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Z:\ACCOUNTING\Common\Accounting Data by FY\FY 2020\Assessments FY20\FY20 Initial Invoices\"/>
    </mc:Choice>
  </mc:AlternateContent>
  <bookViews>
    <workbookView xWindow="-90" yWindow="105" windowWidth="19110" windowHeight="4095" activeTab="1"/>
  </bookViews>
  <sheets>
    <sheet name="invoices" sheetId="8" r:id="rId1"/>
    <sheet name="assessment" sheetId="1" r:id="rId2"/>
    <sheet name="payroll" sheetId="2" r:id="rId3"/>
    <sheet name="IFR" sheetId="3" r:id="rId4"/>
    <sheet name="claims" sheetId="7" r:id="rId5"/>
    <sheet name="costs" sheetId="5" r:id="rId6"/>
  </sheets>
  <definedNames>
    <definedName name="_xlnm._FilterDatabase" localSheetId="1" hidden="1">assessment!$P$3:$P$261</definedName>
    <definedName name="_xlnm._FilterDatabase" localSheetId="4" hidden="1">claims!$A$3:$AC$261</definedName>
    <definedName name="_xlnm._FilterDatabase" localSheetId="5" hidden="1">costs!$A$2:$E$261</definedName>
    <definedName name="_xlnm._FilterDatabase" localSheetId="3" hidden="1">IFR!#REF!</definedName>
    <definedName name="_xlnm._FilterDatabase" localSheetId="0" hidden="1">invoices!#REF!</definedName>
    <definedName name="_xlnm._FilterDatabase" localSheetId="2" hidden="1">payroll!$A$5:$K$261</definedName>
    <definedName name="_xlnm.Print_Area" localSheetId="1">assessment!$A$1:$T$272</definedName>
    <definedName name="_xlnm.Print_Area" localSheetId="4">claims!$A$1:$Z$269</definedName>
    <definedName name="_xlnm.Print_Area" localSheetId="5">costs!$A$1:$T$264</definedName>
    <definedName name="_xlnm.Print_Area" localSheetId="3">IFR!$A$1:$AD$264</definedName>
    <definedName name="_xlnm.Print_Area" localSheetId="2">payroll!$A$4:$G$264</definedName>
    <definedName name="_xlnm.Print_Titles" localSheetId="1">assessment!$1:$3</definedName>
    <definedName name="_xlnm.Print_Titles" localSheetId="4">claims!$A:$B,claims!$1:$3</definedName>
    <definedName name="_xlnm.Print_Titles" localSheetId="5">costs!$1:$3</definedName>
    <definedName name="_xlnm.Print_Titles" localSheetId="3">IFR!$A:$B,IFR!$1:$3</definedName>
    <definedName name="_xlnm.Print_Titles" localSheetId="0">invoices!$1:$3</definedName>
    <definedName name="_xlnm.Print_Titles" localSheetId="2">payroll!$1:$3</definedName>
  </definedNames>
  <calcPr calcId="171027"/>
</workbook>
</file>

<file path=xl/calcChain.xml><?xml version="1.0" encoding="utf-8"?>
<calcChain xmlns="http://schemas.openxmlformats.org/spreadsheetml/2006/main">
  <c r="K264" i="7" l="1"/>
  <c r="J269" i="1" l="1"/>
  <c r="Q140" i="3" l="1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K264" i="3" l="1"/>
  <c r="F37" i="3"/>
  <c r="E37" i="3"/>
  <c r="D37" i="3"/>
  <c r="C37" i="3"/>
  <c r="O72" i="1" l="1"/>
  <c r="O262" i="1"/>
  <c r="E72" i="2" l="1"/>
  <c r="E34" i="2" l="1"/>
  <c r="D72" i="2" l="1"/>
  <c r="C72" i="2"/>
  <c r="E262" i="5" l="1"/>
  <c r="E264" i="5" s="1"/>
  <c r="D262" i="5"/>
  <c r="D264" i="5" s="1"/>
  <c r="C262" i="5"/>
  <c r="C264" i="5" s="1"/>
  <c r="G261" i="5"/>
  <c r="J261" i="5" s="1"/>
  <c r="G260" i="5"/>
  <c r="J260" i="5" s="1"/>
  <c r="G259" i="5"/>
  <c r="J259" i="5" s="1"/>
  <c r="G258" i="5"/>
  <c r="J258" i="5" s="1"/>
  <c r="G257" i="5"/>
  <c r="J257" i="5" s="1"/>
  <c r="G256" i="5"/>
  <c r="J256" i="5" s="1"/>
  <c r="G255" i="5"/>
  <c r="J255" i="5" s="1"/>
  <c r="G254" i="5"/>
  <c r="J254" i="5" s="1"/>
  <c r="G253" i="5"/>
  <c r="J253" i="5" s="1"/>
  <c r="G252" i="5"/>
  <c r="J252" i="5" s="1"/>
  <c r="G251" i="5"/>
  <c r="J251" i="5" s="1"/>
  <c r="G250" i="5"/>
  <c r="J250" i="5" s="1"/>
  <c r="G249" i="5"/>
  <c r="J249" i="5" s="1"/>
  <c r="G248" i="5"/>
  <c r="J248" i="5" s="1"/>
  <c r="G247" i="5"/>
  <c r="J247" i="5" s="1"/>
  <c r="G246" i="5"/>
  <c r="J246" i="5" s="1"/>
  <c r="G245" i="5"/>
  <c r="J245" i="5" s="1"/>
  <c r="G244" i="5"/>
  <c r="J244" i="5" s="1"/>
  <c r="G243" i="5"/>
  <c r="J243" i="5" s="1"/>
  <c r="G242" i="5"/>
  <c r="J242" i="5" s="1"/>
  <c r="G241" i="5"/>
  <c r="J241" i="5" s="1"/>
  <c r="G240" i="5"/>
  <c r="J240" i="5" s="1"/>
  <c r="G239" i="5"/>
  <c r="J239" i="5" s="1"/>
  <c r="G238" i="5"/>
  <c r="J238" i="5" s="1"/>
  <c r="G237" i="5"/>
  <c r="J237" i="5" s="1"/>
  <c r="G236" i="5"/>
  <c r="J236" i="5" s="1"/>
  <c r="G235" i="5"/>
  <c r="J235" i="5" s="1"/>
  <c r="G234" i="5"/>
  <c r="J234" i="5" s="1"/>
  <c r="G233" i="5"/>
  <c r="J233" i="5" s="1"/>
  <c r="G232" i="5"/>
  <c r="J232" i="5" s="1"/>
  <c r="G231" i="5"/>
  <c r="J231" i="5" s="1"/>
  <c r="G230" i="5"/>
  <c r="J230" i="5" s="1"/>
  <c r="G229" i="5"/>
  <c r="J229" i="5" s="1"/>
  <c r="G228" i="5"/>
  <c r="J228" i="5" s="1"/>
  <c r="G227" i="5"/>
  <c r="J227" i="5" s="1"/>
  <c r="G226" i="5"/>
  <c r="J226" i="5" s="1"/>
  <c r="G225" i="5"/>
  <c r="J225" i="5" s="1"/>
  <c r="G224" i="5"/>
  <c r="J224" i="5" s="1"/>
  <c r="G223" i="5"/>
  <c r="J223" i="5" s="1"/>
  <c r="G222" i="5"/>
  <c r="J222" i="5" s="1"/>
  <c r="G221" i="5"/>
  <c r="J221" i="5" s="1"/>
  <c r="G220" i="5"/>
  <c r="J220" i="5" s="1"/>
  <c r="G219" i="5"/>
  <c r="J219" i="5" s="1"/>
  <c r="G218" i="5"/>
  <c r="J218" i="5" s="1"/>
  <c r="G217" i="5"/>
  <c r="J217" i="5" s="1"/>
  <c r="G216" i="5"/>
  <c r="J216" i="5" s="1"/>
  <c r="G215" i="5"/>
  <c r="J215" i="5" s="1"/>
  <c r="G214" i="5"/>
  <c r="J214" i="5" s="1"/>
  <c r="G213" i="5"/>
  <c r="J213" i="5" s="1"/>
  <c r="G212" i="5"/>
  <c r="J212" i="5" s="1"/>
  <c r="G211" i="5"/>
  <c r="J211" i="5" s="1"/>
  <c r="G210" i="5"/>
  <c r="J210" i="5" s="1"/>
  <c r="G209" i="5"/>
  <c r="J209" i="5" s="1"/>
  <c r="G208" i="5"/>
  <c r="J208" i="5" s="1"/>
  <c r="G207" i="5"/>
  <c r="J207" i="5" s="1"/>
  <c r="G206" i="5"/>
  <c r="J206" i="5" s="1"/>
  <c r="G205" i="5"/>
  <c r="J205" i="5" s="1"/>
  <c r="G204" i="5"/>
  <c r="J204" i="5" s="1"/>
  <c r="G203" i="5"/>
  <c r="J203" i="5" s="1"/>
  <c r="G202" i="5"/>
  <c r="J202" i="5" s="1"/>
  <c r="G201" i="5"/>
  <c r="J201" i="5" s="1"/>
  <c r="G200" i="5"/>
  <c r="J200" i="5" s="1"/>
  <c r="G199" i="5"/>
  <c r="J199" i="5" s="1"/>
  <c r="G198" i="5"/>
  <c r="J198" i="5" s="1"/>
  <c r="G197" i="5"/>
  <c r="J197" i="5" s="1"/>
  <c r="G196" i="5"/>
  <c r="J196" i="5" s="1"/>
  <c r="G195" i="5"/>
  <c r="J195" i="5" s="1"/>
  <c r="G194" i="5"/>
  <c r="J194" i="5" s="1"/>
  <c r="G193" i="5"/>
  <c r="J193" i="5" s="1"/>
  <c r="G192" i="5"/>
  <c r="J192" i="5" s="1"/>
  <c r="G191" i="5"/>
  <c r="J191" i="5" s="1"/>
  <c r="G190" i="5"/>
  <c r="J190" i="5" s="1"/>
  <c r="G189" i="5"/>
  <c r="J189" i="5" s="1"/>
  <c r="G188" i="5"/>
  <c r="J188" i="5" s="1"/>
  <c r="G187" i="5"/>
  <c r="J187" i="5" s="1"/>
  <c r="G186" i="5"/>
  <c r="J186" i="5" s="1"/>
  <c r="G185" i="5"/>
  <c r="J185" i="5" s="1"/>
  <c r="G184" i="5"/>
  <c r="J184" i="5" s="1"/>
  <c r="G183" i="5"/>
  <c r="J183" i="5" s="1"/>
  <c r="G182" i="5"/>
  <c r="J182" i="5" s="1"/>
  <c r="G181" i="5"/>
  <c r="J181" i="5" s="1"/>
  <c r="G180" i="5"/>
  <c r="J180" i="5" s="1"/>
  <c r="G179" i="5"/>
  <c r="J179" i="5" s="1"/>
  <c r="G178" i="5"/>
  <c r="J178" i="5" s="1"/>
  <c r="G177" i="5"/>
  <c r="J177" i="5" s="1"/>
  <c r="G176" i="5"/>
  <c r="J176" i="5" s="1"/>
  <c r="G175" i="5"/>
  <c r="J175" i="5" s="1"/>
  <c r="G174" i="5"/>
  <c r="J174" i="5" s="1"/>
  <c r="G173" i="5"/>
  <c r="J173" i="5" s="1"/>
  <c r="G172" i="5"/>
  <c r="J172" i="5" s="1"/>
  <c r="G171" i="5"/>
  <c r="J171" i="5" s="1"/>
  <c r="G170" i="5"/>
  <c r="J170" i="5" s="1"/>
  <c r="G169" i="5"/>
  <c r="J169" i="5" s="1"/>
  <c r="G168" i="5"/>
  <c r="J168" i="5" s="1"/>
  <c r="G167" i="5"/>
  <c r="J167" i="5" s="1"/>
  <c r="G166" i="5"/>
  <c r="J166" i="5" s="1"/>
  <c r="G165" i="5"/>
  <c r="J165" i="5" s="1"/>
  <c r="G164" i="5"/>
  <c r="J164" i="5" s="1"/>
  <c r="G163" i="5"/>
  <c r="J163" i="5" s="1"/>
  <c r="G162" i="5"/>
  <c r="J162" i="5" s="1"/>
  <c r="G161" i="5"/>
  <c r="J161" i="5" s="1"/>
  <c r="G160" i="5"/>
  <c r="J160" i="5" s="1"/>
  <c r="G159" i="5"/>
  <c r="J159" i="5" s="1"/>
  <c r="G158" i="5"/>
  <c r="J158" i="5" s="1"/>
  <c r="G157" i="5"/>
  <c r="J157" i="5" s="1"/>
  <c r="G156" i="5"/>
  <c r="J156" i="5" s="1"/>
  <c r="G155" i="5"/>
  <c r="J155" i="5" s="1"/>
  <c r="G154" i="5"/>
  <c r="J154" i="5" s="1"/>
  <c r="G153" i="5"/>
  <c r="J153" i="5" s="1"/>
  <c r="G152" i="5"/>
  <c r="J152" i="5" s="1"/>
  <c r="G151" i="5"/>
  <c r="J151" i="5" s="1"/>
  <c r="G150" i="5"/>
  <c r="J150" i="5" s="1"/>
  <c r="G149" i="5"/>
  <c r="J149" i="5" s="1"/>
  <c r="G148" i="5"/>
  <c r="J148" i="5" s="1"/>
  <c r="G147" i="5"/>
  <c r="J147" i="5" s="1"/>
  <c r="G146" i="5"/>
  <c r="J146" i="5" s="1"/>
  <c r="G145" i="5"/>
  <c r="J145" i="5" s="1"/>
  <c r="G144" i="5"/>
  <c r="J144" i="5" s="1"/>
  <c r="G143" i="5"/>
  <c r="G142" i="5"/>
  <c r="J142" i="5" s="1"/>
  <c r="G141" i="5"/>
  <c r="J141" i="5" s="1"/>
  <c r="G140" i="5"/>
  <c r="J140" i="5" s="1"/>
  <c r="G139" i="5"/>
  <c r="J139" i="5" s="1"/>
  <c r="G138" i="5"/>
  <c r="J138" i="5" s="1"/>
  <c r="G137" i="5"/>
  <c r="J137" i="5" s="1"/>
  <c r="G136" i="5"/>
  <c r="J136" i="5" s="1"/>
  <c r="G135" i="5"/>
  <c r="J135" i="5" s="1"/>
  <c r="G134" i="5"/>
  <c r="J134" i="5" s="1"/>
  <c r="G133" i="5"/>
  <c r="J133" i="5" s="1"/>
  <c r="G132" i="5"/>
  <c r="J132" i="5" s="1"/>
  <c r="G131" i="5"/>
  <c r="J131" i="5" s="1"/>
  <c r="G130" i="5"/>
  <c r="J130" i="5" s="1"/>
  <c r="G129" i="5"/>
  <c r="J129" i="5" s="1"/>
  <c r="G128" i="5"/>
  <c r="J128" i="5" s="1"/>
  <c r="G127" i="5"/>
  <c r="J127" i="5" s="1"/>
  <c r="G126" i="5"/>
  <c r="J126" i="5" s="1"/>
  <c r="G125" i="5"/>
  <c r="J125" i="5" s="1"/>
  <c r="G124" i="5"/>
  <c r="J124" i="5" s="1"/>
  <c r="G123" i="5"/>
  <c r="J123" i="5" s="1"/>
  <c r="G122" i="5"/>
  <c r="J122" i="5" s="1"/>
  <c r="G121" i="5"/>
  <c r="J121" i="5" s="1"/>
  <c r="G120" i="5"/>
  <c r="J120" i="5" s="1"/>
  <c r="G119" i="5"/>
  <c r="J119" i="5" s="1"/>
  <c r="G118" i="5"/>
  <c r="J118" i="5" s="1"/>
  <c r="G117" i="5"/>
  <c r="J117" i="5" s="1"/>
  <c r="G116" i="5"/>
  <c r="J116" i="5" s="1"/>
  <c r="G115" i="5"/>
  <c r="J115" i="5" s="1"/>
  <c r="G114" i="5"/>
  <c r="J114" i="5" s="1"/>
  <c r="G113" i="5"/>
  <c r="J113" i="5" s="1"/>
  <c r="G112" i="5"/>
  <c r="J112" i="5" s="1"/>
  <c r="G111" i="5"/>
  <c r="J111" i="5" s="1"/>
  <c r="G110" i="5"/>
  <c r="J110" i="5" s="1"/>
  <c r="G109" i="5"/>
  <c r="J109" i="5" s="1"/>
  <c r="G108" i="5"/>
  <c r="J108" i="5" s="1"/>
  <c r="G107" i="5"/>
  <c r="J107" i="5" s="1"/>
  <c r="G106" i="5"/>
  <c r="J106" i="5" s="1"/>
  <c r="G105" i="5"/>
  <c r="J105" i="5" s="1"/>
  <c r="G104" i="5"/>
  <c r="J104" i="5" s="1"/>
  <c r="G103" i="5"/>
  <c r="J103" i="5" s="1"/>
  <c r="G102" i="5"/>
  <c r="J102" i="5" s="1"/>
  <c r="G101" i="5"/>
  <c r="J101" i="5" s="1"/>
  <c r="G100" i="5"/>
  <c r="J100" i="5" s="1"/>
  <c r="G99" i="5"/>
  <c r="J99" i="5" s="1"/>
  <c r="G98" i="5"/>
  <c r="J98" i="5" s="1"/>
  <c r="G97" i="5"/>
  <c r="J97" i="5" s="1"/>
  <c r="G96" i="5"/>
  <c r="J96" i="5" s="1"/>
  <c r="G95" i="5"/>
  <c r="J95" i="5" s="1"/>
  <c r="G94" i="5"/>
  <c r="J94" i="5" s="1"/>
  <c r="G93" i="5"/>
  <c r="J93" i="5" s="1"/>
  <c r="G92" i="5"/>
  <c r="J92" i="5" s="1"/>
  <c r="G91" i="5"/>
  <c r="J91" i="5" s="1"/>
  <c r="G90" i="5"/>
  <c r="J90" i="5" s="1"/>
  <c r="G89" i="5"/>
  <c r="J89" i="5" s="1"/>
  <c r="G88" i="5"/>
  <c r="J88" i="5" s="1"/>
  <c r="G87" i="5"/>
  <c r="J87" i="5" s="1"/>
  <c r="G86" i="5"/>
  <c r="J86" i="5" s="1"/>
  <c r="G85" i="5"/>
  <c r="J85" i="5" s="1"/>
  <c r="G84" i="5"/>
  <c r="J84" i="5" s="1"/>
  <c r="G83" i="5"/>
  <c r="J83" i="5" s="1"/>
  <c r="G82" i="5"/>
  <c r="J82" i="5" s="1"/>
  <c r="G81" i="5"/>
  <c r="J81" i="5" s="1"/>
  <c r="G80" i="5"/>
  <c r="J80" i="5" s="1"/>
  <c r="G79" i="5"/>
  <c r="J79" i="5" s="1"/>
  <c r="G78" i="5"/>
  <c r="J78" i="5" s="1"/>
  <c r="G77" i="5"/>
  <c r="J77" i="5" s="1"/>
  <c r="G76" i="5"/>
  <c r="J76" i="5" s="1"/>
  <c r="G75" i="5"/>
  <c r="J75" i="5" s="1"/>
  <c r="G74" i="5"/>
  <c r="J74" i="5" s="1"/>
  <c r="G73" i="5"/>
  <c r="J73" i="5" s="1"/>
  <c r="G72" i="5"/>
  <c r="J72" i="5" s="1"/>
  <c r="G71" i="5"/>
  <c r="J71" i="5" s="1"/>
  <c r="G70" i="5"/>
  <c r="J70" i="5" s="1"/>
  <c r="G69" i="5"/>
  <c r="J69" i="5" s="1"/>
  <c r="G68" i="5"/>
  <c r="J68" i="5" s="1"/>
  <c r="G67" i="5"/>
  <c r="J67" i="5" s="1"/>
  <c r="G66" i="5"/>
  <c r="J66" i="5" s="1"/>
  <c r="G65" i="5"/>
  <c r="J65" i="5" s="1"/>
  <c r="G64" i="5"/>
  <c r="J64" i="5" s="1"/>
  <c r="G63" i="5"/>
  <c r="J63" i="5" s="1"/>
  <c r="G62" i="5"/>
  <c r="J62" i="5" s="1"/>
  <c r="G61" i="5"/>
  <c r="J61" i="5" s="1"/>
  <c r="G60" i="5"/>
  <c r="J60" i="5" s="1"/>
  <c r="G59" i="5"/>
  <c r="J59" i="5" s="1"/>
  <c r="G58" i="5"/>
  <c r="J58" i="5" s="1"/>
  <c r="G57" i="5"/>
  <c r="J57" i="5" s="1"/>
  <c r="G56" i="5"/>
  <c r="J56" i="5" s="1"/>
  <c r="G55" i="5"/>
  <c r="J55" i="5" s="1"/>
  <c r="G54" i="5"/>
  <c r="J54" i="5" s="1"/>
  <c r="G53" i="5"/>
  <c r="J53" i="5" s="1"/>
  <c r="G52" i="5"/>
  <c r="J52" i="5" s="1"/>
  <c r="G51" i="5"/>
  <c r="J51" i="5" s="1"/>
  <c r="G50" i="5"/>
  <c r="J50" i="5" s="1"/>
  <c r="G49" i="5"/>
  <c r="J49" i="5" s="1"/>
  <c r="G48" i="5"/>
  <c r="J48" i="5" s="1"/>
  <c r="G47" i="5"/>
  <c r="J47" i="5" s="1"/>
  <c r="G46" i="5"/>
  <c r="J46" i="5" s="1"/>
  <c r="G45" i="5"/>
  <c r="J45" i="5" s="1"/>
  <c r="G44" i="5"/>
  <c r="J44" i="5" s="1"/>
  <c r="G43" i="5"/>
  <c r="J43" i="5" s="1"/>
  <c r="G42" i="5"/>
  <c r="J42" i="5" s="1"/>
  <c r="G41" i="5"/>
  <c r="J41" i="5" s="1"/>
  <c r="G40" i="5"/>
  <c r="J40" i="5" s="1"/>
  <c r="G39" i="5"/>
  <c r="J39" i="5" s="1"/>
  <c r="G38" i="5"/>
  <c r="J38" i="5" s="1"/>
  <c r="G37" i="5"/>
  <c r="J37" i="5" s="1"/>
  <c r="G36" i="5"/>
  <c r="J36" i="5" s="1"/>
  <c r="G35" i="5"/>
  <c r="J35" i="5" s="1"/>
  <c r="G34" i="5"/>
  <c r="J34" i="5" s="1"/>
  <c r="G33" i="5"/>
  <c r="J33" i="5" s="1"/>
  <c r="G32" i="5"/>
  <c r="J32" i="5" s="1"/>
  <c r="G31" i="5"/>
  <c r="J31" i="5" s="1"/>
  <c r="G30" i="5"/>
  <c r="J30" i="5" s="1"/>
  <c r="G29" i="5"/>
  <c r="J29" i="5" s="1"/>
  <c r="G28" i="5"/>
  <c r="J28" i="5" s="1"/>
  <c r="G27" i="5"/>
  <c r="J27" i="5" s="1"/>
  <c r="G26" i="5"/>
  <c r="J26" i="5" s="1"/>
  <c r="G25" i="5"/>
  <c r="J25" i="5" s="1"/>
  <c r="G24" i="5"/>
  <c r="J24" i="5" s="1"/>
  <c r="G23" i="5"/>
  <c r="J23" i="5" s="1"/>
  <c r="G22" i="5"/>
  <c r="J22" i="5" s="1"/>
  <c r="G21" i="5"/>
  <c r="J21" i="5" s="1"/>
  <c r="G20" i="5"/>
  <c r="J20" i="5" s="1"/>
  <c r="G19" i="5"/>
  <c r="J19" i="5" s="1"/>
  <c r="G18" i="5"/>
  <c r="J18" i="5" s="1"/>
  <c r="G17" i="5"/>
  <c r="J17" i="5" s="1"/>
  <c r="G16" i="5"/>
  <c r="J16" i="5" s="1"/>
  <c r="G15" i="5"/>
  <c r="J15" i="5" s="1"/>
  <c r="G14" i="5"/>
  <c r="J14" i="5" s="1"/>
  <c r="G13" i="5"/>
  <c r="J13" i="5" s="1"/>
  <c r="G12" i="5"/>
  <c r="J12" i="5" s="1"/>
  <c r="G11" i="5"/>
  <c r="J11" i="5" s="1"/>
  <c r="G10" i="5"/>
  <c r="J10" i="5" s="1"/>
  <c r="G9" i="5"/>
  <c r="J9" i="5" s="1"/>
  <c r="G8" i="5"/>
  <c r="J8" i="5" s="1"/>
  <c r="G7" i="5"/>
  <c r="J7" i="5" s="1"/>
  <c r="G6" i="5"/>
  <c r="J6" i="5" s="1"/>
  <c r="G5" i="5"/>
  <c r="J5" i="5" s="1"/>
  <c r="F262" i="7"/>
  <c r="F264" i="7" s="1"/>
  <c r="E262" i="7"/>
  <c r="E264" i="7" s="1"/>
  <c r="D262" i="7"/>
  <c r="D264" i="7" s="1"/>
  <c r="I261" i="7"/>
  <c r="G261" i="7"/>
  <c r="I260" i="7"/>
  <c r="G260" i="7"/>
  <c r="I259" i="7"/>
  <c r="G259" i="7"/>
  <c r="I258" i="7"/>
  <c r="G258" i="7"/>
  <c r="I257" i="7"/>
  <c r="G257" i="7"/>
  <c r="I256" i="7"/>
  <c r="G256" i="7"/>
  <c r="I255" i="7"/>
  <c r="G255" i="7"/>
  <c r="I254" i="7"/>
  <c r="G254" i="7"/>
  <c r="I253" i="7"/>
  <c r="G253" i="7"/>
  <c r="I252" i="7"/>
  <c r="G252" i="7"/>
  <c r="I251" i="7"/>
  <c r="G251" i="7"/>
  <c r="I250" i="7"/>
  <c r="G250" i="7"/>
  <c r="I249" i="7"/>
  <c r="G249" i="7"/>
  <c r="I248" i="7"/>
  <c r="G248" i="7"/>
  <c r="I247" i="7"/>
  <c r="G247" i="7"/>
  <c r="I246" i="7"/>
  <c r="G246" i="7"/>
  <c r="I245" i="7"/>
  <c r="G245" i="7"/>
  <c r="I244" i="7"/>
  <c r="G244" i="7"/>
  <c r="I243" i="7"/>
  <c r="G243" i="7"/>
  <c r="I242" i="7"/>
  <c r="G242" i="7"/>
  <c r="I241" i="7"/>
  <c r="G241" i="7"/>
  <c r="I240" i="7"/>
  <c r="G240" i="7"/>
  <c r="I239" i="7"/>
  <c r="G239" i="7"/>
  <c r="I238" i="7"/>
  <c r="G238" i="7"/>
  <c r="I237" i="7"/>
  <c r="G237" i="7"/>
  <c r="I236" i="7"/>
  <c r="G236" i="7"/>
  <c r="I235" i="7"/>
  <c r="G235" i="7"/>
  <c r="I234" i="7"/>
  <c r="G234" i="7"/>
  <c r="I233" i="7"/>
  <c r="G233" i="7"/>
  <c r="I232" i="7"/>
  <c r="G232" i="7"/>
  <c r="I231" i="7"/>
  <c r="G231" i="7"/>
  <c r="I230" i="7"/>
  <c r="G230" i="7"/>
  <c r="I229" i="7"/>
  <c r="G229" i="7"/>
  <c r="I228" i="7"/>
  <c r="G228" i="7"/>
  <c r="I227" i="7"/>
  <c r="G227" i="7"/>
  <c r="I226" i="7"/>
  <c r="G226" i="7"/>
  <c r="I225" i="7"/>
  <c r="G225" i="7"/>
  <c r="I224" i="7"/>
  <c r="G224" i="7"/>
  <c r="I223" i="7"/>
  <c r="G223" i="7"/>
  <c r="I222" i="7"/>
  <c r="G222" i="7"/>
  <c r="I221" i="7"/>
  <c r="G221" i="7"/>
  <c r="I220" i="7"/>
  <c r="G220" i="7"/>
  <c r="I219" i="7"/>
  <c r="G219" i="7"/>
  <c r="I218" i="7"/>
  <c r="G218" i="7"/>
  <c r="I217" i="7"/>
  <c r="G217" i="7"/>
  <c r="I216" i="7"/>
  <c r="G216" i="7"/>
  <c r="I215" i="7"/>
  <c r="G215" i="7"/>
  <c r="I214" i="7"/>
  <c r="G214" i="7"/>
  <c r="I213" i="7"/>
  <c r="G213" i="7"/>
  <c r="I212" i="7"/>
  <c r="G212" i="7"/>
  <c r="I211" i="7"/>
  <c r="G211" i="7"/>
  <c r="I210" i="7"/>
  <c r="G210" i="7"/>
  <c r="I209" i="7"/>
  <c r="G209" i="7"/>
  <c r="I208" i="7"/>
  <c r="G208" i="7"/>
  <c r="I207" i="7"/>
  <c r="G207" i="7"/>
  <c r="I206" i="7"/>
  <c r="G206" i="7"/>
  <c r="I205" i="7"/>
  <c r="G205" i="7"/>
  <c r="I204" i="7"/>
  <c r="G204" i="7"/>
  <c r="I203" i="7"/>
  <c r="G203" i="7"/>
  <c r="I202" i="7"/>
  <c r="G202" i="7"/>
  <c r="I201" i="7"/>
  <c r="G201" i="7"/>
  <c r="I200" i="7"/>
  <c r="G200" i="7"/>
  <c r="I199" i="7"/>
  <c r="G199" i="7"/>
  <c r="I198" i="7"/>
  <c r="G198" i="7"/>
  <c r="I197" i="7"/>
  <c r="G197" i="7"/>
  <c r="I196" i="7"/>
  <c r="G196" i="7"/>
  <c r="I195" i="7"/>
  <c r="G195" i="7"/>
  <c r="I194" i="7"/>
  <c r="G194" i="7"/>
  <c r="I193" i="7"/>
  <c r="G193" i="7"/>
  <c r="I192" i="7"/>
  <c r="G192" i="7"/>
  <c r="I191" i="7"/>
  <c r="G191" i="7"/>
  <c r="I190" i="7"/>
  <c r="G190" i="7"/>
  <c r="I189" i="7"/>
  <c r="G189" i="7"/>
  <c r="I188" i="7"/>
  <c r="G188" i="7"/>
  <c r="I187" i="7"/>
  <c r="G187" i="7"/>
  <c r="I186" i="7"/>
  <c r="G186" i="7"/>
  <c r="I185" i="7"/>
  <c r="G185" i="7"/>
  <c r="I184" i="7"/>
  <c r="G184" i="7"/>
  <c r="I183" i="7"/>
  <c r="G183" i="7"/>
  <c r="I182" i="7"/>
  <c r="G182" i="7"/>
  <c r="I181" i="7"/>
  <c r="G181" i="7"/>
  <c r="I180" i="7"/>
  <c r="G180" i="7"/>
  <c r="I179" i="7"/>
  <c r="G179" i="7"/>
  <c r="I178" i="7"/>
  <c r="G178" i="7"/>
  <c r="I177" i="7"/>
  <c r="G177" i="7"/>
  <c r="I176" i="7"/>
  <c r="G176" i="7"/>
  <c r="I175" i="7"/>
  <c r="G175" i="7"/>
  <c r="I174" i="7"/>
  <c r="G174" i="7"/>
  <c r="I173" i="7"/>
  <c r="G173" i="7"/>
  <c r="I172" i="7"/>
  <c r="G172" i="7"/>
  <c r="I171" i="7"/>
  <c r="G171" i="7"/>
  <c r="I170" i="7"/>
  <c r="G170" i="7"/>
  <c r="I169" i="7"/>
  <c r="G169" i="7"/>
  <c r="I168" i="7"/>
  <c r="G168" i="7"/>
  <c r="I167" i="7"/>
  <c r="G167" i="7"/>
  <c r="I166" i="7"/>
  <c r="G166" i="7"/>
  <c r="I165" i="7"/>
  <c r="G165" i="7"/>
  <c r="I164" i="7"/>
  <c r="G164" i="7"/>
  <c r="I163" i="7"/>
  <c r="G163" i="7"/>
  <c r="I162" i="7"/>
  <c r="G162" i="7"/>
  <c r="I161" i="7"/>
  <c r="G161" i="7"/>
  <c r="I160" i="7"/>
  <c r="G160" i="7"/>
  <c r="I159" i="7"/>
  <c r="G159" i="7"/>
  <c r="I158" i="7"/>
  <c r="G158" i="7"/>
  <c r="I157" i="7"/>
  <c r="G157" i="7"/>
  <c r="I156" i="7"/>
  <c r="G156" i="7"/>
  <c r="I155" i="7"/>
  <c r="G155" i="7"/>
  <c r="I154" i="7"/>
  <c r="G154" i="7"/>
  <c r="I153" i="7"/>
  <c r="G153" i="7"/>
  <c r="I152" i="7"/>
  <c r="G152" i="7"/>
  <c r="I151" i="7"/>
  <c r="G151" i="7"/>
  <c r="I150" i="7"/>
  <c r="G150" i="7"/>
  <c r="I149" i="7"/>
  <c r="G149" i="7"/>
  <c r="I148" i="7"/>
  <c r="G148" i="7"/>
  <c r="I147" i="7"/>
  <c r="G147" i="7"/>
  <c r="I146" i="7"/>
  <c r="G146" i="7"/>
  <c r="I145" i="7"/>
  <c r="G145" i="7"/>
  <c r="I144" i="7"/>
  <c r="G144" i="7"/>
  <c r="I143" i="7"/>
  <c r="G143" i="7"/>
  <c r="I142" i="7"/>
  <c r="G142" i="7"/>
  <c r="I141" i="7"/>
  <c r="G141" i="7"/>
  <c r="I140" i="7"/>
  <c r="G140" i="7"/>
  <c r="I139" i="7"/>
  <c r="G139" i="7"/>
  <c r="I138" i="7"/>
  <c r="G138" i="7"/>
  <c r="I137" i="7"/>
  <c r="G137" i="7"/>
  <c r="I136" i="7"/>
  <c r="G136" i="7"/>
  <c r="I135" i="7"/>
  <c r="G135" i="7"/>
  <c r="I134" i="7"/>
  <c r="G134" i="7"/>
  <c r="I133" i="7"/>
  <c r="G133" i="7"/>
  <c r="I132" i="7"/>
  <c r="G132" i="7"/>
  <c r="I131" i="7"/>
  <c r="G131" i="7"/>
  <c r="I130" i="7"/>
  <c r="G130" i="7"/>
  <c r="I129" i="7"/>
  <c r="G129" i="7"/>
  <c r="I128" i="7"/>
  <c r="G128" i="7"/>
  <c r="I127" i="7"/>
  <c r="G127" i="7"/>
  <c r="I126" i="7"/>
  <c r="G126" i="7"/>
  <c r="I125" i="7"/>
  <c r="G125" i="7"/>
  <c r="I124" i="7"/>
  <c r="G124" i="7"/>
  <c r="I123" i="7"/>
  <c r="G123" i="7"/>
  <c r="I122" i="7"/>
  <c r="G122" i="7"/>
  <c r="I121" i="7"/>
  <c r="G121" i="7"/>
  <c r="I120" i="7"/>
  <c r="G120" i="7"/>
  <c r="I119" i="7"/>
  <c r="G119" i="7"/>
  <c r="I118" i="7"/>
  <c r="G118" i="7"/>
  <c r="I117" i="7"/>
  <c r="G117" i="7"/>
  <c r="I116" i="7"/>
  <c r="G116" i="7"/>
  <c r="I115" i="7"/>
  <c r="G115" i="7"/>
  <c r="I114" i="7"/>
  <c r="G114" i="7"/>
  <c r="I113" i="7"/>
  <c r="G113" i="7"/>
  <c r="I112" i="7"/>
  <c r="G112" i="7"/>
  <c r="I111" i="7"/>
  <c r="G111" i="7"/>
  <c r="I110" i="7"/>
  <c r="G110" i="7"/>
  <c r="I109" i="7"/>
  <c r="G109" i="7"/>
  <c r="I108" i="7"/>
  <c r="G108" i="7"/>
  <c r="I107" i="7"/>
  <c r="G107" i="7"/>
  <c r="I106" i="7"/>
  <c r="G106" i="7"/>
  <c r="I105" i="7"/>
  <c r="G105" i="7"/>
  <c r="I104" i="7"/>
  <c r="G104" i="7"/>
  <c r="I103" i="7"/>
  <c r="G103" i="7"/>
  <c r="I102" i="7"/>
  <c r="G102" i="7"/>
  <c r="I101" i="7"/>
  <c r="G101" i="7"/>
  <c r="I100" i="7"/>
  <c r="G100" i="7"/>
  <c r="I99" i="7"/>
  <c r="G99" i="7"/>
  <c r="I98" i="7"/>
  <c r="G98" i="7"/>
  <c r="I97" i="7"/>
  <c r="G97" i="7"/>
  <c r="I96" i="7"/>
  <c r="G96" i="7"/>
  <c r="I95" i="7"/>
  <c r="G95" i="7"/>
  <c r="I94" i="7"/>
  <c r="G94" i="7"/>
  <c r="I93" i="7"/>
  <c r="G93" i="7"/>
  <c r="I92" i="7"/>
  <c r="G92" i="7"/>
  <c r="I91" i="7"/>
  <c r="G91" i="7"/>
  <c r="I90" i="7"/>
  <c r="G90" i="7"/>
  <c r="I89" i="7"/>
  <c r="G89" i="7"/>
  <c r="I88" i="7"/>
  <c r="G88" i="7"/>
  <c r="I87" i="7"/>
  <c r="G87" i="7"/>
  <c r="I86" i="7"/>
  <c r="G86" i="7"/>
  <c r="I85" i="7"/>
  <c r="G85" i="7"/>
  <c r="I84" i="7"/>
  <c r="G84" i="7"/>
  <c r="I83" i="7"/>
  <c r="G83" i="7"/>
  <c r="I82" i="7"/>
  <c r="G82" i="7"/>
  <c r="I81" i="7"/>
  <c r="G81" i="7"/>
  <c r="I80" i="7"/>
  <c r="G80" i="7"/>
  <c r="I79" i="7"/>
  <c r="G79" i="7"/>
  <c r="I78" i="7"/>
  <c r="G78" i="7"/>
  <c r="I77" i="7"/>
  <c r="G77" i="7"/>
  <c r="I76" i="7"/>
  <c r="G76" i="7"/>
  <c r="I75" i="7"/>
  <c r="G75" i="7"/>
  <c r="I74" i="7"/>
  <c r="G74" i="7"/>
  <c r="I73" i="7"/>
  <c r="G73" i="7"/>
  <c r="I72" i="7"/>
  <c r="G72" i="7"/>
  <c r="I71" i="7"/>
  <c r="G71" i="7"/>
  <c r="I70" i="7"/>
  <c r="G70" i="7"/>
  <c r="I69" i="7"/>
  <c r="G69" i="7"/>
  <c r="I68" i="7"/>
  <c r="G68" i="7"/>
  <c r="I67" i="7"/>
  <c r="G67" i="7"/>
  <c r="I66" i="7"/>
  <c r="G66" i="7"/>
  <c r="I65" i="7"/>
  <c r="G65" i="7"/>
  <c r="I64" i="7"/>
  <c r="G64" i="7"/>
  <c r="I63" i="7"/>
  <c r="G63" i="7"/>
  <c r="I62" i="7"/>
  <c r="G62" i="7"/>
  <c r="I61" i="7"/>
  <c r="G61" i="7"/>
  <c r="I60" i="7"/>
  <c r="G60" i="7"/>
  <c r="I59" i="7"/>
  <c r="G59" i="7"/>
  <c r="I58" i="7"/>
  <c r="G58" i="7"/>
  <c r="I57" i="7"/>
  <c r="G57" i="7"/>
  <c r="I56" i="7"/>
  <c r="G56" i="7"/>
  <c r="I55" i="7"/>
  <c r="G55" i="7"/>
  <c r="I54" i="7"/>
  <c r="G54" i="7"/>
  <c r="I53" i="7"/>
  <c r="G53" i="7"/>
  <c r="I52" i="7"/>
  <c r="G52" i="7"/>
  <c r="I51" i="7"/>
  <c r="G51" i="7"/>
  <c r="I50" i="7"/>
  <c r="G50" i="7"/>
  <c r="I49" i="7"/>
  <c r="G49" i="7"/>
  <c r="I48" i="7"/>
  <c r="G48" i="7"/>
  <c r="I47" i="7"/>
  <c r="G47" i="7"/>
  <c r="I46" i="7"/>
  <c r="G46" i="7"/>
  <c r="I45" i="7"/>
  <c r="G45" i="7"/>
  <c r="I44" i="7"/>
  <c r="G44" i="7"/>
  <c r="I43" i="7"/>
  <c r="G43" i="7"/>
  <c r="I42" i="7"/>
  <c r="G42" i="7"/>
  <c r="I41" i="7"/>
  <c r="G41" i="7"/>
  <c r="I40" i="7"/>
  <c r="G40" i="7"/>
  <c r="I39" i="7"/>
  <c r="G39" i="7"/>
  <c r="I38" i="7"/>
  <c r="G38" i="7"/>
  <c r="I37" i="7"/>
  <c r="G37" i="7"/>
  <c r="I36" i="7"/>
  <c r="G36" i="7"/>
  <c r="I35" i="7"/>
  <c r="G35" i="7"/>
  <c r="I34" i="7"/>
  <c r="G34" i="7"/>
  <c r="I33" i="7"/>
  <c r="G33" i="7"/>
  <c r="I32" i="7"/>
  <c r="G32" i="7"/>
  <c r="I31" i="7"/>
  <c r="G31" i="7"/>
  <c r="I30" i="7"/>
  <c r="G30" i="7"/>
  <c r="I29" i="7"/>
  <c r="G29" i="7"/>
  <c r="I28" i="7"/>
  <c r="G28" i="7"/>
  <c r="I27" i="7"/>
  <c r="G27" i="7"/>
  <c r="I26" i="7"/>
  <c r="G26" i="7"/>
  <c r="I25" i="7"/>
  <c r="G25" i="7"/>
  <c r="I24" i="7"/>
  <c r="G24" i="7"/>
  <c r="I23" i="7"/>
  <c r="G23" i="7"/>
  <c r="I22" i="7"/>
  <c r="G22" i="7"/>
  <c r="I21" i="7"/>
  <c r="G21" i="7"/>
  <c r="I20" i="7"/>
  <c r="G20" i="7"/>
  <c r="I19" i="7"/>
  <c r="G19" i="7"/>
  <c r="I18" i="7"/>
  <c r="G18" i="7"/>
  <c r="I17" i="7"/>
  <c r="G17" i="7"/>
  <c r="I16" i="7"/>
  <c r="G16" i="7"/>
  <c r="I15" i="7"/>
  <c r="I14" i="7"/>
  <c r="G14" i="7"/>
  <c r="I13" i="7"/>
  <c r="G13" i="7"/>
  <c r="I12" i="7"/>
  <c r="G12" i="7"/>
  <c r="I11" i="7"/>
  <c r="G11" i="7"/>
  <c r="I10" i="7"/>
  <c r="G10" i="7"/>
  <c r="I9" i="7"/>
  <c r="G9" i="7"/>
  <c r="I8" i="7"/>
  <c r="G8" i="7"/>
  <c r="I7" i="7"/>
  <c r="G7" i="7"/>
  <c r="I6" i="7"/>
  <c r="G6" i="7"/>
  <c r="I5" i="7"/>
  <c r="G5" i="7"/>
  <c r="O264" i="3"/>
  <c r="M264" i="3"/>
  <c r="H264" i="3"/>
  <c r="P262" i="3"/>
  <c r="O262" i="3"/>
  <c r="N262" i="3"/>
  <c r="N264" i="3" s="1"/>
  <c r="M262" i="3"/>
  <c r="K262" i="3"/>
  <c r="J262" i="3"/>
  <c r="J264" i="3" s="1"/>
  <c r="I262" i="3"/>
  <c r="I264" i="3" s="1"/>
  <c r="H262" i="3"/>
  <c r="F262" i="3"/>
  <c r="F264" i="3" s="1"/>
  <c r="E262" i="3"/>
  <c r="E264" i="3" s="1"/>
  <c r="D262" i="3"/>
  <c r="D264" i="3" s="1"/>
  <c r="C262" i="3"/>
  <c r="C264" i="3" s="1"/>
  <c r="X261" i="3"/>
  <c r="W261" i="3"/>
  <c r="V261" i="3"/>
  <c r="L261" i="3"/>
  <c r="G261" i="3"/>
  <c r="X260" i="3"/>
  <c r="AB260" i="3" s="1"/>
  <c r="W260" i="3"/>
  <c r="V260" i="3"/>
  <c r="L260" i="3"/>
  <c r="G260" i="3"/>
  <c r="R260" i="3" s="1"/>
  <c r="X259" i="3"/>
  <c r="W259" i="3"/>
  <c r="V259" i="3"/>
  <c r="L259" i="3"/>
  <c r="G259" i="3"/>
  <c r="X258" i="3"/>
  <c r="W258" i="3"/>
  <c r="AA258" i="3" s="1"/>
  <c r="V258" i="3"/>
  <c r="Z258" i="3" s="1"/>
  <c r="L258" i="3"/>
  <c r="R258" i="3" s="1"/>
  <c r="G258" i="3"/>
  <c r="X257" i="3"/>
  <c r="W257" i="3"/>
  <c r="AA257" i="3" s="1"/>
  <c r="V257" i="3"/>
  <c r="Z257" i="3" s="1"/>
  <c r="R257" i="3"/>
  <c r="L257" i="3"/>
  <c r="G257" i="3"/>
  <c r="X256" i="3"/>
  <c r="W256" i="3"/>
  <c r="V256" i="3"/>
  <c r="L256" i="3"/>
  <c r="G256" i="3"/>
  <c r="X255" i="3"/>
  <c r="W255" i="3"/>
  <c r="V255" i="3"/>
  <c r="L255" i="3"/>
  <c r="G255" i="3"/>
  <c r="X254" i="3"/>
  <c r="W254" i="3"/>
  <c r="AA254" i="3" s="1"/>
  <c r="V254" i="3"/>
  <c r="L254" i="3"/>
  <c r="G254" i="3"/>
  <c r="X253" i="3"/>
  <c r="W253" i="3"/>
  <c r="V253" i="3"/>
  <c r="Z253" i="3" s="1"/>
  <c r="L253" i="3"/>
  <c r="G253" i="3"/>
  <c r="R253" i="3" s="1"/>
  <c r="X252" i="3"/>
  <c r="AB252" i="3" s="1"/>
  <c r="W252" i="3"/>
  <c r="V252" i="3"/>
  <c r="L252" i="3"/>
  <c r="G252" i="3"/>
  <c r="R252" i="3" s="1"/>
  <c r="X251" i="3"/>
  <c r="W251" i="3"/>
  <c r="V251" i="3"/>
  <c r="L251" i="3"/>
  <c r="G251" i="3"/>
  <c r="X250" i="3"/>
  <c r="W250" i="3"/>
  <c r="V250" i="3"/>
  <c r="L250" i="3"/>
  <c r="G250" i="3"/>
  <c r="X249" i="3"/>
  <c r="W249" i="3"/>
  <c r="AA249" i="3" s="1"/>
  <c r="V249" i="3"/>
  <c r="L249" i="3"/>
  <c r="G249" i="3"/>
  <c r="R249" i="3" s="1"/>
  <c r="X248" i="3"/>
  <c r="W248" i="3"/>
  <c r="V248" i="3"/>
  <c r="L248" i="3"/>
  <c r="G248" i="3"/>
  <c r="X247" i="3"/>
  <c r="W247" i="3"/>
  <c r="V247" i="3"/>
  <c r="L247" i="3"/>
  <c r="G247" i="3"/>
  <c r="X246" i="3"/>
  <c r="W246" i="3"/>
  <c r="AA246" i="3" s="1"/>
  <c r="V246" i="3"/>
  <c r="L246" i="3"/>
  <c r="G246" i="3"/>
  <c r="X245" i="3"/>
  <c r="W245" i="3"/>
  <c r="V245" i="3"/>
  <c r="L245" i="3"/>
  <c r="G245" i="3"/>
  <c r="R245" i="3" s="1"/>
  <c r="X244" i="3"/>
  <c r="AB244" i="3" s="1"/>
  <c r="W244" i="3"/>
  <c r="V244" i="3"/>
  <c r="L244" i="3"/>
  <c r="G244" i="3"/>
  <c r="R244" i="3" s="1"/>
  <c r="X243" i="3"/>
  <c r="AB243" i="3" s="1"/>
  <c r="W243" i="3"/>
  <c r="V243" i="3"/>
  <c r="L243" i="3"/>
  <c r="G243" i="3"/>
  <c r="X242" i="3"/>
  <c r="W242" i="3"/>
  <c r="AA242" i="3" s="1"/>
  <c r="V242" i="3"/>
  <c r="L242" i="3"/>
  <c r="G242" i="3"/>
  <c r="X241" i="3"/>
  <c r="W241" i="3"/>
  <c r="AA241" i="3" s="1"/>
  <c r="V241" i="3"/>
  <c r="Z241" i="3" s="1"/>
  <c r="R241" i="3"/>
  <c r="L241" i="3"/>
  <c r="G241" i="3"/>
  <c r="X240" i="3"/>
  <c r="W240" i="3"/>
  <c r="V240" i="3"/>
  <c r="Z240" i="3" s="1"/>
  <c r="L240" i="3"/>
  <c r="G240" i="3"/>
  <c r="X239" i="3"/>
  <c r="W239" i="3"/>
  <c r="V239" i="3"/>
  <c r="L239" i="3"/>
  <c r="G239" i="3"/>
  <c r="X238" i="3"/>
  <c r="W238" i="3"/>
  <c r="V238" i="3"/>
  <c r="L238" i="3"/>
  <c r="G238" i="3"/>
  <c r="X237" i="3"/>
  <c r="W237" i="3"/>
  <c r="V237" i="3"/>
  <c r="L237" i="3"/>
  <c r="G237" i="3"/>
  <c r="X236" i="3"/>
  <c r="W236" i="3"/>
  <c r="AA236" i="3" s="1"/>
  <c r="V236" i="3"/>
  <c r="R236" i="3"/>
  <c r="L236" i="3"/>
  <c r="G236" i="3"/>
  <c r="X235" i="3"/>
  <c r="W235" i="3"/>
  <c r="V235" i="3"/>
  <c r="L235" i="3"/>
  <c r="G235" i="3"/>
  <c r="X234" i="3"/>
  <c r="W234" i="3"/>
  <c r="V234" i="3"/>
  <c r="L234" i="3"/>
  <c r="G234" i="3"/>
  <c r="X233" i="3"/>
  <c r="W233" i="3"/>
  <c r="AA233" i="3" s="1"/>
  <c r="V233" i="3"/>
  <c r="L233" i="3"/>
  <c r="G233" i="3"/>
  <c r="X232" i="3"/>
  <c r="W232" i="3"/>
  <c r="V232" i="3"/>
  <c r="Z232" i="3" s="1"/>
  <c r="L232" i="3"/>
  <c r="G232" i="3"/>
  <c r="X231" i="3"/>
  <c r="AB231" i="3" s="1"/>
  <c r="W231" i="3"/>
  <c r="V231" i="3"/>
  <c r="L231" i="3"/>
  <c r="G231" i="3"/>
  <c r="X230" i="3"/>
  <c r="W230" i="3"/>
  <c r="V230" i="3"/>
  <c r="L230" i="3"/>
  <c r="G230" i="3"/>
  <c r="X229" i="3"/>
  <c r="W229" i="3"/>
  <c r="V229" i="3"/>
  <c r="L229" i="3"/>
  <c r="G229" i="3"/>
  <c r="X228" i="3"/>
  <c r="W228" i="3"/>
  <c r="AA228" i="3" s="1"/>
  <c r="V228" i="3"/>
  <c r="R228" i="3"/>
  <c r="L228" i="3"/>
  <c r="G228" i="3"/>
  <c r="X227" i="3"/>
  <c r="W227" i="3"/>
  <c r="V227" i="3"/>
  <c r="Z227" i="3" s="1"/>
  <c r="L227" i="3"/>
  <c r="G227" i="3"/>
  <c r="X226" i="3"/>
  <c r="W226" i="3"/>
  <c r="V226" i="3"/>
  <c r="L226" i="3"/>
  <c r="G226" i="3"/>
  <c r="X225" i="3"/>
  <c r="W225" i="3"/>
  <c r="V225" i="3"/>
  <c r="L225" i="3"/>
  <c r="G225" i="3"/>
  <c r="X224" i="3"/>
  <c r="W224" i="3"/>
  <c r="V224" i="3"/>
  <c r="Z224" i="3" s="1"/>
  <c r="L224" i="3"/>
  <c r="G224" i="3"/>
  <c r="X223" i="3"/>
  <c r="W223" i="3"/>
  <c r="V223" i="3"/>
  <c r="R223" i="3"/>
  <c r="L223" i="3"/>
  <c r="G223" i="3"/>
  <c r="X222" i="3"/>
  <c r="W222" i="3"/>
  <c r="V222" i="3"/>
  <c r="L222" i="3"/>
  <c r="G222" i="3"/>
  <c r="X221" i="3"/>
  <c r="AB221" i="3" s="1"/>
  <c r="W221" i="3"/>
  <c r="V221" i="3"/>
  <c r="L221" i="3"/>
  <c r="G221" i="3"/>
  <c r="R221" i="3" s="1"/>
  <c r="X220" i="3"/>
  <c r="W220" i="3"/>
  <c r="AA220" i="3" s="1"/>
  <c r="V220" i="3"/>
  <c r="L220" i="3"/>
  <c r="G220" i="3"/>
  <c r="X219" i="3"/>
  <c r="W219" i="3"/>
  <c r="AA219" i="3" s="1"/>
  <c r="V219" i="3"/>
  <c r="Z219" i="3" s="1"/>
  <c r="R219" i="3"/>
  <c r="L219" i="3"/>
  <c r="G219" i="3"/>
  <c r="X218" i="3"/>
  <c r="W218" i="3"/>
  <c r="V218" i="3"/>
  <c r="Z218" i="3" s="1"/>
  <c r="L218" i="3"/>
  <c r="R218" i="3" s="1"/>
  <c r="G218" i="3"/>
  <c r="X217" i="3"/>
  <c r="W217" i="3"/>
  <c r="V217" i="3"/>
  <c r="L217" i="3"/>
  <c r="G217" i="3"/>
  <c r="X216" i="3"/>
  <c r="W216" i="3"/>
  <c r="V216" i="3"/>
  <c r="L216" i="3"/>
  <c r="G216" i="3"/>
  <c r="X215" i="3"/>
  <c r="W215" i="3"/>
  <c r="V215" i="3"/>
  <c r="L215" i="3"/>
  <c r="G215" i="3"/>
  <c r="X214" i="3"/>
  <c r="W214" i="3"/>
  <c r="V214" i="3"/>
  <c r="L214" i="3"/>
  <c r="G214" i="3"/>
  <c r="X213" i="3"/>
  <c r="AB213" i="3" s="1"/>
  <c r="W213" i="3"/>
  <c r="V213" i="3"/>
  <c r="L213" i="3"/>
  <c r="G213" i="3"/>
  <c r="X212" i="3"/>
  <c r="W212" i="3"/>
  <c r="V212" i="3"/>
  <c r="L212" i="3"/>
  <c r="G212" i="3"/>
  <c r="X211" i="3"/>
  <c r="W211" i="3"/>
  <c r="AA211" i="3" s="1"/>
  <c r="V211" i="3"/>
  <c r="L211" i="3"/>
  <c r="G211" i="3"/>
  <c r="X210" i="3"/>
  <c r="W210" i="3"/>
  <c r="V210" i="3"/>
  <c r="Z210" i="3" s="1"/>
  <c r="L210" i="3"/>
  <c r="R210" i="3" s="1"/>
  <c r="G210" i="3"/>
  <c r="X209" i="3"/>
  <c r="W209" i="3"/>
  <c r="V209" i="3"/>
  <c r="L209" i="3"/>
  <c r="G209" i="3"/>
  <c r="X208" i="3"/>
  <c r="W208" i="3"/>
  <c r="V208" i="3"/>
  <c r="L208" i="3"/>
  <c r="G208" i="3"/>
  <c r="X207" i="3"/>
  <c r="W207" i="3"/>
  <c r="V207" i="3"/>
  <c r="L207" i="3"/>
  <c r="G207" i="3"/>
  <c r="X206" i="3"/>
  <c r="W206" i="3"/>
  <c r="V206" i="3"/>
  <c r="L206" i="3"/>
  <c r="G206" i="3"/>
  <c r="X205" i="3"/>
  <c r="AB205" i="3" s="1"/>
  <c r="W205" i="3"/>
  <c r="V205" i="3"/>
  <c r="L205" i="3"/>
  <c r="G205" i="3"/>
  <c r="X204" i="3"/>
  <c r="W204" i="3"/>
  <c r="V204" i="3"/>
  <c r="L204" i="3"/>
  <c r="G204" i="3"/>
  <c r="X203" i="3"/>
  <c r="W203" i="3"/>
  <c r="AA203" i="3" s="1"/>
  <c r="V203" i="3"/>
  <c r="L203" i="3"/>
  <c r="G203" i="3"/>
  <c r="X202" i="3"/>
  <c r="W202" i="3"/>
  <c r="V202" i="3"/>
  <c r="Z202" i="3" s="1"/>
  <c r="L202" i="3"/>
  <c r="G202" i="3"/>
  <c r="X201" i="3"/>
  <c r="W201" i="3"/>
  <c r="V201" i="3"/>
  <c r="Z201" i="3" s="1"/>
  <c r="L201" i="3"/>
  <c r="G201" i="3"/>
  <c r="X200" i="3"/>
  <c r="W200" i="3"/>
  <c r="V200" i="3"/>
  <c r="Z200" i="3" s="1"/>
  <c r="L200" i="3"/>
  <c r="G200" i="3"/>
  <c r="X199" i="3"/>
  <c r="W199" i="3"/>
  <c r="V199" i="3"/>
  <c r="L199" i="3"/>
  <c r="R199" i="3" s="1"/>
  <c r="G199" i="3"/>
  <c r="X198" i="3"/>
  <c r="W198" i="3"/>
  <c r="V198" i="3"/>
  <c r="L198" i="3"/>
  <c r="G198" i="3"/>
  <c r="X197" i="3"/>
  <c r="W197" i="3"/>
  <c r="V197" i="3"/>
  <c r="L197" i="3"/>
  <c r="G197" i="3"/>
  <c r="X196" i="3"/>
  <c r="W196" i="3"/>
  <c r="V196" i="3"/>
  <c r="L196" i="3"/>
  <c r="G196" i="3"/>
  <c r="X195" i="3"/>
  <c r="W195" i="3"/>
  <c r="V195" i="3"/>
  <c r="Z195" i="3" s="1"/>
  <c r="L195" i="3"/>
  <c r="G195" i="3"/>
  <c r="X194" i="3"/>
  <c r="W194" i="3"/>
  <c r="AA194" i="3" s="1"/>
  <c r="V194" i="3"/>
  <c r="L194" i="3"/>
  <c r="G194" i="3"/>
  <c r="X193" i="3"/>
  <c r="W193" i="3"/>
  <c r="AA193" i="3" s="1"/>
  <c r="V193" i="3"/>
  <c r="L193" i="3"/>
  <c r="G193" i="3"/>
  <c r="X192" i="3"/>
  <c r="W192" i="3"/>
  <c r="V192" i="3"/>
  <c r="L192" i="3"/>
  <c r="G192" i="3"/>
  <c r="X191" i="3"/>
  <c r="W191" i="3"/>
  <c r="V191" i="3"/>
  <c r="L191" i="3"/>
  <c r="G191" i="3"/>
  <c r="X190" i="3"/>
  <c r="W190" i="3"/>
  <c r="AA190" i="3" s="1"/>
  <c r="V190" i="3"/>
  <c r="L190" i="3"/>
  <c r="G190" i="3"/>
  <c r="X189" i="3"/>
  <c r="W189" i="3"/>
  <c r="V189" i="3"/>
  <c r="L189" i="3"/>
  <c r="G189" i="3"/>
  <c r="X188" i="3"/>
  <c r="W188" i="3"/>
  <c r="V188" i="3"/>
  <c r="L188" i="3"/>
  <c r="G188" i="3"/>
  <c r="X187" i="3"/>
  <c r="W187" i="3"/>
  <c r="V187" i="3"/>
  <c r="L187" i="3"/>
  <c r="G187" i="3"/>
  <c r="X186" i="3"/>
  <c r="W186" i="3"/>
  <c r="V186" i="3"/>
  <c r="Z186" i="3" s="1"/>
  <c r="L186" i="3"/>
  <c r="G186" i="3"/>
  <c r="X185" i="3"/>
  <c r="W185" i="3"/>
  <c r="AA185" i="3" s="1"/>
  <c r="V185" i="3"/>
  <c r="L185" i="3"/>
  <c r="G185" i="3"/>
  <c r="X184" i="3"/>
  <c r="W184" i="3"/>
  <c r="V184" i="3"/>
  <c r="L184" i="3"/>
  <c r="G184" i="3"/>
  <c r="X183" i="3"/>
  <c r="W183" i="3"/>
  <c r="V183" i="3"/>
  <c r="L183" i="3"/>
  <c r="G183" i="3"/>
  <c r="X182" i="3"/>
  <c r="W182" i="3"/>
  <c r="AA182" i="3" s="1"/>
  <c r="V182" i="3"/>
  <c r="L182" i="3"/>
  <c r="G182" i="3"/>
  <c r="X181" i="3"/>
  <c r="W181" i="3"/>
  <c r="V181" i="3"/>
  <c r="L181" i="3"/>
  <c r="G181" i="3"/>
  <c r="R181" i="3" s="1"/>
  <c r="X180" i="3"/>
  <c r="W180" i="3"/>
  <c r="V180" i="3"/>
  <c r="L180" i="3"/>
  <c r="G180" i="3"/>
  <c r="X179" i="3"/>
  <c r="W179" i="3"/>
  <c r="V179" i="3"/>
  <c r="L179" i="3"/>
  <c r="G179" i="3"/>
  <c r="X178" i="3"/>
  <c r="W178" i="3"/>
  <c r="V178" i="3"/>
  <c r="Z178" i="3" s="1"/>
  <c r="L178" i="3"/>
  <c r="G178" i="3"/>
  <c r="X177" i="3"/>
  <c r="W177" i="3"/>
  <c r="AA177" i="3" s="1"/>
  <c r="V177" i="3"/>
  <c r="L177" i="3"/>
  <c r="G177" i="3"/>
  <c r="X176" i="3"/>
  <c r="W176" i="3"/>
  <c r="V176" i="3"/>
  <c r="L176" i="3"/>
  <c r="G176" i="3"/>
  <c r="X175" i="3"/>
  <c r="W175" i="3"/>
  <c r="V175" i="3"/>
  <c r="L175" i="3"/>
  <c r="G175" i="3"/>
  <c r="X174" i="3"/>
  <c r="W174" i="3"/>
  <c r="AA174" i="3" s="1"/>
  <c r="V174" i="3"/>
  <c r="L174" i="3"/>
  <c r="G174" i="3"/>
  <c r="X173" i="3"/>
  <c r="W173" i="3"/>
  <c r="V173" i="3"/>
  <c r="L173" i="3"/>
  <c r="G173" i="3"/>
  <c r="R173" i="3" s="1"/>
  <c r="X172" i="3"/>
  <c r="W172" i="3"/>
  <c r="V172" i="3"/>
  <c r="L172" i="3"/>
  <c r="G172" i="3"/>
  <c r="X171" i="3"/>
  <c r="W171" i="3"/>
  <c r="AA171" i="3" s="1"/>
  <c r="V171" i="3"/>
  <c r="L171" i="3"/>
  <c r="G171" i="3"/>
  <c r="X170" i="3"/>
  <c r="W170" i="3"/>
  <c r="V170" i="3"/>
  <c r="L170" i="3"/>
  <c r="G170" i="3"/>
  <c r="R170" i="3" s="1"/>
  <c r="X169" i="3"/>
  <c r="W169" i="3"/>
  <c r="AA169" i="3" s="1"/>
  <c r="V169" i="3"/>
  <c r="L169" i="3"/>
  <c r="G169" i="3"/>
  <c r="R169" i="3" s="1"/>
  <c r="X168" i="3"/>
  <c r="W168" i="3"/>
  <c r="V168" i="3"/>
  <c r="Z168" i="3" s="1"/>
  <c r="L168" i="3"/>
  <c r="G168" i="3"/>
  <c r="X167" i="3"/>
  <c r="W167" i="3"/>
  <c r="V167" i="3"/>
  <c r="L167" i="3"/>
  <c r="G167" i="3"/>
  <c r="X166" i="3"/>
  <c r="W166" i="3"/>
  <c r="V166" i="3"/>
  <c r="L166" i="3"/>
  <c r="G166" i="3"/>
  <c r="X165" i="3"/>
  <c r="W165" i="3"/>
  <c r="V165" i="3"/>
  <c r="Z165" i="3" s="1"/>
  <c r="L165" i="3"/>
  <c r="G165" i="3"/>
  <c r="X164" i="3"/>
  <c r="W164" i="3"/>
  <c r="V164" i="3"/>
  <c r="L164" i="3"/>
  <c r="G164" i="3"/>
  <c r="X163" i="3"/>
  <c r="W163" i="3"/>
  <c r="V163" i="3"/>
  <c r="L163" i="3"/>
  <c r="G163" i="3"/>
  <c r="X162" i="3"/>
  <c r="W162" i="3"/>
  <c r="V162" i="3"/>
  <c r="L162" i="3"/>
  <c r="G162" i="3"/>
  <c r="X161" i="3"/>
  <c r="W161" i="3"/>
  <c r="AA161" i="3" s="1"/>
  <c r="V161" i="3"/>
  <c r="L161" i="3"/>
  <c r="G161" i="3"/>
  <c r="X160" i="3"/>
  <c r="W160" i="3"/>
  <c r="V160" i="3"/>
  <c r="Z160" i="3" s="1"/>
  <c r="L160" i="3"/>
  <c r="G160" i="3"/>
  <c r="X159" i="3"/>
  <c r="W159" i="3"/>
  <c r="V159" i="3"/>
  <c r="L159" i="3"/>
  <c r="G159" i="3"/>
  <c r="X158" i="3"/>
  <c r="W158" i="3"/>
  <c r="V158" i="3"/>
  <c r="L158" i="3"/>
  <c r="G158" i="3"/>
  <c r="X157" i="3"/>
  <c r="W157" i="3"/>
  <c r="V157" i="3"/>
  <c r="L157" i="3"/>
  <c r="G157" i="3"/>
  <c r="X156" i="3"/>
  <c r="W156" i="3"/>
  <c r="V156" i="3"/>
  <c r="L156" i="3"/>
  <c r="G156" i="3"/>
  <c r="X155" i="3"/>
  <c r="W155" i="3"/>
  <c r="V155" i="3"/>
  <c r="L155" i="3"/>
  <c r="G155" i="3"/>
  <c r="X154" i="3"/>
  <c r="W154" i="3"/>
  <c r="V154" i="3"/>
  <c r="L154" i="3"/>
  <c r="G154" i="3"/>
  <c r="X153" i="3"/>
  <c r="W153" i="3"/>
  <c r="AA153" i="3" s="1"/>
  <c r="V153" i="3"/>
  <c r="L153" i="3"/>
  <c r="G153" i="3"/>
  <c r="X152" i="3"/>
  <c r="W152" i="3"/>
  <c r="V152" i="3"/>
  <c r="L152" i="3"/>
  <c r="G152" i="3"/>
  <c r="X151" i="3"/>
  <c r="W151" i="3"/>
  <c r="V151" i="3"/>
  <c r="L151" i="3"/>
  <c r="G151" i="3"/>
  <c r="X150" i="3"/>
  <c r="W150" i="3"/>
  <c r="V150" i="3"/>
  <c r="L150" i="3"/>
  <c r="G150" i="3"/>
  <c r="R150" i="3" s="1"/>
  <c r="X149" i="3"/>
  <c r="AB149" i="3" s="1"/>
  <c r="W149" i="3"/>
  <c r="V149" i="3"/>
  <c r="L149" i="3"/>
  <c r="G149" i="3"/>
  <c r="X148" i="3"/>
  <c r="W148" i="3"/>
  <c r="V148" i="3"/>
  <c r="L148" i="3"/>
  <c r="G148" i="3"/>
  <c r="X147" i="3"/>
  <c r="W147" i="3"/>
  <c r="V147" i="3"/>
  <c r="Z147" i="3" s="1"/>
  <c r="L147" i="3"/>
  <c r="G147" i="3"/>
  <c r="X146" i="3"/>
  <c r="W146" i="3"/>
  <c r="V146" i="3"/>
  <c r="L146" i="3"/>
  <c r="G146" i="3"/>
  <c r="X145" i="3"/>
  <c r="W145" i="3"/>
  <c r="AA145" i="3" s="1"/>
  <c r="V145" i="3"/>
  <c r="L145" i="3"/>
  <c r="G145" i="3"/>
  <c r="X144" i="3"/>
  <c r="W144" i="3"/>
  <c r="V144" i="3"/>
  <c r="L144" i="3"/>
  <c r="G144" i="3"/>
  <c r="X143" i="3"/>
  <c r="W143" i="3"/>
  <c r="V143" i="3"/>
  <c r="L143" i="3"/>
  <c r="G143" i="3"/>
  <c r="X142" i="3"/>
  <c r="W142" i="3"/>
  <c r="V142" i="3"/>
  <c r="L142" i="3"/>
  <c r="G142" i="3"/>
  <c r="R142" i="3" s="1"/>
  <c r="X141" i="3"/>
  <c r="W141" i="3"/>
  <c r="V141" i="3"/>
  <c r="L141" i="3"/>
  <c r="G141" i="3"/>
  <c r="X140" i="3"/>
  <c r="W140" i="3"/>
  <c r="V140" i="3"/>
  <c r="L140" i="3"/>
  <c r="G140" i="3"/>
  <c r="X139" i="3"/>
  <c r="W139" i="3"/>
  <c r="V139" i="3"/>
  <c r="Z139" i="3" s="1"/>
  <c r="Q139" i="3"/>
  <c r="L139" i="3"/>
  <c r="G139" i="3"/>
  <c r="X138" i="3"/>
  <c r="W138" i="3"/>
  <c r="V138" i="3"/>
  <c r="Z138" i="3" s="1"/>
  <c r="Q138" i="3"/>
  <c r="L138" i="3"/>
  <c r="R138" i="3" s="1"/>
  <c r="G138" i="3"/>
  <c r="X137" i="3"/>
  <c r="W137" i="3"/>
  <c r="V137" i="3"/>
  <c r="Q137" i="3"/>
  <c r="L137" i="3"/>
  <c r="G137" i="3"/>
  <c r="X136" i="3"/>
  <c r="W136" i="3"/>
  <c r="V136" i="3"/>
  <c r="Q136" i="3"/>
  <c r="L136" i="3"/>
  <c r="G136" i="3"/>
  <c r="X135" i="3"/>
  <c r="W135" i="3"/>
  <c r="V135" i="3"/>
  <c r="Q135" i="3"/>
  <c r="L135" i="3"/>
  <c r="G135" i="3"/>
  <c r="X134" i="3"/>
  <c r="W134" i="3"/>
  <c r="V134" i="3"/>
  <c r="Q134" i="3"/>
  <c r="L134" i="3"/>
  <c r="G134" i="3"/>
  <c r="X133" i="3"/>
  <c r="W133" i="3"/>
  <c r="V133" i="3"/>
  <c r="Q133" i="3"/>
  <c r="L133" i="3"/>
  <c r="G133" i="3"/>
  <c r="X132" i="3"/>
  <c r="W132" i="3"/>
  <c r="V132" i="3"/>
  <c r="Q132" i="3"/>
  <c r="L132" i="3"/>
  <c r="G132" i="3"/>
  <c r="X131" i="3"/>
  <c r="W131" i="3"/>
  <c r="V131" i="3"/>
  <c r="Q131" i="3"/>
  <c r="L131" i="3"/>
  <c r="G131" i="3"/>
  <c r="X130" i="3"/>
  <c r="W130" i="3"/>
  <c r="V130" i="3"/>
  <c r="Q130" i="3"/>
  <c r="L130" i="3"/>
  <c r="G130" i="3"/>
  <c r="X129" i="3"/>
  <c r="W129" i="3"/>
  <c r="V129" i="3"/>
  <c r="Q129" i="3"/>
  <c r="L129" i="3"/>
  <c r="G129" i="3"/>
  <c r="X128" i="3"/>
  <c r="W128" i="3"/>
  <c r="V128" i="3"/>
  <c r="Q128" i="3"/>
  <c r="L128" i="3"/>
  <c r="G128" i="3"/>
  <c r="X127" i="3"/>
  <c r="W127" i="3"/>
  <c r="V127" i="3"/>
  <c r="Q127" i="3"/>
  <c r="L127" i="3"/>
  <c r="G127" i="3"/>
  <c r="X126" i="3"/>
  <c r="W126" i="3"/>
  <c r="V126" i="3"/>
  <c r="Q126" i="3"/>
  <c r="L126" i="3"/>
  <c r="G126" i="3"/>
  <c r="X125" i="3"/>
  <c r="AB125" i="3" s="1"/>
  <c r="W125" i="3"/>
  <c r="V125" i="3"/>
  <c r="Q125" i="3"/>
  <c r="L125" i="3"/>
  <c r="G125" i="3"/>
  <c r="X124" i="3"/>
  <c r="W124" i="3"/>
  <c r="V124" i="3"/>
  <c r="Q124" i="3"/>
  <c r="L124" i="3"/>
  <c r="G124" i="3"/>
  <c r="X123" i="3"/>
  <c r="W123" i="3"/>
  <c r="V123" i="3"/>
  <c r="Q123" i="3"/>
  <c r="L123" i="3"/>
  <c r="G123" i="3"/>
  <c r="X122" i="3"/>
  <c r="W122" i="3"/>
  <c r="V122" i="3"/>
  <c r="Q122" i="3"/>
  <c r="L122" i="3"/>
  <c r="G122" i="3"/>
  <c r="X121" i="3"/>
  <c r="W121" i="3"/>
  <c r="V121" i="3"/>
  <c r="Q121" i="3"/>
  <c r="L121" i="3"/>
  <c r="G121" i="3"/>
  <c r="X120" i="3"/>
  <c r="W120" i="3"/>
  <c r="V120" i="3"/>
  <c r="Z120" i="3" s="1"/>
  <c r="Q120" i="3"/>
  <c r="L120" i="3"/>
  <c r="G120" i="3"/>
  <c r="X119" i="3"/>
  <c r="W119" i="3"/>
  <c r="V119" i="3"/>
  <c r="Q119" i="3"/>
  <c r="L119" i="3"/>
  <c r="G119" i="3"/>
  <c r="X118" i="3"/>
  <c r="W118" i="3"/>
  <c r="V118" i="3"/>
  <c r="Q118" i="3"/>
  <c r="L118" i="3"/>
  <c r="G118" i="3"/>
  <c r="X117" i="3"/>
  <c r="AB117" i="3" s="1"/>
  <c r="W117" i="3"/>
  <c r="V117" i="3"/>
  <c r="Q117" i="3"/>
  <c r="L117" i="3"/>
  <c r="G117" i="3"/>
  <c r="X116" i="3"/>
  <c r="W116" i="3"/>
  <c r="V116" i="3"/>
  <c r="Q116" i="3"/>
  <c r="L116" i="3"/>
  <c r="G116" i="3"/>
  <c r="X115" i="3"/>
  <c r="W115" i="3"/>
  <c r="V115" i="3"/>
  <c r="Q115" i="3"/>
  <c r="L115" i="3"/>
  <c r="G115" i="3"/>
  <c r="X114" i="3"/>
  <c r="W114" i="3"/>
  <c r="V114" i="3"/>
  <c r="Q114" i="3"/>
  <c r="L114" i="3"/>
  <c r="G114" i="3"/>
  <c r="X113" i="3"/>
  <c r="W113" i="3"/>
  <c r="V113" i="3"/>
  <c r="Q113" i="3"/>
  <c r="L113" i="3"/>
  <c r="G113" i="3"/>
  <c r="X112" i="3"/>
  <c r="W112" i="3"/>
  <c r="V112" i="3"/>
  <c r="Q112" i="3"/>
  <c r="L112" i="3"/>
  <c r="G112" i="3"/>
  <c r="X111" i="3"/>
  <c r="W111" i="3"/>
  <c r="V111" i="3"/>
  <c r="Q111" i="3"/>
  <c r="L111" i="3"/>
  <c r="G111" i="3"/>
  <c r="X110" i="3"/>
  <c r="W110" i="3"/>
  <c r="V110" i="3"/>
  <c r="Q110" i="3"/>
  <c r="L110" i="3"/>
  <c r="G110" i="3"/>
  <c r="X109" i="3"/>
  <c r="AB109" i="3" s="1"/>
  <c r="W109" i="3"/>
  <c r="V109" i="3"/>
  <c r="Q109" i="3"/>
  <c r="L109" i="3"/>
  <c r="G109" i="3"/>
  <c r="X108" i="3"/>
  <c r="W108" i="3"/>
  <c r="V108" i="3"/>
  <c r="Q108" i="3"/>
  <c r="L108" i="3"/>
  <c r="G108" i="3"/>
  <c r="X107" i="3"/>
  <c r="W107" i="3"/>
  <c r="V107" i="3"/>
  <c r="Z107" i="3" s="1"/>
  <c r="Q107" i="3"/>
  <c r="L107" i="3"/>
  <c r="G107" i="3"/>
  <c r="X106" i="3"/>
  <c r="W106" i="3"/>
  <c r="V106" i="3"/>
  <c r="Q106" i="3"/>
  <c r="L106" i="3"/>
  <c r="G106" i="3"/>
  <c r="X105" i="3"/>
  <c r="W105" i="3"/>
  <c r="V105" i="3"/>
  <c r="Q105" i="3"/>
  <c r="L105" i="3"/>
  <c r="G105" i="3"/>
  <c r="X104" i="3"/>
  <c r="W104" i="3"/>
  <c r="V104" i="3"/>
  <c r="Q104" i="3"/>
  <c r="L104" i="3"/>
  <c r="G104" i="3"/>
  <c r="X103" i="3"/>
  <c r="W103" i="3"/>
  <c r="V103" i="3"/>
  <c r="Q103" i="3"/>
  <c r="L103" i="3"/>
  <c r="G103" i="3"/>
  <c r="X102" i="3"/>
  <c r="W102" i="3"/>
  <c r="V102" i="3"/>
  <c r="Q102" i="3"/>
  <c r="L102" i="3"/>
  <c r="G102" i="3"/>
  <c r="X101" i="3"/>
  <c r="AB101" i="3" s="1"/>
  <c r="W101" i="3"/>
  <c r="V101" i="3"/>
  <c r="Q101" i="3"/>
  <c r="L101" i="3"/>
  <c r="G101" i="3"/>
  <c r="X100" i="3"/>
  <c r="W100" i="3"/>
  <c r="V100" i="3"/>
  <c r="Q100" i="3"/>
  <c r="L100" i="3"/>
  <c r="G100" i="3"/>
  <c r="X99" i="3"/>
  <c r="W99" i="3"/>
  <c r="V99" i="3"/>
  <c r="Q99" i="3"/>
  <c r="L99" i="3"/>
  <c r="G99" i="3"/>
  <c r="X98" i="3"/>
  <c r="W98" i="3"/>
  <c r="V98" i="3"/>
  <c r="Q98" i="3"/>
  <c r="L98" i="3"/>
  <c r="G98" i="3"/>
  <c r="X97" i="3"/>
  <c r="W97" i="3"/>
  <c r="V97" i="3"/>
  <c r="Q97" i="3"/>
  <c r="L97" i="3"/>
  <c r="G97" i="3"/>
  <c r="X96" i="3"/>
  <c r="W96" i="3"/>
  <c r="V96" i="3"/>
  <c r="Q96" i="3"/>
  <c r="L96" i="3"/>
  <c r="G96" i="3"/>
  <c r="X95" i="3"/>
  <c r="W95" i="3"/>
  <c r="V95" i="3"/>
  <c r="Q95" i="3"/>
  <c r="L95" i="3"/>
  <c r="G95" i="3"/>
  <c r="X94" i="3"/>
  <c r="W94" i="3"/>
  <c r="V94" i="3"/>
  <c r="Q94" i="3"/>
  <c r="L94" i="3"/>
  <c r="G94" i="3"/>
  <c r="X93" i="3"/>
  <c r="W93" i="3"/>
  <c r="V93" i="3"/>
  <c r="Q93" i="3"/>
  <c r="L93" i="3"/>
  <c r="G93" i="3"/>
  <c r="X92" i="3"/>
  <c r="W92" i="3"/>
  <c r="AA92" i="3" s="1"/>
  <c r="V92" i="3"/>
  <c r="Q92" i="3"/>
  <c r="L92" i="3"/>
  <c r="G92" i="3"/>
  <c r="X91" i="3"/>
  <c r="W91" i="3"/>
  <c r="V91" i="3"/>
  <c r="Q91" i="3"/>
  <c r="L91" i="3"/>
  <c r="G91" i="3"/>
  <c r="X90" i="3"/>
  <c r="W90" i="3"/>
  <c r="V90" i="3"/>
  <c r="Q90" i="3"/>
  <c r="L90" i="3"/>
  <c r="R90" i="3" s="1"/>
  <c r="G90" i="3"/>
  <c r="X89" i="3"/>
  <c r="AB89" i="3" s="1"/>
  <c r="W89" i="3"/>
  <c r="AA89" i="3" s="1"/>
  <c r="V89" i="3"/>
  <c r="Q89" i="3"/>
  <c r="L89" i="3"/>
  <c r="G89" i="3"/>
  <c r="X88" i="3"/>
  <c r="W88" i="3"/>
  <c r="V88" i="3"/>
  <c r="Q88" i="3"/>
  <c r="L88" i="3"/>
  <c r="G88" i="3"/>
  <c r="X87" i="3"/>
  <c r="W87" i="3"/>
  <c r="V87" i="3"/>
  <c r="Q87" i="3"/>
  <c r="L87" i="3"/>
  <c r="G87" i="3"/>
  <c r="X86" i="3"/>
  <c r="W86" i="3"/>
  <c r="V86" i="3"/>
  <c r="Q86" i="3"/>
  <c r="L86" i="3"/>
  <c r="G86" i="3"/>
  <c r="X85" i="3"/>
  <c r="W85" i="3"/>
  <c r="V85" i="3"/>
  <c r="Q85" i="3"/>
  <c r="L85" i="3"/>
  <c r="G85" i="3"/>
  <c r="X84" i="3"/>
  <c r="W84" i="3"/>
  <c r="V84" i="3"/>
  <c r="Q84" i="3"/>
  <c r="L84" i="3"/>
  <c r="G84" i="3"/>
  <c r="X83" i="3"/>
  <c r="W83" i="3"/>
  <c r="V83" i="3"/>
  <c r="Q83" i="3"/>
  <c r="L83" i="3"/>
  <c r="G83" i="3"/>
  <c r="X82" i="3"/>
  <c r="W82" i="3"/>
  <c r="V82" i="3"/>
  <c r="Q82" i="3"/>
  <c r="L82" i="3"/>
  <c r="G82" i="3"/>
  <c r="X81" i="3"/>
  <c r="AB81" i="3" s="1"/>
  <c r="W81" i="3"/>
  <c r="AA81" i="3" s="1"/>
  <c r="V81" i="3"/>
  <c r="Q81" i="3"/>
  <c r="L81" i="3"/>
  <c r="G81" i="3"/>
  <c r="X80" i="3"/>
  <c r="W80" i="3"/>
  <c r="AA80" i="3" s="1"/>
  <c r="V80" i="3"/>
  <c r="Q80" i="3"/>
  <c r="L80" i="3"/>
  <c r="G80" i="3"/>
  <c r="X79" i="3"/>
  <c r="W79" i="3"/>
  <c r="V79" i="3"/>
  <c r="Q79" i="3"/>
  <c r="L79" i="3"/>
  <c r="G79" i="3"/>
  <c r="X78" i="3"/>
  <c r="W78" i="3"/>
  <c r="AA78" i="3" s="1"/>
  <c r="V78" i="3"/>
  <c r="Q78" i="3"/>
  <c r="L78" i="3"/>
  <c r="G78" i="3"/>
  <c r="X77" i="3"/>
  <c r="W77" i="3"/>
  <c r="V77" i="3"/>
  <c r="Q77" i="3"/>
  <c r="L77" i="3"/>
  <c r="G77" i="3"/>
  <c r="X76" i="3"/>
  <c r="W76" i="3"/>
  <c r="V76" i="3"/>
  <c r="Q76" i="3"/>
  <c r="L76" i="3"/>
  <c r="G76" i="3"/>
  <c r="X75" i="3"/>
  <c r="W75" i="3"/>
  <c r="V75" i="3"/>
  <c r="Q75" i="3"/>
  <c r="L75" i="3"/>
  <c r="G75" i="3"/>
  <c r="X74" i="3"/>
  <c r="W74" i="3"/>
  <c r="V74" i="3"/>
  <c r="Q74" i="3"/>
  <c r="L74" i="3"/>
  <c r="G74" i="3"/>
  <c r="R74" i="3" s="1"/>
  <c r="X73" i="3"/>
  <c r="W73" i="3"/>
  <c r="V73" i="3"/>
  <c r="Q73" i="3"/>
  <c r="L73" i="3"/>
  <c r="G73" i="3"/>
  <c r="X72" i="3"/>
  <c r="W72" i="3"/>
  <c r="V72" i="3"/>
  <c r="Q72" i="3"/>
  <c r="L72" i="3"/>
  <c r="G72" i="3"/>
  <c r="X71" i="3"/>
  <c r="W71" i="3"/>
  <c r="V71" i="3"/>
  <c r="Q71" i="3"/>
  <c r="L71" i="3"/>
  <c r="G71" i="3"/>
  <c r="X70" i="3"/>
  <c r="W70" i="3"/>
  <c r="V70" i="3"/>
  <c r="Q70" i="3"/>
  <c r="L70" i="3"/>
  <c r="G70" i="3"/>
  <c r="X69" i="3"/>
  <c r="W69" i="3"/>
  <c r="V69" i="3"/>
  <c r="Q69" i="3"/>
  <c r="L69" i="3"/>
  <c r="G69" i="3"/>
  <c r="X68" i="3"/>
  <c r="W68" i="3"/>
  <c r="V68" i="3"/>
  <c r="Q68" i="3"/>
  <c r="L68" i="3"/>
  <c r="G68" i="3"/>
  <c r="X67" i="3"/>
  <c r="W67" i="3"/>
  <c r="V67" i="3"/>
  <c r="Q67" i="3"/>
  <c r="L67" i="3"/>
  <c r="G67" i="3"/>
  <c r="X66" i="3"/>
  <c r="W66" i="3"/>
  <c r="AA66" i="3" s="1"/>
  <c r="V66" i="3"/>
  <c r="Q66" i="3"/>
  <c r="L66" i="3"/>
  <c r="G66" i="3"/>
  <c r="X65" i="3"/>
  <c r="AB65" i="3" s="1"/>
  <c r="W65" i="3"/>
  <c r="V65" i="3"/>
  <c r="Q65" i="3"/>
  <c r="L65" i="3"/>
  <c r="G65" i="3"/>
  <c r="X64" i="3"/>
  <c r="W64" i="3"/>
  <c r="AA64" i="3" s="1"/>
  <c r="V64" i="3"/>
  <c r="Q64" i="3"/>
  <c r="L64" i="3"/>
  <c r="G64" i="3"/>
  <c r="X63" i="3"/>
  <c r="W63" i="3"/>
  <c r="V63" i="3"/>
  <c r="Z63" i="3" s="1"/>
  <c r="Q63" i="3"/>
  <c r="L63" i="3"/>
  <c r="G63" i="3"/>
  <c r="X62" i="3"/>
  <c r="W62" i="3"/>
  <c r="V62" i="3"/>
  <c r="Q62" i="3"/>
  <c r="L62" i="3"/>
  <c r="G62" i="3"/>
  <c r="X61" i="3"/>
  <c r="W61" i="3"/>
  <c r="V61" i="3"/>
  <c r="Q61" i="3"/>
  <c r="L61" i="3"/>
  <c r="G61" i="3"/>
  <c r="X60" i="3"/>
  <c r="W60" i="3"/>
  <c r="V60" i="3"/>
  <c r="Q60" i="3"/>
  <c r="L60" i="3"/>
  <c r="G60" i="3"/>
  <c r="X59" i="3"/>
  <c r="W59" i="3"/>
  <c r="V59" i="3"/>
  <c r="Q59" i="3"/>
  <c r="L59" i="3"/>
  <c r="G59" i="3"/>
  <c r="X58" i="3"/>
  <c r="W58" i="3"/>
  <c r="V58" i="3"/>
  <c r="Q58" i="3"/>
  <c r="L58" i="3"/>
  <c r="G58" i="3"/>
  <c r="X57" i="3"/>
  <c r="AB57" i="3" s="1"/>
  <c r="W57" i="3"/>
  <c r="V57" i="3"/>
  <c r="Q57" i="3"/>
  <c r="L57" i="3"/>
  <c r="G57" i="3"/>
  <c r="X56" i="3"/>
  <c r="W56" i="3"/>
  <c r="AA56" i="3" s="1"/>
  <c r="V56" i="3"/>
  <c r="Q56" i="3"/>
  <c r="L56" i="3"/>
  <c r="G56" i="3"/>
  <c r="X55" i="3"/>
  <c r="W55" i="3"/>
  <c r="V55" i="3"/>
  <c r="Z55" i="3" s="1"/>
  <c r="Q55" i="3"/>
  <c r="L55" i="3"/>
  <c r="G55" i="3"/>
  <c r="X54" i="3"/>
  <c r="W54" i="3"/>
  <c r="V54" i="3"/>
  <c r="Q54" i="3"/>
  <c r="L54" i="3"/>
  <c r="G54" i="3"/>
  <c r="X53" i="3"/>
  <c r="W53" i="3"/>
  <c r="V53" i="3"/>
  <c r="Q53" i="3"/>
  <c r="L53" i="3"/>
  <c r="G53" i="3"/>
  <c r="X52" i="3"/>
  <c r="W52" i="3"/>
  <c r="V52" i="3"/>
  <c r="Q52" i="3"/>
  <c r="L52" i="3"/>
  <c r="G52" i="3"/>
  <c r="X51" i="3"/>
  <c r="W51" i="3"/>
  <c r="V51" i="3"/>
  <c r="Q51" i="3"/>
  <c r="L51" i="3"/>
  <c r="G51" i="3"/>
  <c r="X50" i="3"/>
  <c r="W50" i="3"/>
  <c r="V50" i="3"/>
  <c r="Q50" i="3"/>
  <c r="L50" i="3"/>
  <c r="G50" i="3"/>
  <c r="X49" i="3"/>
  <c r="AB49" i="3" s="1"/>
  <c r="W49" i="3"/>
  <c r="V49" i="3"/>
  <c r="Q49" i="3"/>
  <c r="L49" i="3"/>
  <c r="G49" i="3"/>
  <c r="X48" i="3"/>
  <c r="W48" i="3"/>
  <c r="AA48" i="3" s="1"/>
  <c r="V48" i="3"/>
  <c r="Q48" i="3"/>
  <c r="L48" i="3"/>
  <c r="G48" i="3"/>
  <c r="X47" i="3"/>
  <c r="W47" i="3"/>
  <c r="V47" i="3"/>
  <c r="Q47" i="3"/>
  <c r="L47" i="3"/>
  <c r="G47" i="3"/>
  <c r="X46" i="3"/>
  <c r="W46" i="3"/>
  <c r="V46" i="3"/>
  <c r="Q46" i="3"/>
  <c r="L46" i="3"/>
  <c r="G46" i="3"/>
  <c r="X45" i="3"/>
  <c r="W45" i="3"/>
  <c r="V45" i="3"/>
  <c r="Q45" i="3"/>
  <c r="L45" i="3"/>
  <c r="G45" i="3"/>
  <c r="X44" i="3"/>
  <c r="W44" i="3"/>
  <c r="V44" i="3"/>
  <c r="Q44" i="3"/>
  <c r="L44" i="3"/>
  <c r="G44" i="3"/>
  <c r="X43" i="3"/>
  <c r="W43" i="3"/>
  <c r="V43" i="3"/>
  <c r="Q43" i="3"/>
  <c r="L43" i="3"/>
  <c r="G43" i="3"/>
  <c r="X42" i="3"/>
  <c r="W42" i="3"/>
  <c r="V42" i="3"/>
  <c r="Q42" i="3"/>
  <c r="L42" i="3"/>
  <c r="G42" i="3"/>
  <c r="X41" i="3"/>
  <c r="W41" i="3"/>
  <c r="V41" i="3"/>
  <c r="Q41" i="3"/>
  <c r="L41" i="3"/>
  <c r="G41" i="3"/>
  <c r="X40" i="3"/>
  <c r="AB40" i="3" s="1"/>
  <c r="W40" i="3"/>
  <c r="AA40" i="3" s="1"/>
  <c r="V40" i="3"/>
  <c r="Q40" i="3"/>
  <c r="L40" i="3"/>
  <c r="G40" i="3"/>
  <c r="R40" i="3" s="1"/>
  <c r="X39" i="3"/>
  <c r="W39" i="3"/>
  <c r="V39" i="3"/>
  <c r="Q39" i="3"/>
  <c r="L39" i="3"/>
  <c r="G39" i="3"/>
  <c r="X38" i="3"/>
  <c r="W38" i="3"/>
  <c r="V38" i="3"/>
  <c r="Q38" i="3"/>
  <c r="L38" i="3"/>
  <c r="G38" i="3"/>
  <c r="X37" i="3"/>
  <c r="W37" i="3"/>
  <c r="V37" i="3"/>
  <c r="Q37" i="3"/>
  <c r="L37" i="3"/>
  <c r="G37" i="3"/>
  <c r="X36" i="3"/>
  <c r="W36" i="3"/>
  <c r="V36" i="3"/>
  <c r="Q36" i="3"/>
  <c r="L36" i="3"/>
  <c r="G36" i="3"/>
  <c r="R36" i="3" s="1"/>
  <c r="X35" i="3"/>
  <c r="W35" i="3"/>
  <c r="V35" i="3"/>
  <c r="Q35" i="3"/>
  <c r="L35" i="3"/>
  <c r="G35" i="3"/>
  <c r="X34" i="3"/>
  <c r="W34" i="3"/>
  <c r="V34" i="3"/>
  <c r="Q34" i="3"/>
  <c r="L34" i="3"/>
  <c r="G34" i="3"/>
  <c r="X33" i="3"/>
  <c r="W33" i="3"/>
  <c r="V33" i="3"/>
  <c r="Q33" i="3"/>
  <c r="L33" i="3"/>
  <c r="G33" i="3"/>
  <c r="X32" i="3"/>
  <c r="W32" i="3"/>
  <c r="V32" i="3"/>
  <c r="Q32" i="3"/>
  <c r="L32" i="3"/>
  <c r="G32" i="3"/>
  <c r="X31" i="3"/>
  <c r="W31" i="3"/>
  <c r="AA31" i="3" s="1"/>
  <c r="V31" i="3"/>
  <c r="Q31" i="3"/>
  <c r="L31" i="3"/>
  <c r="G31" i="3"/>
  <c r="X30" i="3"/>
  <c r="W30" i="3"/>
  <c r="V30" i="3"/>
  <c r="Q30" i="3"/>
  <c r="L30" i="3"/>
  <c r="G30" i="3"/>
  <c r="X29" i="3"/>
  <c r="W29" i="3"/>
  <c r="V29" i="3"/>
  <c r="Q29" i="3"/>
  <c r="L29" i="3"/>
  <c r="G29" i="3"/>
  <c r="R29" i="3" s="1"/>
  <c r="X28" i="3"/>
  <c r="W28" i="3"/>
  <c r="V28" i="3"/>
  <c r="Q28" i="3"/>
  <c r="L28" i="3"/>
  <c r="G28" i="3"/>
  <c r="X27" i="3"/>
  <c r="W27" i="3"/>
  <c r="V27" i="3"/>
  <c r="Q27" i="3"/>
  <c r="L27" i="3"/>
  <c r="G27" i="3"/>
  <c r="X26" i="3"/>
  <c r="W26" i="3"/>
  <c r="V26" i="3"/>
  <c r="Q26" i="3"/>
  <c r="L26" i="3"/>
  <c r="G26" i="3"/>
  <c r="X25" i="3"/>
  <c r="W25" i="3"/>
  <c r="V25" i="3"/>
  <c r="Q25" i="3"/>
  <c r="L25" i="3"/>
  <c r="G25" i="3"/>
  <c r="X24" i="3"/>
  <c r="W24" i="3"/>
  <c r="AA24" i="3" s="1"/>
  <c r="V24" i="3"/>
  <c r="Q24" i="3"/>
  <c r="L24" i="3"/>
  <c r="G24" i="3"/>
  <c r="X23" i="3"/>
  <c r="W23" i="3"/>
  <c r="V23" i="3"/>
  <c r="Z23" i="3" s="1"/>
  <c r="Q23" i="3"/>
  <c r="L23" i="3"/>
  <c r="G23" i="3"/>
  <c r="X22" i="3"/>
  <c r="W22" i="3"/>
  <c r="V22" i="3"/>
  <c r="Q22" i="3"/>
  <c r="L22" i="3"/>
  <c r="G22" i="3"/>
  <c r="X21" i="3"/>
  <c r="W21" i="3"/>
  <c r="V21" i="3"/>
  <c r="Q21" i="3"/>
  <c r="L21" i="3"/>
  <c r="G21" i="3"/>
  <c r="X20" i="3"/>
  <c r="W20" i="3"/>
  <c r="V20" i="3"/>
  <c r="Q20" i="3"/>
  <c r="L20" i="3"/>
  <c r="G20" i="3"/>
  <c r="X19" i="3"/>
  <c r="W19" i="3"/>
  <c r="V19" i="3"/>
  <c r="Q19" i="3"/>
  <c r="L19" i="3"/>
  <c r="G19" i="3"/>
  <c r="X18" i="3"/>
  <c r="W18" i="3"/>
  <c r="V18" i="3"/>
  <c r="Q18" i="3"/>
  <c r="L18" i="3"/>
  <c r="G18" i="3"/>
  <c r="X17" i="3"/>
  <c r="W17" i="3"/>
  <c r="V17" i="3"/>
  <c r="Q17" i="3"/>
  <c r="L17" i="3"/>
  <c r="G17" i="3"/>
  <c r="X16" i="3"/>
  <c r="AB16" i="3" s="1"/>
  <c r="W16" i="3"/>
  <c r="V16" i="3"/>
  <c r="Q16" i="3"/>
  <c r="L16" i="3"/>
  <c r="G16" i="3"/>
  <c r="X15" i="3"/>
  <c r="W15" i="3"/>
  <c r="V15" i="3"/>
  <c r="Q15" i="3"/>
  <c r="L15" i="3"/>
  <c r="G15" i="3"/>
  <c r="X14" i="3"/>
  <c r="W14" i="3"/>
  <c r="V14" i="3"/>
  <c r="Q14" i="3"/>
  <c r="L14" i="3"/>
  <c r="G14" i="3"/>
  <c r="X13" i="3"/>
  <c r="W13" i="3"/>
  <c r="V13" i="3"/>
  <c r="Q13" i="3"/>
  <c r="L13" i="3"/>
  <c r="G13" i="3"/>
  <c r="X12" i="3"/>
  <c r="W12" i="3"/>
  <c r="V12" i="3"/>
  <c r="Q12" i="3"/>
  <c r="L12" i="3"/>
  <c r="G12" i="3"/>
  <c r="X11" i="3"/>
  <c r="W11" i="3"/>
  <c r="V11" i="3"/>
  <c r="Q11" i="3"/>
  <c r="L11" i="3"/>
  <c r="G11" i="3"/>
  <c r="X10" i="3"/>
  <c r="W10" i="3"/>
  <c r="V10" i="3"/>
  <c r="Q10" i="3"/>
  <c r="L10" i="3"/>
  <c r="G10" i="3"/>
  <c r="X9" i="3"/>
  <c r="W9" i="3"/>
  <c r="V9" i="3"/>
  <c r="Q9" i="3"/>
  <c r="L9" i="3"/>
  <c r="G9" i="3"/>
  <c r="X8" i="3"/>
  <c r="AB8" i="3" s="1"/>
  <c r="W8" i="3"/>
  <c r="V8" i="3"/>
  <c r="Q8" i="3"/>
  <c r="L8" i="3"/>
  <c r="G8" i="3"/>
  <c r="X7" i="3"/>
  <c r="W7" i="3"/>
  <c r="V7" i="3"/>
  <c r="Q7" i="3"/>
  <c r="L7" i="3"/>
  <c r="G7" i="3"/>
  <c r="X6" i="3"/>
  <c r="W6" i="3"/>
  <c r="V6" i="3"/>
  <c r="Q6" i="3"/>
  <c r="L6" i="3"/>
  <c r="G6" i="3"/>
  <c r="X5" i="3"/>
  <c r="AB5" i="3" s="1"/>
  <c r="W5" i="3"/>
  <c r="V5" i="3"/>
  <c r="Q5" i="3"/>
  <c r="L5" i="3"/>
  <c r="G5" i="3"/>
  <c r="E262" i="2"/>
  <c r="E264" i="2" s="1"/>
  <c r="D262" i="2"/>
  <c r="D264" i="2" s="1"/>
  <c r="C262" i="2"/>
  <c r="C264" i="2" s="1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O272" i="1"/>
  <c r="J272" i="1"/>
  <c r="P270" i="1"/>
  <c r="P269" i="1"/>
  <c r="P268" i="1"/>
  <c r="P267" i="1"/>
  <c r="R262" i="1"/>
  <c r="R264" i="1" s="1"/>
  <c r="O264" i="1"/>
  <c r="F270" i="8"/>
  <c r="F269" i="8"/>
  <c r="F268" i="8"/>
  <c r="F267" i="8"/>
  <c r="AB247" i="3" l="1"/>
  <c r="AB259" i="3"/>
  <c r="R255" i="3"/>
  <c r="AB234" i="3"/>
  <c r="R231" i="3"/>
  <c r="AB226" i="3"/>
  <c r="AB210" i="3"/>
  <c r="AB218" i="3"/>
  <c r="AD218" i="3" s="1"/>
  <c r="J218" i="7" s="1"/>
  <c r="K218" i="7" s="1"/>
  <c r="L218" i="7" s="1"/>
  <c r="P218" i="7" s="1"/>
  <c r="R200" i="3"/>
  <c r="AB202" i="3"/>
  <c r="R189" i="3"/>
  <c r="R193" i="3"/>
  <c r="AB189" i="3"/>
  <c r="AB197" i="3"/>
  <c r="R190" i="3"/>
  <c r="R194" i="3"/>
  <c r="AB194" i="3"/>
  <c r="AD194" i="3" s="1"/>
  <c r="J194" i="7" s="1"/>
  <c r="K194" i="7" s="1"/>
  <c r="L194" i="7" s="1"/>
  <c r="P194" i="7" s="1"/>
  <c r="R191" i="3"/>
  <c r="AB186" i="3"/>
  <c r="R185" i="3"/>
  <c r="AB181" i="3"/>
  <c r="AB178" i="3"/>
  <c r="R177" i="3"/>
  <c r="R175" i="3"/>
  <c r="AB173" i="3"/>
  <c r="AB170" i="3"/>
  <c r="AB157" i="3"/>
  <c r="AB165" i="3"/>
  <c r="R154" i="3"/>
  <c r="R160" i="3"/>
  <c r="R164" i="3"/>
  <c r="AB154" i="3"/>
  <c r="AB162" i="3"/>
  <c r="R159" i="3"/>
  <c r="AB146" i="3"/>
  <c r="AB141" i="3"/>
  <c r="AB133" i="3"/>
  <c r="AB106" i="3"/>
  <c r="AB114" i="3"/>
  <c r="AB122" i="3"/>
  <c r="AB130" i="3"/>
  <c r="AB93" i="3"/>
  <c r="R66" i="3"/>
  <c r="R70" i="3"/>
  <c r="R53" i="3"/>
  <c r="AB33" i="3"/>
  <c r="AB41" i="3"/>
  <c r="R42" i="3"/>
  <c r="R37" i="3"/>
  <c r="AB17" i="3"/>
  <c r="AB25" i="3"/>
  <c r="R26" i="3"/>
  <c r="R105" i="3"/>
  <c r="AA107" i="3"/>
  <c r="R109" i="3"/>
  <c r="R113" i="3"/>
  <c r="AA115" i="3"/>
  <c r="R117" i="3"/>
  <c r="R121" i="3"/>
  <c r="AA123" i="3"/>
  <c r="R110" i="3"/>
  <c r="AA114" i="3"/>
  <c r="AA118" i="3"/>
  <c r="AA126" i="3"/>
  <c r="AA130" i="3"/>
  <c r="AD130" i="3" s="1"/>
  <c r="J130" i="7" s="1"/>
  <c r="K130" i="7" s="1"/>
  <c r="L130" i="7" s="1"/>
  <c r="P130" i="7" s="1"/>
  <c r="AA105" i="3"/>
  <c r="AD105" i="3" s="1"/>
  <c r="J105" i="7" s="1"/>
  <c r="K105" i="7" s="1"/>
  <c r="L105" i="7" s="1"/>
  <c r="P105" i="7" s="1"/>
  <c r="AA113" i="3"/>
  <c r="R115" i="3"/>
  <c r="AA121" i="3"/>
  <c r="R123" i="3"/>
  <c r="R131" i="3"/>
  <c r="R82" i="3"/>
  <c r="R86" i="3"/>
  <c r="AA86" i="3"/>
  <c r="R83" i="3"/>
  <c r="R87" i="3"/>
  <c r="AA69" i="3"/>
  <c r="AA73" i="3"/>
  <c r="R79" i="3"/>
  <c r="AA39" i="3"/>
  <c r="AA41" i="3"/>
  <c r="R43" i="3"/>
  <c r="AB138" i="3"/>
  <c r="AA23" i="3"/>
  <c r="R12" i="3"/>
  <c r="R16" i="3"/>
  <c r="AA18" i="3"/>
  <c r="R20" i="3"/>
  <c r="AA26" i="3"/>
  <c r="R23" i="3"/>
  <c r="AA6" i="3"/>
  <c r="Z130" i="3"/>
  <c r="R124" i="3"/>
  <c r="Z129" i="3"/>
  <c r="Z133" i="3"/>
  <c r="R111" i="3"/>
  <c r="Z112" i="3"/>
  <c r="R103" i="3"/>
  <c r="Z98" i="3"/>
  <c r="R93" i="3"/>
  <c r="R98" i="3"/>
  <c r="Z93" i="3"/>
  <c r="Z86" i="3"/>
  <c r="R85" i="3"/>
  <c r="Z85" i="3"/>
  <c r="R77" i="3"/>
  <c r="R63" i="3"/>
  <c r="Z64" i="3"/>
  <c r="AD64" i="3" s="1"/>
  <c r="J64" i="7" s="1"/>
  <c r="K64" i="7" s="1"/>
  <c r="L64" i="7" s="1"/>
  <c r="P64" i="7" s="1"/>
  <c r="R67" i="3"/>
  <c r="Z68" i="3"/>
  <c r="Z77" i="3"/>
  <c r="R45" i="3"/>
  <c r="Z46" i="3"/>
  <c r="Z54" i="3"/>
  <c r="R54" i="3"/>
  <c r="Z40" i="3"/>
  <c r="R41" i="3"/>
  <c r="Z41" i="3"/>
  <c r="AD41" i="3" s="1"/>
  <c r="J41" i="7" s="1"/>
  <c r="K41" i="7" s="1"/>
  <c r="L41" i="7" s="1"/>
  <c r="P41" i="7" s="1"/>
  <c r="R27" i="3"/>
  <c r="Z22" i="3"/>
  <c r="R22" i="3"/>
  <c r="Z28" i="3"/>
  <c r="Z5" i="3"/>
  <c r="Z14" i="3"/>
  <c r="R14" i="3"/>
  <c r="Z13" i="3"/>
  <c r="AB148" i="3"/>
  <c r="AB156" i="3"/>
  <c r="AB220" i="3"/>
  <c r="AD220" i="3" s="1"/>
  <c r="J220" i="7" s="1"/>
  <c r="K220" i="7" s="1"/>
  <c r="L220" i="7" s="1"/>
  <c r="P220" i="7" s="1"/>
  <c r="AB258" i="3"/>
  <c r="AD258" i="3" s="1"/>
  <c r="J258" i="7" s="1"/>
  <c r="K258" i="7" s="1"/>
  <c r="L258" i="7" s="1"/>
  <c r="P258" i="7" s="1"/>
  <c r="AB237" i="3"/>
  <c r="AB180" i="3"/>
  <c r="AB212" i="3"/>
  <c r="AB229" i="3"/>
  <c r="AB242" i="3"/>
  <c r="AB139" i="3"/>
  <c r="AB143" i="3"/>
  <c r="AB155" i="3"/>
  <c r="AB159" i="3"/>
  <c r="AB167" i="3"/>
  <c r="AB175" i="3"/>
  <c r="AD175" i="3" s="1"/>
  <c r="J175" i="7" s="1"/>
  <c r="K175" i="7" s="1"/>
  <c r="L175" i="7" s="1"/>
  <c r="P175" i="7" s="1"/>
  <c r="AB183" i="3"/>
  <c r="AB195" i="3"/>
  <c r="R201" i="3"/>
  <c r="AB203" i="3"/>
  <c r="AB207" i="3"/>
  <c r="AB219" i="3"/>
  <c r="R225" i="3"/>
  <c r="AB228" i="3"/>
  <c r="R238" i="3"/>
  <c r="AB245" i="3"/>
  <c r="AB253" i="3"/>
  <c r="AB261" i="3"/>
  <c r="P264" i="3"/>
  <c r="AB140" i="3"/>
  <c r="AB164" i="3"/>
  <c r="AB172" i="3"/>
  <c r="AB188" i="3"/>
  <c r="AB196" i="3"/>
  <c r="AD196" i="3" s="1"/>
  <c r="J196" i="7" s="1"/>
  <c r="K196" i="7" s="1"/>
  <c r="L196" i="7" s="1"/>
  <c r="P196" i="7" s="1"/>
  <c r="AB204" i="3"/>
  <c r="AB250" i="3"/>
  <c r="R172" i="3"/>
  <c r="R180" i="3"/>
  <c r="R188" i="3"/>
  <c r="R196" i="3"/>
  <c r="R204" i="3"/>
  <c r="R212" i="3"/>
  <c r="R220" i="3"/>
  <c r="AB223" i="3"/>
  <c r="AB236" i="3"/>
  <c r="R254" i="3"/>
  <c r="AB24" i="3"/>
  <c r="AB48" i="3"/>
  <c r="AB56" i="3"/>
  <c r="AB64" i="3"/>
  <c r="AB80" i="3"/>
  <c r="AD80" i="3" s="1"/>
  <c r="J80" i="7" s="1"/>
  <c r="K80" i="7" s="1"/>
  <c r="L80" i="7" s="1"/>
  <c r="P80" i="7" s="1"/>
  <c r="AB88" i="3"/>
  <c r="AB100" i="3"/>
  <c r="AB108" i="3"/>
  <c r="AB116" i="3"/>
  <c r="AB124" i="3"/>
  <c r="AB132" i="3"/>
  <c r="AB10" i="3"/>
  <c r="AB18" i="3"/>
  <c r="R24" i="3"/>
  <c r="R32" i="3"/>
  <c r="AB43" i="3"/>
  <c r="AB51" i="3"/>
  <c r="AB59" i="3"/>
  <c r="AB67" i="3"/>
  <c r="AB79" i="3"/>
  <c r="AB87" i="3"/>
  <c r="AB32" i="3"/>
  <c r="AD32" i="3" s="1"/>
  <c r="J32" i="7" s="1"/>
  <c r="K32" i="7" s="1"/>
  <c r="L32" i="7" s="1"/>
  <c r="P32" i="7" s="1"/>
  <c r="AB7" i="3"/>
  <c r="AB19" i="3"/>
  <c r="AB72" i="3"/>
  <c r="AB27" i="3"/>
  <c r="AB35" i="3"/>
  <c r="R7" i="3"/>
  <c r="R19" i="3"/>
  <c r="AB22" i="3"/>
  <c r="AB30" i="3"/>
  <c r="AB34" i="3"/>
  <c r="R64" i="3"/>
  <c r="R76" i="3"/>
  <c r="R92" i="3"/>
  <c r="AB95" i="3"/>
  <c r="AB103" i="3"/>
  <c r="AB119" i="3"/>
  <c r="AB123" i="3"/>
  <c r="AB131" i="3"/>
  <c r="AB46" i="3"/>
  <c r="AB58" i="3"/>
  <c r="AB66" i="3"/>
  <c r="AB70" i="3"/>
  <c r="AB74" i="3"/>
  <c r="AB82" i="3"/>
  <c r="AB90" i="3"/>
  <c r="R108" i="3"/>
  <c r="R116" i="3"/>
  <c r="R132" i="3"/>
  <c r="R136" i="3"/>
  <c r="R240" i="3"/>
  <c r="AA179" i="3"/>
  <c r="AA187" i="3"/>
  <c r="AA195" i="3"/>
  <c r="AA230" i="3"/>
  <c r="AA243" i="3"/>
  <c r="AD243" i="3" s="1"/>
  <c r="J243" i="7" s="1"/>
  <c r="K243" i="7" s="1"/>
  <c r="L243" i="7" s="1"/>
  <c r="P243" i="7" s="1"/>
  <c r="AA251" i="3"/>
  <c r="R140" i="3"/>
  <c r="AA142" i="3"/>
  <c r="R148" i="3"/>
  <c r="AA154" i="3"/>
  <c r="R156" i="3"/>
  <c r="AA158" i="3"/>
  <c r="R202" i="3"/>
  <c r="AA204" i="3"/>
  <c r="R206" i="3"/>
  <c r="AA212" i="3"/>
  <c r="R214" i="3"/>
  <c r="AA225" i="3"/>
  <c r="AA259" i="3"/>
  <c r="AD259" i="3" s="1"/>
  <c r="J259" i="7" s="1"/>
  <c r="K259" i="7" s="1"/>
  <c r="L259" i="7" s="1"/>
  <c r="P259" i="7" s="1"/>
  <c r="R261" i="3"/>
  <c r="R147" i="3"/>
  <c r="AA206" i="3"/>
  <c r="AA227" i="3"/>
  <c r="AA164" i="3"/>
  <c r="AA172" i="3"/>
  <c r="AA180" i="3"/>
  <c r="AA188" i="3"/>
  <c r="R195" i="3"/>
  <c r="AA196" i="3"/>
  <c r="AA218" i="3"/>
  <c r="AA235" i="3"/>
  <c r="AA244" i="3"/>
  <c r="AA252" i="3"/>
  <c r="R227" i="3"/>
  <c r="R139" i="3"/>
  <c r="AA140" i="3"/>
  <c r="AA148" i="3"/>
  <c r="AA156" i="3"/>
  <c r="AA202" i="3"/>
  <c r="R145" i="3"/>
  <c r="AA147" i="3"/>
  <c r="R153" i="3"/>
  <c r="AA155" i="3"/>
  <c r="R157" i="3"/>
  <c r="R161" i="3"/>
  <c r="AA163" i="3"/>
  <c r="AA201" i="3"/>
  <c r="R203" i="3"/>
  <c r="R207" i="3"/>
  <c r="AA209" i="3"/>
  <c r="R215" i="3"/>
  <c r="AA217" i="3"/>
  <c r="R237" i="3"/>
  <c r="AA260" i="3"/>
  <c r="R146" i="3"/>
  <c r="R176" i="3"/>
  <c r="R184" i="3"/>
  <c r="R243" i="3"/>
  <c r="Z256" i="3"/>
  <c r="R144" i="3"/>
  <c r="Z149" i="3"/>
  <c r="Z154" i="3"/>
  <c r="Z162" i="3"/>
  <c r="Z171" i="3"/>
  <c r="Z176" i="3"/>
  <c r="R183" i="3"/>
  <c r="Z184" i="3"/>
  <c r="R192" i="3"/>
  <c r="Z193" i="3"/>
  <c r="Z208" i="3"/>
  <c r="Z234" i="3"/>
  <c r="R242" i="3"/>
  <c r="Z243" i="3"/>
  <c r="R250" i="3"/>
  <c r="Z251" i="3"/>
  <c r="R226" i="3"/>
  <c r="R235" i="3"/>
  <c r="R162" i="3"/>
  <c r="Z205" i="3"/>
  <c r="R217" i="3"/>
  <c r="R234" i="3"/>
  <c r="Z248" i="3"/>
  <c r="Z194" i="3"/>
  <c r="Z213" i="3"/>
  <c r="R216" i="3"/>
  <c r="R152" i="3"/>
  <c r="Z153" i="3"/>
  <c r="R179" i="3"/>
  <c r="R187" i="3"/>
  <c r="Z192" i="3"/>
  <c r="Z197" i="3"/>
  <c r="Z203" i="3"/>
  <c r="Z216" i="3"/>
  <c r="R224" i="3"/>
  <c r="R259" i="3"/>
  <c r="R155" i="3"/>
  <c r="R163" i="3"/>
  <c r="R167" i="3"/>
  <c r="R248" i="3"/>
  <c r="Z146" i="3"/>
  <c r="Z155" i="3"/>
  <c r="Z163" i="3"/>
  <c r="R208" i="3"/>
  <c r="Z235" i="3"/>
  <c r="R247" i="3"/>
  <c r="Z217" i="3"/>
  <c r="Z226" i="3"/>
  <c r="R251" i="3"/>
  <c r="Z144" i="3"/>
  <c r="R151" i="3"/>
  <c r="Z152" i="3"/>
  <c r="Z170" i="3"/>
  <c r="R178" i="3"/>
  <c r="Z179" i="3"/>
  <c r="R186" i="3"/>
  <c r="Z187" i="3"/>
  <c r="Z211" i="3"/>
  <c r="Z229" i="3"/>
  <c r="Z242" i="3"/>
  <c r="Z250" i="3"/>
  <c r="Z259" i="3"/>
  <c r="AA138" i="3"/>
  <c r="AD138" i="3" s="1"/>
  <c r="J138" i="7" s="1"/>
  <c r="K138" i="7" s="1"/>
  <c r="L138" i="7" s="1"/>
  <c r="P138" i="7" s="1"/>
  <c r="R55" i="3"/>
  <c r="R120" i="3"/>
  <c r="AA7" i="3"/>
  <c r="AA15" i="3"/>
  <c r="AA32" i="3"/>
  <c r="AA45" i="3"/>
  <c r="R47" i="3"/>
  <c r="R51" i="3"/>
  <c r="AA57" i="3"/>
  <c r="R59" i="3"/>
  <c r="AA94" i="3"/>
  <c r="R100" i="3"/>
  <c r="AA102" i="3"/>
  <c r="R125" i="3"/>
  <c r="AA131" i="3"/>
  <c r="R133" i="3"/>
  <c r="R137" i="3"/>
  <c r="R129" i="3"/>
  <c r="AA34" i="3"/>
  <c r="AA25" i="3"/>
  <c r="AA42" i="3"/>
  <c r="AA63" i="3"/>
  <c r="R69" i="3"/>
  <c r="AA71" i="3"/>
  <c r="AA79" i="3"/>
  <c r="AD79" i="3" s="1"/>
  <c r="J79" i="7" s="1"/>
  <c r="K79" i="7" s="1"/>
  <c r="L79" i="7" s="1"/>
  <c r="P79" i="7" s="1"/>
  <c r="AA87" i="3"/>
  <c r="R89" i="3"/>
  <c r="AA108" i="3"/>
  <c r="AA116" i="3"/>
  <c r="R112" i="3"/>
  <c r="AA9" i="3"/>
  <c r="AA17" i="3"/>
  <c r="AA21" i="3"/>
  <c r="R46" i="3"/>
  <c r="AA47" i="3"/>
  <c r="AA55" i="3"/>
  <c r="AA100" i="3"/>
  <c r="AA129" i="3"/>
  <c r="AA137" i="3"/>
  <c r="R6" i="3"/>
  <c r="R10" i="3"/>
  <c r="AA16" i="3"/>
  <c r="R18" i="3"/>
  <c r="AA29" i="3"/>
  <c r="R35" i="3"/>
  <c r="R48" i="3"/>
  <c r="AA50" i="3"/>
  <c r="R56" i="3"/>
  <c r="AA58" i="3"/>
  <c r="R60" i="3"/>
  <c r="R97" i="3"/>
  <c r="AA99" i="3"/>
  <c r="AA124" i="3"/>
  <c r="R130" i="3"/>
  <c r="AA132" i="3"/>
  <c r="R134" i="3"/>
  <c r="R8" i="3"/>
  <c r="R84" i="3"/>
  <c r="R128" i="3"/>
  <c r="R114" i="3"/>
  <c r="Z39" i="3"/>
  <c r="R65" i="3"/>
  <c r="Z123" i="3"/>
  <c r="R15" i="3"/>
  <c r="Z16" i="3"/>
  <c r="Z25" i="3"/>
  <c r="Z30" i="3"/>
  <c r="R33" i="3"/>
  <c r="Z57" i="3"/>
  <c r="Z70" i="3"/>
  <c r="R78" i="3"/>
  <c r="Z79" i="3"/>
  <c r="R95" i="3"/>
  <c r="R104" i="3"/>
  <c r="Z114" i="3"/>
  <c r="AD114" i="3" s="1"/>
  <c r="J114" i="7" s="1"/>
  <c r="K114" i="7" s="1"/>
  <c r="L114" i="7" s="1"/>
  <c r="P114" i="7" s="1"/>
  <c r="R135" i="3"/>
  <c r="Z136" i="3"/>
  <c r="R17" i="3"/>
  <c r="R49" i="3"/>
  <c r="R119" i="3"/>
  <c r="R21" i="3"/>
  <c r="R31" i="3"/>
  <c r="R62" i="3"/>
  <c r="R25" i="3"/>
  <c r="R30" i="3"/>
  <c r="Z44" i="3"/>
  <c r="Z49" i="3"/>
  <c r="R61" i="3"/>
  <c r="Z62" i="3"/>
  <c r="Z71" i="3"/>
  <c r="Z80" i="3"/>
  <c r="Z106" i="3"/>
  <c r="Z128" i="3"/>
  <c r="Z88" i="3"/>
  <c r="Z137" i="3"/>
  <c r="Z15" i="3"/>
  <c r="Z38" i="3"/>
  <c r="Z65" i="3"/>
  <c r="Z78" i="3"/>
  <c r="Z87" i="3"/>
  <c r="Z91" i="3"/>
  <c r="R99" i="3"/>
  <c r="Z122" i="3"/>
  <c r="Z131" i="3"/>
  <c r="R80" i="3"/>
  <c r="R106" i="3"/>
  <c r="R71" i="3"/>
  <c r="R88" i="3"/>
  <c r="Z8" i="3"/>
  <c r="Z17" i="3"/>
  <c r="Z31" i="3"/>
  <c r="R39" i="3"/>
  <c r="R57" i="3"/>
  <c r="Z115" i="3"/>
  <c r="R38" i="3"/>
  <c r="Z101" i="3"/>
  <c r="R122" i="3"/>
  <c r="Z6" i="3"/>
  <c r="Z33" i="3"/>
  <c r="Z47" i="3"/>
  <c r="Z56" i="3"/>
  <c r="Z99" i="3"/>
  <c r="Z104" i="3"/>
  <c r="Z113" i="3"/>
  <c r="Z117" i="3"/>
  <c r="AA13" i="3"/>
  <c r="P272" i="1"/>
  <c r="F272" i="8"/>
  <c r="Z7" i="3"/>
  <c r="AB14" i="3"/>
  <c r="Z48" i="3"/>
  <c r="AD48" i="3" s="1"/>
  <c r="J48" i="7" s="1"/>
  <c r="K48" i="7" s="1"/>
  <c r="L48" i="7" s="1"/>
  <c r="P48" i="7" s="1"/>
  <c r="R68" i="3"/>
  <c r="R91" i="3"/>
  <c r="R96" i="3"/>
  <c r="R126" i="3"/>
  <c r="R5" i="3"/>
  <c r="R9" i="3"/>
  <c r="Z11" i="3"/>
  <c r="AA12" i="3"/>
  <c r="AB13" i="3"/>
  <c r="Z24" i="3"/>
  <c r="AD24" i="3" s="1"/>
  <c r="J24" i="7" s="1"/>
  <c r="K24" i="7" s="1"/>
  <c r="L24" i="7" s="1"/>
  <c r="P24" i="7" s="1"/>
  <c r="AB42" i="3"/>
  <c r="R44" i="3"/>
  <c r="R50" i="3"/>
  <c r="Z52" i="3"/>
  <c r="AA53" i="3"/>
  <c r="AB54" i="3"/>
  <c r="AA65" i="3"/>
  <c r="AD65" i="3" s="1"/>
  <c r="J65" i="7" s="1"/>
  <c r="K65" i="7" s="1"/>
  <c r="L65" i="7" s="1"/>
  <c r="P65" i="7" s="1"/>
  <c r="R73" i="3"/>
  <c r="Z75" i="3"/>
  <c r="AA76" i="3"/>
  <c r="AB77" i="3"/>
  <c r="AA88" i="3"/>
  <c r="AB94" i="3"/>
  <c r="AB115" i="3"/>
  <c r="AD115" i="3" s="1"/>
  <c r="J115" i="7" s="1"/>
  <c r="K115" i="7" s="1"/>
  <c r="L115" i="7" s="1"/>
  <c r="P115" i="7" s="1"/>
  <c r="R168" i="3"/>
  <c r="AB171" i="3"/>
  <c r="AD171" i="3" s="1"/>
  <c r="J171" i="7" s="1"/>
  <c r="K171" i="7" s="1"/>
  <c r="L171" i="7" s="1"/>
  <c r="P171" i="7" s="1"/>
  <c r="Z189" i="3"/>
  <c r="R197" i="3"/>
  <c r="R232" i="3"/>
  <c r="Z20" i="3"/>
  <c r="AB107" i="3"/>
  <c r="AD107" i="3" s="1"/>
  <c r="J107" i="7" s="1"/>
  <c r="K107" i="7" s="1"/>
  <c r="L107" i="7" s="1"/>
  <c r="P107" i="7" s="1"/>
  <c r="Z125" i="3"/>
  <c r="G262" i="3"/>
  <c r="G264" i="3" s="1"/>
  <c r="AB179" i="3"/>
  <c r="AD179" i="3" s="1"/>
  <c r="J179" i="7" s="1"/>
  <c r="K179" i="7" s="1"/>
  <c r="L179" i="7" s="1"/>
  <c r="P179" i="7" s="1"/>
  <c r="L262" i="3"/>
  <c r="R11" i="3"/>
  <c r="R13" i="3"/>
  <c r="Z32" i="3"/>
  <c r="AB50" i="3"/>
  <c r="R52" i="3"/>
  <c r="R58" i="3"/>
  <c r="Z60" i="3"/>
  <c r="AA61" i="3"/>
  <c r="AB62" i="3"/>
  <c r="AB73" i="3"/>
  <c r="R75" i="3"/>
  <c r="R81" i="3"/>
  <c r="Z83" i="3"/>
  <c r="AA84" i="3"/>
  <c r="AB85" i="3"/>
  <c r="R127" i="3"/>
  <c r="R143" i="3"/>
  <c r="Z145" i="3"/>
  <c r="AA146" i="3"/>
  <c r="AA178" i="3"/>
  <c r="AB187" i="3"/>
  <c r="AD187" i="3" s="1"/>
  <c r="J187" i="7" s="1"/>
  <c r="K187" i="7" s="1"/>
  <c r="L187" i="7" s="1"/>
  <c r="P187" i="7" s="1"/>
  <c r="R209" i="3"/>
  <c r="AA222" i="3"/>
  <c r="R233" i="3"/>
  <c r="AA33" i="3"/>
  <c r="AD33" i="3" s="1"/>
  <c r="J33" i="7" s="1"/>
  <c r="K33" i="7" s="1"/>
  <c r="L33" i="7" s="1"/>
  <c r="P33" i="7" s="1"/>
  <c r="AB9" i="3"/>
  <c r="AA8" i="3"/>
  <c r="AB26" i="3"/>
  <c r="R28" i="3"/>
  <c r="R34" i="3"/>
  <c r="Z36" i="3"/>
  <c r="AA37" i="3"/>
  <c r="AB38" i="3"/>
  <c r="AA49" i="3"/>
  <c r="AD49" i="3" s="1"/>
  <c r="J49" i="7" s="1"/>
  <c r="K49" i="7" s="1"/>
  <c r="L49" i="7" s="1"/>
  <c r="P49" i="7" s="1"/>
  <c r="AA110" i="3"/>
  <c r="AB111" i="3"/>
  <c r="AA166" i="3"/>
  <c r="R174" i="3"/>
  <c r="Z177" i="3"/>
  <c r="Z181" i="3"/>
  <c r="R198" i="3"/>
  <c r="R239" i="3"/>
  <c r="R256" i="3"/>
  <c r="AB235" i="3"/>
  <c r="AD235" i="3" s="1"/>
  <c r="J235" i="7" s="1"/>
  <c r="K235" i="7" s="1"/>
  <c r="L235" i="7" s="1"/>
  <c r="P235" i="7" s="1"/>
  <c r="Z245" i="3"/>
  <c r="AA5" i="3"/>
  <c r="AB6" i="3"/>
  <c r="Z12" i="3"/>
  <c r="AA14" i="3"/>
  <c r="AB15" i="3"/>
  <c r="AD15" i="3" s="1"/>
  <c r="J15" i="7" s="1"/>
  <c r="K15" i="7" s="1"/>
  <c r="L15" i="7" s="1"/>
  <c r="P15" i="7" s="1"/>
  <c r="Z21" i="3"/>
  <c r="AA22" i="3"/>
  <c r="AB23" i="3"/>
  <c r="AD23" i="3" s="1"/>
  <c r="J23" i="7" s="1"/>
  <c r="K23" i="7" s="1"/>
  <c r="L23" i="7" s="1"/>
  <c r="P23" i="7" s="1"/>
  <c r="Z29" i="3"/>
  <c r="AA30" i="3"/>
  <c r="AB31" i="3"/>
  <c r="AD31" i="3" s="1"/>
  <c r="J31" i="7" s="1"/>
  <c r="K31" i="7" s="1"/>
  <c r="L31" i="7" s="1"/>
  <c r="P31" i="7" s="1"/>
  <c r="Z37" i="3"/>
  <c r="AA38" i="3"/>
  <c r="AB39" i="3"/>
  <c r="Z45" i="3"/>
  <c r="AA46" i="3"/>
  <c r="AD46" i="3" s="1"/>
  <c r="J46" i="7" s="1"/>
  <c r="K46" i="7" s="1"/>
  <c r="L46" i="7" s="1"/>
  <c r="P46" i="7" s="1"/>
  <c r="AB47" i="3"/>
  <c r="AD47" i="3" s="1"/>
  <c r="J47" i="7" s="1"/>
  <c r="K47" i="7" s="1"/>
  <c r="L47" i="7" s="1"/>
  <c r="P47" i="7" s="1"/>
  <c r="Z53" i="3"/>
  <c r="AA54" i="3"/>
  <c r="AB55" i="3"/>
  <c r="Z61" i="3"/>
  <c r="AA62" i="3"/>
  <c r="AB63" i="3"/>
  <c r="Z69" i="3"/>
  <c r="AA70" i="3"/>
  <c r="AB71" i="3"/>
  <c r="Z76" i="3"/>
  <c r="AA77" i="3"/>
  <c r="AB78" i="3"/>
  <c r="Z84" i="3"/>
  <c r="AA85" i="3"/>
  <c r="AB86" i="3"/>
  <c r="AD86" i="3" s="1"/>
  <c r="J86" i="7" s="1"/>
  <c r="K86" i="7" s="1"/>
  <c r="L86" i="7" s="1"/>
  <c r="P86" i="7" s="1"/>
  <c r="Z92" i="3"/>
  <c r="AA93" i="3"/>
  <c r="AD93" i="3" s="1"/>
  <c r="J93" i="7" s="1"/>
  <c r="K93" i="7" s="1"/>
  <c r="L93" i="7" s="1"/>
  <c r="P93" i="7" s="1"/>
  <c r="R102" i="3"/>
  <c r="Z105" i="3"/>
  <c r="AA106" i="3"/>
  <c r="AA134" i="3"/>
  <c r="AB135" i="3"/>
  <c r="AB147" i="3"/>
  <c r="AD147" i="3" s="1"/>
  <c r="J147" i="7" s="1"/>
  <c r="K147" i="7" s="1"/>
  <c r="L147" i="7" s="1"/>
  <c r="P147" i="7" s="1"/>
  <c r="R149" i="3"/>
  <c r="Z157" i="3"/>
  <c r="R166" i="3"/>
  <c r="Z169" i="3"/>
  <c r="AA170" i="3"/>
  <c r="AA198" i="3"/>
  <c r="AB199" i="3"/>
  <c r="AB211" i="3"/>
  <c r="AD211" i="3" s="1"/>
  <c r="J211" i="7" s="1"/>
  <c r="K211" i="7" s="1"/>
  <c r="L211" i="7" s="1"/>
  <c r="P211" i="7" s="1"/>
  <c r="R213" i="3"/>
  <c r="Z221" i="3"/>
  <c r="R230" i="3"/>
  <c r="Z233" i="3"/>
  <c r="AA234" i="3"/>
  <c r="Q262" i="3"/>
  <c r="Q264" i="3" s="1"/>
  <c r="Z209" i="3"/>
  <c r="AA238" i="3"/>
  <c r="Z10" i="3"/>
  <c r="AA11" i="3"/>
  <c r="AB12" i="3"/>
  <c r="Z19" i="3"/>
  <c r="AA20" i="3"/>
  <c r="AB21" i="3"/>
  <c r="Z27" i="3"/>
  <c r="AA28" i="3"/>
  <c r="AB29" i="3"/>
  <c r="Z35" i="3"/>
  <c r="AA36" i="3"/>
  <c r="AB37" i="3"/>
  <c r="Z43" i="3"/>
  <c r="AA44" i="3"/>
  <c r="AB45" i="3"/>
  <c r="Z51" i="3"/>
  <c r="AA52" i="3"/>
  <c r="AB53" i="3"/>
  <c r="Z59" i="3"/>
  <c r="AA60" i="3"/>
  <c r="AB61" i="3"/>
  <c r="Z67" i="3"/>
  <c r="AA68" i="3"/>
  <c r="AB69" i="3"/>
  <c r="L264" i="3"/>
  <c r="Z74" i="3"/>
  <c r="AA75" i="3"/>
  <c r="AB76" i="3"/>
  <c r="Z82" i="3"/>
  <c r="AA83" i="3"/>
  <c r="AB84" i="3"/>
  <c r="Z90" i="3"/>
  <c r="AA91" i="3"/>
  <c r="AB92" i="3"/>
  <c r="R94" i="3"/>
  <c r="Z97" i="3"/>
  <c r="AA98" i="3"/>
  <c r="AB99" i="3"/>
  <c r="R101" i="3"/>
  <c r="R107" i="3"/>
  <c r="Z109" i="3"/>
  <c r="R118" i="3"/>
  <c r="Z121" i="3"/>
  <c r="AA122" i="3"/>
  <c r="AD122" i="3" s="1"/>
  <c r="J122" i="7" s="1"/>
  <c r="K122" i="7" s="1"/>
  <c r="L122" i="7" s="1"/>
  <c r="P122" i="7" s="1"/>
  <c r="AA150" i="3"/>
  <c r="AB151" i="3"/>
  <c r="AB163" i="3"/>
  <c r="R165" i="3"/>
  <c r="Z173" i="3"/>
  <c r="R182" i="3"/>
  <c r="Z185" i="3"/>
  <c r="AA186" i="3"/>
  <c r="AA214" i="3"/>
  <c r="AB215" i="3"/>
  <c r="AB227" i="3"/>
  <c r="AD227" i="3" s="1"/>
  <c r="J227" i="7" s="1"/>
  <c r="K227" i="7" s="1"/>
  <c r="L227" i="7" s="1"/>
  <c r="P227" i="7" s="1"/>
  <c r="R229" i="3"/>
  <c r="Z237" i="3"/>
  <c r="R246" i="3"/>
  <c r="Z249" i="3"/>
  <c r="AA250" i="3"/>
  <c r="AA210" i="3"/>
  <c r="AB239" i="3"/>
  <c r="AB251" i="3"/>
  <c r="AD251" i="3" s="1"/>
  <c r="J251" i="7" s="1"/>
  <c r="K251" i="7" s="1"/>
  <c r="L251" i="7" s="1"/>
  <c r="P251" i="7" s="1"/>
  <c r="Z261" i="3"/>
  <c r="AD261" i="3" s="1"/>
  <c r="J261" i="7" s="1"/>
  <c r="K261" i="7" s="1"/>
  <c r="L261" i="7" s="1"/>
  <c r="P261" i="7" s="1"/>
  <c r="Z9" i="3"/>
  <c r="AA10" i="3"/>
  <c r="AB11" i="3"/>
  <c r="Z18" i="3"/>
  <c r="AA19" i="3"/>
  <c r="AB20" i="3"/>
  <c r="Z26" i="3"/>
  <c r="AD26" i="3" s="1"/>
  <c r="J26" i="7" s="1"/>
  <c r="K26" i="7" s="1"/>
  <c r="L26" i="7" s="1"/>
  <c r="P26" i="7" s="1"/>
  <c r="AA27" i="3"/>
  <c r="AB28" i="3"/>
  <c r="AD28" i="3" s="1"/>
  <c r="J28" i="7" s="1"/>
  <c r="K28" i="7" s="1"/>
  <c r="L28" i="7" s="1"/>
  <c r="P28" i="7" s="1"/>
  <c r="Z34" i="3"/>
  <c r="AA35" i="3"/>
  <c r="AB36" i="3"/>
  <c r="Z42" i="3"/>
  <c r="AA43" i="3"/>
  <c r="AB44" i="3"/>
  <c r="Z50" i="3"/>
  <c r="AA51" i="3"/>
  <c r="AB52" i="3"/>
  <c r="Z58" i="3"/>
  <c r="AA59" i="3"/>
  <c r="AB60" i="3"/>
  <c r="Z66" i="3"/>
  <c r="AD66" i="3" s="1"/>
  <c r="J66" i="7" s="1"/>
  <c r="K66" i="7" s="1"/>
  <c r="L66" i="7" s="1"/>
  <c r="P66" i="7" s="1"/>
  <c r="AA67" i="3"/>
  <c r="AB68" i="3"/>
  <c r="Z73" i="3"/>
  <c r="AA74" i="3"/>
  <c r="AB75" i="3"/>
  <c r="Z81" i="3"/>
  <c r="AA82" i="3"/>
  <c r="AB83" i="3"/>
  <c r="AA90" i="3"/>
  <c r="AB91" i="3"/>
  <c r="Z96" i="3"/>
  <c r="AA97" i="3"/>
  <c r="AB98" i="3"/>
  <c r="AB127" i="3"/>
  <c r="R141" i="3"/>
  <c r="R158" i="3"/>
  <c r="Z161" i="3"/>
  <c r="AA162" i="3"/>
  <c r="R171" i="3"/>
  <c r="AB191" i="3"/>
  <c r="R205" i="3"/>
  <c r="R211" i="3"/>
  <c r="R222" i="3"/>
  <c r="Z225" i="3"/>
  <c r="AA226" i="3"/>
  <c r="AB255" i="3"/>
  <c r="Z100" i="3"/>
  <c r="AA101" i="3"/>
  <c r="AB102" i="3"/>
  <c r="Z108" i="3"/>
  <c r="AA109" i="3"/>
  <c r="AB110" i="3"/>
  <c r="Z116" i="3"/>
  <c r="AA117" i="3"/>
  <c r="AB118" i="3"/>
  <c r="Z124" i="3"/>
  <c r="AD124" i="3" s="1"/>
  <c r="J124" i="7" s="1"/>
  <c r="K124" i="7" s="1"/>
  <c r="L124" i="7" s="1"/>
  <c r="P124" i="7" s="1"/>
  <c r="AA125" i="3"/>
  <c r="AB126" i="3"/>
  <c r="Z132" i="3"/>
  <c r="AA133" i="3"/>
  <c r="AD133" i="3" s="1"/>
  <c r="J133" i="7" s="1"/>
  <c r="K133" i="7" s="1"/>
  <c r="L133" i="7" s="1"/>
  <c r="P133" i="7" s="1"/>
  <c r="AB134" i="3"/>
  <c r="Z140" i="3"/>
  <c r="AD140" i="3" s="1"/>
  <c r="J140" i="7" s="1"/>
  <c r="K140" i="7" s="1"/>
  <c r="L140" i="7" s="1"/>
  <c r="P140" i="7" s="1"/>
  <c r="AA141" i="3"/>
  <c r="AB142" i="3"/>
  <c r="Z148" i="3"/>
  <c r="AA149" i="3"/>
  <c r="AB150" i="3"/>
  <c r="Z156" i="3"/>
  <c r="AA157" i="3"/>
  <c r="AB158" i="3"/>
  <c r="AD158" i="3" s="1"/>
  <c r="J158" i="7" s="1"/>
  <c r="K158" i="7" s="1"/>
  <c r="L158" i="7" s="1"/>
  <c r="P158" i="7" s="1"/>
  <c r="Z164" i="3"/>
  <c r="AA165" i="3"/>
  <c r="AD165" i="3" s="1"/>
  <c r="J165" i="7" s="1"/>
  <c r="K165" i="7" s="1"/>
  <c r="L165" i="7" s="1"/>
  <c r="P165" i="7" s="1"/>
  <c r="AB166" i="3"/>
  <c r="Z172" i="3"/>
  <c r="AA173" i="3"/>
  <c r="AB174" i="3"/>
  <c r="Z180" i="3"/>
  <c r="AA181" i="3"/>
  <c r="AB182" i="3"/>
  <c r="Z188" i="3"/>
  <c r="AD188" i="3" s="1"/>
  <c r="J188" i="7" s="1"/>
  <c r="K188" i="7" s="1"/>
  <c r="L188" i="7" s="1"/>
  <c r="P188" i="7" s="1"/>
  <c r="AA189" i="3"/>
  <c r="AB190" i="3"/>
  <c r="Z196" i="3"/>
  <c r="AA197" i="3"/>
  <c r="AB198" i="3"/>
  <c r="Z204" i="3"/>
  <c r="AA205" i="3"/>
  <c r="AD205" i="3" s="1"/>
  <c r="J205" i="7" s="1"/>
  <c r="K205" i="7" s="1"/>
  <c r="L205" i="7" s="1"/>
  <c r="P205" i="7" s="1"/>
  <c r="AB206" i="3"/>
  <c r="Z212" i="3"/>
  <c r="AD212" i="3" s="1"/>
  <c r="J212" i="7" s="1"/>
  <c r="K212" i="7" s="1"/>
  <c r="L212" i="7" s="1"/>
  <c r="P212" i="7" s="1"/>
  <c r="AA213" i="3"/>
  <c r="AB214" i="3"/>
  <c r="Z220" i="3"/>
  <c r="AA221" i="3"/>
  <c r="AB222" i="3"/>
  <c r="Z228" i="3"/>
  <c r="AD228" i="3" s="1"/>
  <c r="J228" i="7" s="1"/>
  <c r="K228" i="7" s="1"/>
  <c r="L228" i="7" s="1"/>
  <c r="P228" i="7" s="1"/>
  <c r="AA229" i="3"/>
  <c r="AB230" i="3"/>
  <c r="Z236" i="3"/>
  <c r="AA237" i="3"/>
  <c r="AB238" i="3"/>
  <c r="Z244" i="3"/>
  <c r="AD244" i="3" s="1"/>
  <c r="J244" i="7" s="1"/>
  <c r="K244" i="7" s="1"/>
  <c r="L244" i="7" s="1"/>
  <c r="P244" i="7" s="1"/>
  <c r="AA245" i="3"/>
  <c r="AB246" i="3"/>
  <c r="AD246" i="3" s="1"/>
  <c r="J246" i="7" s="1"/>
  <c r="K246" i="7" s="1"/>
  <c r="L246" i="7" s="1"/>
  <c r="P246" i="7" s="1"/>
  <c r="Z252" i="3"/>
  <c r="AD252" i="3" s="1"/>
  <c r="J252" i="7" s="1"/>
  <c r="K252" i="7" s="1"/>
  <c r="L252" i="7" s="1"/>
  <c r="P252" i="7" s="1"/>
  <c r="AA253" i="3"/>
  <c r="AB254" i="3"/>
  <c r="Z260" i="3"/>
  <c r="AD260" i="3" s="1"/>
  <c r="J260" i="7" s="1"/>
  <c r="K260" i="7" s="1"/>
  <c r="L260" i="7" s="1"/>
  <c r="P260" i="7" s="1"/>
  <c r="AA261" i="3"/>
  <c r="Z95" i="3"/>
  <c r="AA96" i="3"/>
  <c r="AB97" i="3"/>
  <c r="Z103" i="3"/>
  <c r="AA104" i="3"/>
  <c r="AB105" i="3"/>
  <c r="Z111" i="3"/>
  <c r="AA112" i="3"/>
  <c r="AB113" i="3"/>
  <c r="Z119" i="3"/>
  <c r="AA120" i="3"/>
  <c r="AB121" i="3"/>
  <c r="Z127" i="3"/>
  <c r="AA128" i="3"/>
  <c r="AB129" i="3"/>
  <c r="Z135" i="3"/>
  <c r="AA136" i="3"/>
  <c r="AB137" i="3"/>
  <c r="Z143" i="3"/>
  <c r="AA144" i="3"/>
  <c r="AB145" i="3"/>
  <c r="Z151" i="3"/>
  <c r="AA152" i="3"/>
  <c r="AB153" i="3"/>
  <c r="AD153" i="3" s="1"/>
  <c r="J153" i="7" s="1"/>
  <c r="K153" i="7" s="1"/>
  <c r="L153" i="7" s="1"/>
  <c r="P153" i="7" s="1"/>
  <c r="Z159" i="3"/>
  <c r="AA160" i="3"/>
  <c r="AB161" i="3"/>
  <c r="Z167" i="3"/>
  <c r="AA168" i="3"/>
  <c r="AB169" i="3"/>
  <c r="Z175" i="3"/>
  <c r="AA176" i="3"/>
  <c r="AB177" i="3"/>
  <c r="Z183" i="3"/>
  <c r="AA184" i="3"/>
  <c r="AB185" i="3"/>
  <c r="Z191" i="3"/>
  <c r="AA192" i="3"/>
  <c r="AB193" i="3"/>
  <c r="Z199" i="3"/>
  <c r="AA200" i="3"/>
  <c r="AB201" i="3"/>
  <c r="AD201" i="3" s="1"/>
  <c r="J201" i="7" s="1"/>
  <c r="K201" i="7" s="1"/>
  <c r="L201" i="7" s="1"/>
  <c r="P201" i="7" s="1"/>
  <c r="Z207" i="3"/>
  <c r="AA208" i="3"/>
  <c r="AB209" i="3"/>
  <c r="Z215" i="3"/>
  <c r="AA216" i="3"/>
  <c r="AB217" i="3"/>
  <c r="Z223" i="3"/>
  <c r="AA224" i="3"/>
  <c r="AB225" i="3"/>
  <c r="Z231" i="3"/>
  <c r="AA232" i="3"/>
  <c r="AB233" i="3"/>
  <c r="AD233" i="3" s="1"/>
  <c r="J233" i="7" s="1"/>
  <c r="K233" i="7" s="1"/>
  <c r="L233" i="7" s="1"/>
  <c r="P233" i="7" s="1"/>
  <c r="Z239" i="3"/>
  <c r="AA240" i="3"/>
  <c r="AB241" i="3"/>
  <c r="AD241" i="3" s="1"/>
  <c r="J241" i="7" s="1"/>
  <c r="K241" i="7" s="1"/>
  <c r="L241" i="7" s="1"/>
  <c r="P241" i="7" s="1"/>
  <c r="Z247" i="3"/>
  <c r="AD247" i="3" s="1"/>
  <c r="J247" i="7" s="1"/>
  <c r="K247" i="7" s="1"/>
  <c r="L247" i="7" s="1"/>
  <c r="P247" i="7" s="1"/>
  <c r="AA248" i="3"/>
  <c r="AB249" i="3"/>
  <c r="Z255" i="3"/>
  <c r="AA256" i="3"/>
  <c r="AB257" i="3"/>
  <c r="AD257" i="3" s="1"/>
  <c r="J257" i="7" s="1"/>
  <c r="K257" i="7" s="1"/>
  <c r="L257" i="7" s="1"/>
  <c r="P257" i="7" s="1"/>
  <c r="Z94" i="3"/>
  <c r="AA95" i="3"/>
  <c r="AB96" i="3"/>
  <c r="Z102" i="3"/>
  <c r="AA103" i="3"/>
  <c r="AB104" i="3"/>
  <c r="Z110" i="3"/>
  <c r="AA111" i="3"/>
  <c r="AB112" i="3"/>
  <c r="Z118" i="3"/>
  <c r="AA119" i="3"/>
  <c r="AB120" i="3"/>
  <c r="Z126" i="3"/>
  <c r="AA127" i="3"/>
  <c r="AB128" i="3"/>
  <c r="Z134" i="3"/>
  <c r="AA135" i="3"/>
  <c r="AB136" i="3"/>
  <c r="Z142" i="3"/>
  <c r="AA143" i="3"/>
  <c r="AB144" i="3"/>
  <c r="Z150" i="3"/>
  <c r="AA151" i="3"/>
  <c r="AB152" i="3"/>
  <c r="AD152" i="3" s="1"/>
  <c r="J152" i="7" s="1"/>
  <c r="K152" i="7" s="1"/>
  <c r="L152" i="7" s="1"/>
  <c r="P152" i="7" s="1"/>
  <c r="Z158" i="3"/>
  <c r="AA159" i="3"/>
  <c r="AB160" i="3"/>
  <c r="Z166" i="3"/>
  <c r="AA167" i="3"/>
  <c r="AB168" i="3"/>
  <c r="Z174" i="3"/>
  <c r="AA175" i="3"/>
  <c r="AB176" i="3"/>
  <c r="Z182" i="3"/>
  <c r="AA183" i="3"/>
  <c r="AB184" i="3"/>
  <c r="Z190" i="3"/>
  <c r="AA191" i="3"/>
  <c r="AB192" i="3"/>
  <c r="AD192" i="3" s="1"/>
  <c r="J192" i="7" s="1"/>
  <c r="K192" i="7" s="1"/>
  <c r="L192" i="7" s="1"/>
  <c r="P192" i="7" s="1"/>
  <c r="Z198" i="3"/>
  <c r="AA199" i="3"/>
  <c r="AB200" i="3"/>
  <c r="Z206" i="3"/>
  <c r="AA207" i="3"/>
  <c r="AB208" i="3"/>
  <c r="Z214" i="3"/>
  <c r="AA215" i="3"/>
  <c r="AB216" i="3"/>
  <c r="Z222" i="3"/>
  <c r="AA223" i="3"/>
  <c r="AB224" i="3"/>
  <c r="Z230" i="3"/>
  <c r="AA231" i="3"/>
  <c r="AB232" i="3"/>
  <c r="AD232" i="3" s="1"/>
  <c r="J232" i="7" s="1"/>
  <c r="K232" i="7" s="1"/>
  <c r="L232" i="7" s="1"/>
  <c r="P232" i="7" s="1"/>
  <c r="Z238" i="3"/>
  <c r="AB240" i="3"/>
  <c r="Z246" i="3"/>
  <c r="AA247" i="3"/>
  <c r="AB248" i="3"/>
  <c r="Z254" i="3"/>
  <c r="AA255" i="3"/>
  <c r="AB256" i="3"/>
  <c r="R72" i="3"/>
  <c r="AA72" i="3"/>
  <c r="Z72" i="3"/>
  <c r="F262" i="2"/>
  <c r="F264" i="2" s="1"/>
  <c r="G114" i="2" s="1"/>
  <c r="C114" i="1" s="1"/>
  <c r="G262" i="5"/>
  <c r="G264" i="5" s="1"/>
  <c r="J143" i="5"/>
  <c r="AA239" i="3"/>
  <c r="AD219" i="3"/>
  <c r="J219" i="7" s="1"/>
  <c r="K219" i="7" s="1"/>
  <c r="L219" i="7" s="1"/>
  <c r="P219" i="7" s="1"/>
  <c r="AD195" i="3"/>
  <c r="J195" i="7" s="1"/>
  <c r="K195" i="7" s="1"/>
  <c r="L195" i="7" s="1"/>
  <c r="P195" i="7" s="1"/>
  <c r="AD16" i="3"/>
  <c r="J16" i="7" s="1"/>
  <c r="K16" i="7" s="1"/>
  <c r="L16" i="7" s="1"/>
  <c r="P16" i="7" s="1"/>
  <c r="V262" i="3"/>
  <c r="AD40" i="3"/>
  <c r="J40" i="7" s="1"/>
  <c r="K40" i="7" s="1"/>
  <c r="L40" i="7" s="1"/>
  <c r="P40" i="7" s="1"/>
  <c r="AD81" i="3"/>
  <c r="J81" i="7" s="1"/>
  <c r="K81" i="7" s="1"/>
  <c r="L81" i="7" s="1"/>
  <c r="P81" i="7" s="1"/>
  <c r="Z141" i="3"/>
  <c r="X262" i="3"/>
  <c r="W262" i="3"/>
  <c r="AA139" i="3"/>
  <c r="AD139" i="3" s="1"/>
  <c r="J139" i="7" s="1"/>
  <c r="K139" i="7" s="1"/>
  <c r="L139" i="7" s="1"/>
  <c r="AD170" i="3"/>
  <c r="J170" i="7" s="1"/>
  <c r="K170" i="7" s="1"/>
  <c r="L170" i="7" s="1"/>
  <c r="P170" i="7" s="1"/>
  <c r="AD186" i="3"/>
  <c r="J186" i="7" s="1"/>
  <c r="K186" i="7" s="1"/>
  <c r="L186" i="7" s="1"/>
  <c r="P186" i="7" s="1"/>
  <c r="AD202" i="3"/>
  <c r="J202" i="7" s="1"/>
  <c r="K202" i="7" s="1"/>
  <c r="L202" i="7" s="1"/>
  <c r="P202" i="7" s="1"/>
  <c r="AD234" i="3"/>
  <c r="J234" i="7" s="1"/>
  <c r="K234" i="7" s="1"/>
  <c r="L234" i="7" s="1"/>
  <c r="P234" i="7" s="1"/>
  <c r="AD242" i="3"/>
  <c r="J242" i="7" s="1"/>
  <c r="K242" i="7" s="1"/>
  <c r="L242" i="7" s="1"/>
  <c r="P242" i="7" s="1"/>
  <c r="I262" i="7"/>
  <c r="I264" i="7" s="1"/>
  <c r="G262" i="7"/>
  <c r="G263" i="7"/>
  <c r="Z89" i="3"/>
  <c r="AD89" i="3" s="1"/>
  <c r="J89" i="7" s="1"/>
  <c r="K89" i="7" s="1"/>
  <c r="L89" i="7" s="1"/>
  <c r="AD204" i="3" l="1"/>
  <c r="J204" i="7" s="1"/>
  <c r="K204" i="7" s="1"/>
  <c r="L204" i="7" s="1"/>
  <c r="P204" i="7" s="1"/>
  <c r="AD226" i="3"/>
  <c r="J226" i="7" s="1"/>
  <c r="K226" i="7" s="1"/>
  <c r="L226" i="7" s="1"/>
  <c r="P226" i="7" s="1"/>
  <c r="AD178" i="3"/>
  <c r="J178" i="7" s="1"/>
  <c r="K178" i="7" s="1"/>
  <c r="L178" i="7" s="1"/>
  <c r="P178" i="7" s="1"/>
  <c r="AD197" i="3"/>
  <c r="J197" i="7" s="1"/>
  <c r="K197" i="7" s="1"/>
  <c r="L197" i="7" s="1"/>
  <c r="P197" i="7" s="1"/>
  <c r="AD156" i="3"/>
  <c r="J156" i="7" s="1"/>
  <c r="K156" i="7" s="1"/>
  <c r="L156" i="7" s="1"/>
  <c r="P156" i="7" s="1"/>
  <c r="AD210" i="3"/>
  <c r="J210" i="7" s="1"/>
  <c r="K210" i="7" s="1"/>
  <c r="L210" i="7" s="1"/>
  <c r="P210" i="7" s="1"/>
  <c r="AD253" i="3"/>
  <c r="J253" i="7" s="1"/>
  <c r="K253" i="7" s="1"/>
  <c r="L253" i="7" s="1"/>
  <c r="P253" i="7" s="1"/>
  <c r="AD254" i="3"/>
  <c r="J254" i="7" s="1"/>
  <c r="K254" i="7" s="1"/>
  <c r="L254" i="7" s="1"/>
  <c r="P254" i="7" s="1"/>
  <c r="AD238" i="3"/>
  <c r="J238" i="7" s="1"/>
  <c r="K238" i="7" s="1"/>
  <c r="L238" i="7" s="1"/>
  <c r="P238" i="7" s="1"/>
  <c r="AD189" i="3"/>
  <c r="J189" i="7" s="1"/>
  <c r="K189" i="7" s="1"/>
  <c r="L189" i="7" s="1"/>
  <c r="P189" i="7" s="1"/>
  <c r="AD193" i="3"/>
  <c r="J193" i="7" s="1"/>
  <c r="K193" i="7" s="1"/>
  <c r="L193" i="7" s="1"/>
  <c r="P193" i="7" s="1"/>
  <c r="AD190" i="3"/>
  <c r="J190" i="7" s="1"/>
  <c r="K190" i="7" s="1"/>
  <c r="L190" i="7" s="1"/>
  <c r="P190" i="7" s="1"/>
  <c r="AD172" i="3"/>
  <c r="J172" i="7" s="1"/>
  <c r="K172" i="7" s="1"/>
  <c r="L172" i="7" s="1"/>
  <c r="P172" i="7" s="1"/>
  <c r="AD155" i="3"/>
  <c r="J155" i="7" s="1"/>
  <c r="K155" i="7" s="1"/>
  <c r="L155" i="7" s="1"/>
  <c r="P155" i="7" s="1"/>
  <c r="AD162" i="3"/>
  <c r="J162" i="7" s="1"/>
  <c r="K162" i="7" s="1"/>
  <c r="L162" i="7" s="1"/>
  <c r="P162" i="7" s="1"/>
  <c r="AD87" i="3"/>
  <c r="J87" i="7" s="1"/>
  <c r="K87" i="7" s="1"/>
  <c r="L87" i="7" s="1"/>
  <c r="P87" i="7" s="1"/>
  <c r="AD56" i="3"/>
  <c r="J56" i="7" s="1"/>
  <c r="K56" i="7" s="1"/>
  <c r="L56" i="7" s="1"/>
  <c r="P56" i="7" s="1"/>
  <c r="AD22" i="3"/>
  <c r="J22" i="7" s="1"/>
  <c r="K22" i="7" s="1"/>
  <c r="L22" i="7" s="1"/>
  <c r="P22" i="7" s="1"/>
  <c r="AD132" i="3"/>
  <c r="J132" i="7" s="1"/>
  <c r="K132" i="7" s="1"/>
  <c r="L132" i="7" s="1"/>
  <c r="P132" i="7" s="1"/>
  <c r="AD109" i="3"/>
  <c r="J109" i="7" s="1"/>
  <c r="K109" i="7" s="1"/>
  <c r="L109" i="7" s="1"/>
  <c r="P109" i="7" s="1"/>
  <c r="AD58" i="3"/>
  <c r="J58" i="7" s="1"/>
  <c r="K58" i="7" s="1"/>
  <c r="L58" i="7" s="1"/>
  <c r="P58" i="7" s="1"/>
  <c r="AD71" i="3"/>
  <c r="J71" i="7" s="1"/>
  <c r="K71" i="7" s="1"/>
  <c r="L71" i="7" s="1"/>
  <c r="P71" i="7" s="1"/>
  <c r="AD57" i="3"/>
  <c r="J57" i="7" s="1"/>
  <c r="K57" i="7" s="1"/>
  <c r="L57" i="7" s="1"/>
  <c r="P57" i="7" s="1"/>
  <c r="AD17" i="3"/>
  <c r="J17" i="7" s="1"/>
  <c r="K17" i="7" s="1"/>
  <c r="L17" i="7" s="1"/>
  <c r="P17" i="7" s="1"/>
  <c r="AD131" i="3"/>
  <c r="J131" i="7" s="1"/>
  <c r="K131" i="7" s="1"/>
  <c r="L131" i="7" s="1"/>
  <c r="P131" i="7" s="1"/>
  <c r="AD123" i="3"/>
  <c r="J123" i="7" s="1"/>
  <c r="K123" i="7" s="1"/>
  <c r="L123" i="7" s="1"/>
  <c r="P123" i="7" s="1"/>
  <c r="AD137" i="3"/>
  <c r="J137" i="7" s="1"/>
  <c r="K137" i="7" s="1"/>
  <c r="L137" i="7" s="1"/>
  <c r="P137" i="7" s="1"/>
  <c r="AD104" i="3"/>
  <c r="J104" i="7" s="1"/>
  <c r="K104" i="7" s="1"/>
  <c r="L104" i="7" s="1"/>
  <c r="P104" i="7" s="1"/>
  <c r="AD113" i="3"/>
  <c r="J113" i="7" s="1"/>
  <c r="K113" i="7" s="1"/>
  <c r="L113" i="7" s="1"/>
  <c r="P113" i="7" s="1"/>
  <c r="AD106" i="3"/>
  <c r="J106" i="7" s="1"/>
  <c r="K106" i="7" s="1"/>
  <c r="L106" i="7" s="1"/>
  <c r="P106" i="7" s="1"/>
  <c r="AD101" i="3"/>
  <c r="J101" i="7" s="1"/>
  <c r="K101" i="7" s="1"/>
  <c r="L101" i="7" s="1"/>
  <c r="P101" i="7" s="1"/>
  <c r="AD77" i="3"/>
  <c r="J77" i="7" s="1"/>
  <c r="K77" i="7" s="1"/>
  <c r="L77" i="7" s="1"/>
  <c r="P77" i="7" s="1"/>
  <c r="AD68" i="3"/>
  <c r="J68" i="7" s="1"/>
  <c r="K68" i="7" s="1"/>
  <c r="L68" i="7" s="1"/>
  <c r="P68" i="7" s="1"/>
  <c r="AD38" i="3"/>
  <c r="J38" i="7" s="1"/>
  <c r="K38" i="7" s="1"/>
  <c r="L38" i="7" s="1"/>
  <c r="P38" i="7" s="1"/>
  <c r="AD25" i="3"/>
  <c r="J25" i="7" s="1"/>
  <c r="K25" i="7" s="1"/>
  <c r="L25" i="7" s="1"/>
  <c r="P25" i="7" s="1"/>
  <c r="AD18" i="3"/>
  <c r="J18" i="7" s="1"/>
  <c r="K18" i="7" s="1"/>
  <c r="L18" i="7" s="1"/>
  <c r="P18" i="7" s="1"/>
  <c r="AD5" i="3"/>
  <c r="J5" i="7" s="1"/>
  <c r="K5" i="7" s="1"/>
  <c r="L5" i="7" s="1"/>
  <c r="P5" i="7" s="1"/>
  <c r="AD248" i="3"/>
  <c r="J248" i="7" s="1"/>
  <c r="K248" i="7" s="1"/>
  <c r="L248" i="7" s="1"/>
  <c r="P248" i="7" s="1"/>
  <c r="AD164" i="3"/>
  <c r="J164" i="7" s="1"/>
  <c r="K164" i="7" s="1"/>
  <c r="L164" i="7" s="1"/>
  <c r="P164" i="7" s="1"/>
  <c r="AD180" i="3"/>
  <c r="J180" i="7" s="1"/>
  <c r="K180" i="7" s="1"/>
  <c r="L180" i="7" s="1"/>
  <c r="P180" i="7" s="1"/>
  <c r="AD203" i="3"/>
  <c r="J203" i="7" s="1"/>
  <c r="K203" i="7" s="1"/>
  <c r="L203" i="7" s="1"/>
  <c r="P203" i="7" s="1"/>
  <c r="AD236" i="3"/>
  <c r="J236" i="7" s="1"/>
  <c r="K236" i="7" s="1"/>
  <c r="L236" i="7" s="1"/>
  <c r="P236" i="7" s="1"/>
  <c r="AD250" i="3"/>
  <c r="J250" i="7" s="1"/>
  <c r="K250" i="7" s="1"/>
  <c r="L250" i="7" s="1"/>
  <c r="P250" i="7" s="1"/>
  <c r="AD169" i="3"/>
  <c r="J169" i="7" s="1"/>
  <c r="K169" i="7" s="1"/>
  <c r="L169" i="7" s="1"/>
  <c r="P169" i="7" s="1"/>
  <c r="AB262" i="3"/>
  <c r="AD126" i="3"/>
  <c r="J126" i="7" s="1"/>
  <c r="K126" i="7" s="1"/>
  <c r="L126" i="7" s="1"/>
  <c r="P126" i="7" s="1"/>
  <c r="AD34" i="3"/>
  <c r="J34" i="7" s="1"/>
  <c r="K34" i="7" s="1"/>
  <c r="L34" i="7" s="1"/>
  <c r="P34" i="7" s="1"/>
  <c r="AD30" i="3"/>
  <c r="J30" i="7" s="1"/>
  <c r="K30" i="7" s="1"/>
  <c r="L30" i="7" s="1"/>
  <c r="P30" i="7" s="1"/>
  <c r="AD63" i="3"/>
  <c r="J63" i="7" s="1"/>
  <c r="K63" i="7" s="1"/>
  <c r="L63" i="7" s="1"/>
  <c r="P63" i="7" s="1"/>
  <c r="AD96" i="3"/>
  <c r="J96" i="7" s="1"/>
  <c r="K96" i="7" s="1"/>
  <c r="L96" i="7" s="1"/>
  <c r="P96" i="7" s="1"/>
  <c r="AD73" i="3"/>
  <c r="J73" i="7" s="1"/>
  <c r="K73" i="7" s="1"/>
  <c r="L73" i="7" s="1"/>
  <c r="P73" i="7" s="1"/>
  <c r="AD9" i="3"/>
  <c r="J9" i="7" s="1"/>
  <c r="K9" i="7" s="1"/>
  <c r="L9" i="7" s="1"/>
  <c r="P9" i="7" s="1"/>
  <c r="AD84" i="3"/>
  <c r="J84" i="7" s="1"/>
  <c r="K84" i="7" s="1"/>
  <c r="L84" i="7" s="1"/>
  <c r="P84" i="7" s="1"/>
  <c r="AD108" i="3"/>
  <c r="J108" i="7" s="1"/>
  <c r="K108" i="7" s="1"/>
  <c r="L108" i="7" s="1"/>
  <c r="P108" i="7" s="1"/>
  <c r="AD88" i="3"/>
  <c r="J88" i="7" s="1"/>
  <c r="K88" i="7" s="1"/>
  <c r="L88" i="7" s="1"/>
  <c r="P88" i="7" s="1"/>
  <c r="AD129" i="3"/>
  <c r="J129" i="7" s="1"/>
  <c r="K129" i="7" s="1"/>
  <c r="L129" i="7" s="1"/>
  <c r="P129" i="7" s="1"/>
  <c r="AD50" i="3"/>
  <c r="J50" i="7" s="1"/>
  <c r="K50" i="7" s="1"/>
  <c r="L50" i="7" s="1"/>
  <c r="P50" i="7" s="1"/>
  <c r="AD90" i="3"/>
  <c r="J90" i="7" s="1"/>
  <c r="K90" i="7" s="1"/>
  <c r="L90" i="7" s="1"/>
  <c r="P90" i="7" s="1"/>
  <c r="AD83" i="3"/>
  <c r="J83" i="7" s="1"/>
  <c r="K83" i="7" s="1"/>
  <c r="L83" i="7" s="1"/>
  <c r="P83" i="7" s="1"/>
  <c r="AD78" i="3"/>
  <c r="J78" i="7" s="1"/>
  <c r="K78" i="7" s="1"/>
  <c r="L78" i="7" s="1"/>
  <c r="P78" i="7" s="1"/>
  <c r="AD7" i="3"/>
  <c r="J7" i="7" s="1"/>
  <c r="K7" i="7" s="1"/>
  <c r="L7" i="7" s="1"/>
  <c r="P7" i="7" s="1"/>
  <c r="AD237" i="3"/>
  <c r="J237" i="7" s="1"/>
  <c r="K237" i="7" s="1"/>
  <c r="L237" i="7" s="1"/>
  <c r="P237" i="7" s="1"/>
  <c r="AD173" i="3"/>
  <c r="J173" i="7" s="1"/>
  <c r="K173" i="7" s="1"/>
  <c r="L173" i="7" s="1"/>
  <c r="P173" i="7" s="1"/>
  <c r="R262" i="3"/>
  <c r="AD154" i="3"/>
  <c r="J154" i="7" s="1"/>
  <c r="K154" i="7" s="1"/>
  <c r="L154" i="7" s="1"/>
  <c r="P154" i="7" s="1"/>
  <c r="AD217" i="3"/>
  <c r="J217" i="7" s="1"/>
  <c r="K217" i="7" s="1"/>
  <c r="L217" i="7" s="1"/>
  <c r="P217" i="7" s="1"/>
  <c r="AD240" i="3"/>
  <c r="J240" i="7" s="1"/>
  <c r="K240" i="7" s="1"/>
  <c r="L240" i="7" s="1"/>
  <c r="P240" i="7" s="1"/>
  <c r="AD148" i="3"/>
  <c r="J148" i="7" s="1"/>
  <c r="K148" i="7" s="1"/>
  <c r="L148" i="7" s="1"/>
  <c r="P148" i="7" s="1"/>
  <c r="AD163" i="3"/>
  <c r="J163" i="7" s="1"/>
  <c r="K163" i="7" s="1"/>
  <c r="L163" i="7" s="1"/>
  <c r="P163" i="7" s="1"/>
  <c r="AD146" i="3"/>
  <c r="J146" i="7" s="1"/>
  <c r="K146" i="7" s="1"/>
  <c r="L146" i="7" s="1"/>
  <c r="P146" i="7" s="1"/>
  <c r="AD213" i="3"/>
  <c r="J213" i="7" s="1"/>
  <c r="K213" i="7" s="1"/>
  <c r="L213" i="7" s="1"/>
  <c r="P213" i="7" s="1"/>
  <c r="AD149" i="3"/>
  <c r="J149" i="7" s="1"/>
  <c r="K149" i="7" s="1"/>
  <c r="L149" i="7" s="1"/>
  <c r="P149" i="7" s="1"/>
  <c r="AD229" i="3"/>
  <c r="J229" i="7" s="1"/>
  <c r="K229" i="7" s="1"/>
  <c r="L229" i="7" s="1"/>
  <c r="P229" i="7" s="1"/>
  <c r="AD206" i="3"/>
  <c r="J206" i="7" s="1"/>
  <c r="K206" i="7" s="1"/>
  <c r="L206" i="7" s="1"/>
  <c r="P206" i="7" s="1"/>
  <c r="AD100" i="3"/>
  <c r="J100" i="7" s="1"/>
  <c r="K100" i="7" s="1"/>
  <c r="L100" i="7" s="1"/>
  <c r="P100" i="7" s="1"/>
  <c r="AD13" i="3"/>
  <c r="J13" i="7" s="1"/>
  <c r="K13" i="7" s="1"/>
  <c r="L13" i="7" s="1"/>
  <c r="P13" i="7" s="1"/>
  <c r="AD82" i="3"/>
  <c r="J82" i="7" s="1"/>
  <c r="K82" i="7" s="1"/>
  <c r="L82" i="7" s="1"/>
  <c r="P82" i="7" s="1"/>
  <c r="AD19" i="3"/>
  <c r="J19" i="7" s="1"/>
  <c r="K19" i="7" s="1"/>
  <c r="L19" i="7" s="1"/>
  <c r="P19" i="7" s="1"/>
  <c r="AD55" i="3"/>
  <c r="J55" i="7" s="1"/>
  <c r="K55" i="7" s="1"/>
  <c r="L55" i="7" s="1"/>
  <c r="P55" i="7" s="1"/>
  <c r="AD35" i="3"/>
  <c r="J35" i="7" s="1"/>
  <c r="K35" i="7" s="1"/>
  <c r="L35" i="7" s="1"/>
  <c r="P35" i="7" s="1"/>
  <c r="AD116" i="3"/>
  <c r="J116" i="7" s="1"/>
  <c r="K116" i="7" s="1"/>
  <c r="L116" i="7" s="1"/>
  <c r="P116" i="7" s="1"/>
  <c r="AD99" i="3"/>
  <c r="J99" i="7" s="1"/>
  <c r="K99" i="7" s="1"/>
  <c r="L99" i="7" s="1"/>
  <c r="P99" i="7" s="1"/>
  <c r="AD128" i="3"/>
  <c r="J128" i="7" s="1"/>
  <c r="K128" i="7" s="1"/>
  <c r="L128" i="7" s="1"/>
  <c r="P128" i="7" s="1"/>
  <c r="AD6" i="3"/>
  <c r="J6" i="7" s="1"/>
  <c r="K6" i="7" s="1"/>
  <c r="L6" i="7" s="1"/>
  <c r="P6" i="7" s="1"/>
  <c r="AD70" i="3"/>
  <c r="J70" i="7" s="1"/>
  <c r="K70" i="7" s="1"/>
  <c r="L70" i="7" s="1"/>
  <c r="P70" i="7" s="1"/>
  <c r="R264" i="3"/>
  <c r="T199" i="3" s="1"/>
  <c r="D199" i="1" s="1"/>
  <c r="AD111" i="3"/>
  <c r="J111" i="7" s="1"/>
  <c r="K111" i="7" s="1"/>
  <c r="L111" i="7" s="1"/>
  <c r="P111" i="7" s="1"/>
  <c r="AD117" i="3"/>
  <c r="J117" i="7" s="1"/>
  <c r="K117" i="7" s="1"/>
  <c r="L117" i="7" s="1"/>
  <c r="P117" i="7" s="1"/>
  <c r="AD39" i="3"/>
  <c r="J39" i="7" s="1"/>
  <c r="K39" i="7" s="1"/>
  <c r="L39" i="7" s="1"/>
  <c r="P39" i="7" s="1"/>
  <c r="AD8" i="3"/>
  <c r="J8" i="7" s="1"/>
  <c r="K8" i="7" s="1"/>
  <c r="L8" i="7" s="1"/>
  <c r="P8" i="7" s="1"/>
  <c r="AD216" i="3"/>
  <c r="J216" i="7" s="1"/>
  <c r="K216" i="7" s="1"/>
  <c r="L216" i="7" s="1"/>
  <c r="P216" i="7" s="1"/>
  <c r="AD231" i="3"/>
  <c r="J231" i="7" s="1"/>
  <c r="K231" i="7" s="1"/>
  <c r="L231" i="7" s="1"/>
  <c r="P231" i="7" s="1"/>
  <c r="AD14" i="3"/>
  <c r="J14" i="7" s="1"/>
  <c r="K14" i="7" s="1"/>
  <c r="L14" i="7" s="1"/>
  <c r="P14" i="7" s="1"/>
  <c r="AD72" i="3"/>
  <c r="J72" i="7" s="1"/>
  <c r="K72" i="7" s="1"/>
  <c r="L72" i="7" s="1"/>
  <c r="P72" i="7" s="1"/>
  <c r="AD176" i="3"/>
  <c r="J176" i="7" s="1"/>
  <c r="K176" i="7" s="1"/>
  <c r="L176" i="7" s="1"/>
  <c r="P176" i="7" s="1"/>
  <c r="AD174" i="3"/>
  <c r="J174" i="7" s="1"/>
  <c r="K174" i="7" s="1"/>
  <c r="L174" i="7" s="1"/>
  <c r="P174" i="7" s="1"/>
  <c r="AD43" i="3"/>
  <c r="J43" i="7" s="1"/>
  <c r="K43" i="7" s="1"/>
  <c r="L43" i="7" s="1"/>
  <c r="P43" i="7" s="1"/>
  <c r="AD215" i="3"/>
  <c r="J215" i="7" s="1"/>
  <c r="K215" i="7" s="1"/>
  <c r="L215" i="7" s="1"/>
  <c r="P215" i="7" s="1"/>
  <c r="AD151" i="3"/>
  <c r="J151" i="7" s="1"/>
  <c r="K151" i="7" s="1"/>
  <c r="L151" i="7" s="1"/>
  <c r="P151" i="7" s="1"/>
  <c r="AD62" i="3"/>
  <c r="J62" i="7" s="1"/>
  <c r="K62" i="7" s="1"/>
  <c r="L62" i="7" s="1"/>
  <c r="P62" i="7" s="1"/>
  <c r="AD110" i="3"/>
  <c r="J110" i="7" s="1"/>
  <c r="K110" i="7" s="1"/>
  <c r="L110" i="7" s="1"/>
  <c r="P110" i="7" s="1"/>
  <c r="AD167" i="3"/>
  <c r="J167" i="7" s="1"/>
  <c r="K167" i="7" s="1"/>
  <c r="L167" i="7" s="1"/>
  <c r="P167" i="7" s="1"/>
  <c r="AD239" i="3"/>
  <c r="J239" i="7" s="1"/>
  <c r="K239" i="7" s="1"/>
  <c r="L239" i="7" s="1"/>
  <c r="P239" i="7" s="1"/>
  <c r="AD256" i="3"/>
  <c r="J256" i="7" s="1"/>
  <c r="K256" i="7" s="1"/>
  <c r="L256" i="7" s="1"/>
  <c r="P256" i="7" s="1"/>
  <c r="AD214" i="3"/>
  <c r="J214" i="7" s="1"/>
  <c r="K214" i="7" s="1"/>
  <c r="L214" i="7" s="1"/>
  <c r="P214" i="7" s="1"/>
  <c r="AD150" i="3"/>
  <c r="J150" i="7" s="1"/>
  <c r="K150" i="7" s="1"/>
  <c r="L150" i="7" s="1"/>
  <c r="P150" i="7" s="1"/>
  <c r="AD145" i="3"/>
  <c r="J145" i="7" s="1"/>
  <c r="K145" i="7" s="1"/>
  <c r="L145" i="7" s="1"/>
  <c r="P145" i="7" s="1"/>
  <c r="AD98" i="3"/>
  <c r="J98" i="7" s="1"/>
  <c r="K98" i="7" s="1"/>
  <c r="L98" i="7" s="1"/>
  <c r="P98" i="7" s="1"/>
  <c r="AD59" i="3"/>
  <c r="J59" i="7" s="1"/>
  <c r="K59" i="7" s="1"/>
  <c r="L59" i="7" s="1"/>
  <c r="P59" i="7" s="1"/>
  <c r="AD76" i="3"/>
  <c r="J76" i="7" s="1"/>
  <c r="K76" i="7" s="1"/>
  <c r="L76" i="7" s="1"/>
  <c r="P76" i="7" s="1"/>
  <c r="AD37" i="3"/>
  <c r="J37" i="7" s="1"/>
  <c r="K37" i="7" s="1"/>
  <c r="L37" i="7" s="1"/>
  <c r="P37" i="7" s="1"/>
  <c r="AD61" i="3"/>
  <c r="J61" i="7" s="1"/>
  <c r="K61" i="7" s="1"/>
  <c r="L61" i="7" s="1"/>
  <c r="P61" i="7" s="1"/>
  <c r="AD208" i="3"/>
  <c r="J208" i="7" s="1"/>
  <c r="K208" i="7" s="1"/>
  <c r="L208" i="7" s="1"/>
  <c r="P208" i="7" s="1"/>
  <c r="AD144" i="3"/>
  <c r="J144" i="7" s="1"/>
  <c r="K144" i="7" s="1"/>
  <c r="L144" i="7" s="1"/>
  <c r="P144" i="7" s="1"/>
  <c r="AD74" i="3"/>
  <c r="J74" i="7" s="1"/>
  <c r="K74" i="7" s="1"/>
  <c r="L74" i="7" s="1"/>
  <c r="P74" i="7" s="1"/>
  <c r="AD209" i="3"/>
  <c r="J209" i="7" s="1"/>
  <c r="K209" i="7" s="1"/>
  <c r="L209" i="7" s="1"/>
  <c r="P209" i="7" s="1"/>
  <c r="AD249" i="3"/>
  <c r="J249" i="7" s="1"/>
  <c r="K249" i="7" s="1"/>
  <c r="L249" i="7" s="1"/>
  <c r="P249" i="7" s="1"/>
  <c r="AD185" i="3"/>
  <c r="J185" i="7" s="1"/>
  <c r="K185" i="7" s="1"/>
  <c r="L185" i="7" s="1"/>
  <c r="P185" i="7" s="1"/>
  <c r="AD121" i="3"/>
  <c r="J121" i="7" s="1"/>
  <c r="K121" i="7" s="1"/>
  <c r="L121" i="7" s="1"/>
  <c r="P121" i="7" s="1"/>
  <c r="AD36" i="3"/>
  <c r="J36" i="7" s="1"/>
  <c r="K36" i="7" s="1"/>
  <c r="L36" i="7" s="1"/>
  <c r="P36" i="7" s="1"/>
  <c r="AD181" i="3"/>
  <c r="J181" i="7" s="1"/>
  <c r="K181" i="7" s="1"/>
  <c r="L181" i="7" s="1"/>
  <c r="P181" i="7" s="1"/>
  <c r="AD42" i="3"/>
  <c r="J42" i="7" s="1"/>
  <c r="K42" i="7" s="1"/>
  <c r="L42" i="7" s="1"/>
  <c r="P42" i="7" s="1"/>
  <c r="AD103" i="3"/>
  <c r="J103" i="7" s="1"/>
  <c r="K103" i="7" s="1"/>
  <c r="L103" i="7" s="1"/>
  <c r="P103" i="7" s="1"/>
  <c r="AD191" i="3"/>
  <c r="J191" i="7" s="1"/>
  <c r="K191" i="7" s="1"/>
  <c r="L191" i="7" s="1"/>
  <c r="P191" i="7" s="1"/>
  <c r="AD10" i="3"/>
  <c r="J10" i="7" s="1"/>
  <c r="K10" i="7" s="1"/>
  <c r="L10" i="7" s="1"/>
  <c r="P10" i="7" s="1"/>
  <c r="AD142" i="3"/>
  <c r="J142" i="7" s="1"/>
  <c r="K142" i="7" s="1"/>
  <c r="L142" i="7" s="1"/>
  <c r="P142" i="7" s="1"/>
  <c r="AD245" i="3"/>
  <c r="J245" i="7" s="1"/>
  <c r="K245" i="7" s="1"/>
  <c r="L245" i="7" s="1"/>
  <c r="P245" i="7" s="1"/>
  <c r="AD221" i="3"/>
  <c r="J221" i="7" s="1"/>
  <c r="K221" i="7" s="1"/>
  <c r="L221" i="7" s="1"/>
  <c r="P221" i="7" s="1"/>
  <c r="AD168" i="3"/>
  <c r="J168" i="7" s="1"/>
  <c r="K168" i="7" s="1"/>
  <c r="L168" i="7" s="1"/>
  <c r="P168" i="7" s="1"/>
  <c r="AD127" i="3"/>
  <c r="J127" i="7" s="1"/>
  <c r="K127" i="7" s="1"/>
  <c r="L127" i="7" s="1"/>
  <c r="P127" i="7" s="1"/>
  <c r="AD97" i="3"/>
  <c r="J97" i="7" s="1"/>
  <c r="K97" i="7" s="1"/>
  <c r="L97" i="7" s="1"/>
  <c r="P97" i="7" s="1"/>
  <c r="AD177" i="3"/>
  <c r="J177" i="7" s="1"/>
  <c r="K177" i="7" s="1"/>
  <c r="L177" i="7" s="1"/>
  <c r="P177" i="7" s="1"/>
  <c r="AD157" i="3"/>
  <c r="J157" i="7" s="1"/>
  <c r="K157" i="7" s="1"/>
  <c r="L157" i="7" s="1"/>
  <c r="P157" i="7" s="1"/>
  <c r="AD222" i="3"/>
  <c r="J222" i="7" s="1"/>
  <c r="K222" i="7" s="1"/>
  <c r="L222" i="7" s="1"/>
  <c r="P222" i="7" s="1"/>
  <c r="AD183" i="3"/>
  <c r="J183" i="7" s="1"/>
  <c r="K183" i="7" s="1"/>
  <c r="L183" i="7" s="1"/>
  <c r="P183" i="7" s="1"/>
  <c r="AD51" i="3"/>
  <c r="J51" i="7" s="1"/>
  <c r="K51" i="7" s="1"/>
  <c r="L51" i="7" s="1"/>
  <c r="P51" i="7" s="1"/>
  <c r="AD12" i="3"/>
  <c r="J12" i="7" s="1"/>
  <c r="K12" i="7" s="1"/>
  <c r="L12" i="7" s="1"/>
  <c r="P12" i="7" s="1"/>
  <c r="AD223" i="3"/>
  <c r="J223" i="7" s="1"/>
  <c r="K223" i="7" s="1"/>
  <c r="L223" i="7" s="1"/>
  <c r="P223" i="7" s="1"/>
  <c r="AD159" i="3"/>
  <c r="J159" i="7" s="1"/>
  <c r="K159" i="7" s="1"/>
  <c r="L159" i="7" s="1"/>
  <c r="P159" i="7" s="1"/>
  <c r="AD95" i="3"/>
  <c r="J95" i="7" s="1"/>
  <c r="K95" i="7" s="1"/>
  <c r="L95" i="7" s="1"/>
  <c r="P95" i="7" s="1"/>
  <c r="AD198" i="3"/>
  <c r="J198" i="7" s="1"/>
  <c r="K198" i="7" s="1"/>
  <c r="L198" i="7" s="1"/>
  <c r="P198" i="7" s="1"/>
  <c r="AD67" i="3"/>
  <c r="J67" i="7" s="1"/>
  <c r="K67" i="7" s="1"/>
  <c r="L67" i="7" s="1"/>
  <c r="P67" i="7" s="1"/>
  <c r="AD44" i="3"/>
  <c r="J44" i="7" s="1"/>
  <c r="K44" i="7" s="1"/>
  <c r="L44" i="7" s="1"/>
  <c r="P44" i="7" s="1"/>
  <c r="AD199" i="3"/>
  <c r="J199" i="7" s="1"/>
  <c r="K199" i="7" s="1"/>
  <c r="L199" i="7" s="1"/>
  <c r="P199" i="7" s="1"/>
  <c r="AD135" i="3"/>
  <c r="J135" i="7" s="1"/>
  <c r="K135" i="7" s="1"/>
  <c r="L135" i="7" s="1"/>
  <c r="P135" i="7" s="1"/>
  <c r="AD94" i="3"/>
  <c r="J94" i="7" s="1"/>
  <c r="K94" i="7" s="1"/>
  <c r="L94" i="7" s="1"/>
  <c r="P94" i="7" s="1"/>
  <c r="AD230" i="3"/>
  <c r="J230" i="7" s="1"/>
  <c r="K230" i="7" s="1"/>
  <c r="L230" i="7" s="1"/>
  <c r="P230" i="7" s="1"/>
  <c r="AD166" i="3"/>
  <c r="J166" i="7" s="1"/>
  <c r="K166" i="7" s="1"/>
  <c r="L166" i="7" s="1"/>
  <c r="P166" i="7" s="1"/>
  <c r="AD207" i="3"/>
  <c r="J207" i="7" s="1"/>
  <c r="K207" i="7" s="1"/>
  <c r="L207" i="7" s="1"/>
  <c r="P207" i="7" s="1"/>
  <c r="AD143" i="3"/>
  <c r="J143" i="7" s="1"/>
  <c r="K143" i="7" s="1"/>
  <c r="L143" i="7" s="1"/>
  <c r="P143" i="7" s="1"/>
  <c r="AD119" i="3"/>
  <c r="J119" i="7" s="1"/>
  <c r="K119" i="7" s="1"/>
  <c r="L119" i="7" s="1"/>
  <c r="P119" i="7" s="1"/>
  <c r="AD255" i="3"/>
  <c r="J255" i="7" s="1"/>
  <c r="K255" i="7" s="1"/>
  <c r="L255" i="7" s="1"/>
  <c r="P255" i="7" s="1"/>
  <c r="AD91" i="3"/>
  <c r="J91" i="7" s="1"/>
  <c r="K91" i="7" s="1"/>
  <c r="L91" i="7" s="1"/>
  <c r="P91" i="7" s="1"/>
  <c r="AD125" i="3"/>
  <c r="J125" i="7" s="1"/>
  <c r="K125" i="7" s="1"/>
  <c r="L125" i="7" s="1"/>
  <c r="P125" i="7" s="1"/>
  <c r="AD21" i="3"/>
  <c r="J21" i="7" s="1"/>
  <c r="K21" i="7" s="1"/>
  <c r="L21" i="7" s="1"/>
  <c r="P21" i="7" s="1"/>
  <c r="AD102" i="3"/>
  <c r="J102" i="7" s="1"/>
  <c r="K102" i="7" s="1"/>
  <c r="L102" i="7" s="1"/>
  <c r="P102" i="7" s="1"/>
  <c r="AD92" i="3"/>
  <c r="J92" i="7" s="1"/>
  <c r="K92" i="7" s="1"/>
  <c r="L92" i="7" s="1"/>
  <c r="P92" i="7" s="1"/>
  <c r="AD85" i="3"/>
  <c r="J85" i="7" s="1"/>
  <c r="K85" i="7" s="1"/>
  <c r="L85" i="7" s="1"/>
  <c r="P85" i="7" s="1"/>
  <c r="AD53" i="3"/>
  <c r="J53" i="7" s="1"/>
  <c r="K53" i="7" s="1"/>
  <c r="L53" i="7" s="1"/>
  <c r="P53" i="7" s="1"/>
  <c r="AD52" i="3"/>
  <c r="J52" i="7" s="1"/>
  <c r="K52" i="7" s="1"/>
  <c r="L52" i="7" s="1"/>
  <c r="P52" i="7" s="1"/>
  <c r="AD27" i="3"/>
  <c r="J27" i="7" s="1"/>
  <c r="K27" i="7" s="1"/>
  <c r="L27" i="7" s="1"/>
  <c r="P27" i="7" s="1"/>
  <c r="AD11" i="3"/>
  <c r="J11" i="7" s="1"/>
  <c r="K11" i="7" s="1"/>
  <c r="L11" i="7" s="1"/>
  <c r="P11" i="7" s="1"/>
  <c r="AD29" i="3"/>
  <c r="J29" i="7" s="1"/>
  <c r="K29" i="7" s="1"/>
  <c r="L29" i="7" s="1"/>
  <c r="P29" i="7" s="1"/>
  <c r="AD69" i="3"/>
  <c r="J69" i="7" s="1"/>
  <c r="K69" i="7" s="1"/>
  <c r="L69" i="7" s="1"/>
  <c r="P69" i="7" s="1"/>
  <c r="AD75" i="3"/>
  <c r="J75" i="7" s="1"/>
  <c r="K75" i="7" s="1"/>
  <c r="L75" i="7" s="1"/>
  <c r="P75" i="7" s="1"/>
  <c r="AD54" i="3"/>
  <c r="J54" i="7" s="1"/>
  <c r="K54" i="7" s="1"/>
  <c r="L54" i="7" s="1"/>
  <c r="P54" i="7" s="1"/>
  <c r="AD224" i="3"/>
  <c r="J224" i="7" s="1"/>
  <c r="K224" i="7" s="1"/>
  <c r="L224" i="7" s="1"/>
  <c r="P224" i="7" s="1"/>
  <c r="AD160" i="3"/>
  <c r="J160" i="7" s="1"/>
  <c r="K160" i="7" s="1"/>
  <c r="L160" i="7" s="1"/>
  <c r="P160" i="7" s="1"/>
  <c r="AD182" i="3"/>
  <c r="J182" i="7" s="1"/>
  <c r="K182" i="7" s="1"/>
  <c r="L182" i="7" s="1"/>
  <c r="P182" i="7" s="1"/>
  <c r="AD118" i="3"/>
  <c r="J118" i="7" s="1"/>
  <c r="K118" i="7" s="1"/>
  <c r="L118" i="7" s="1"/>
  <c r="P118" i="7" s="1"/>
  <c r="AD161" i="3"/>
  <c r="J161" i="7" s="1"/>
  <c r="K161" i="7" s="1"/>
  <c r="L161" i="7" s="1"/>
  <c r="P161" i="7" s="1"/>
  <c r="AD112" i="3"/>
  <c r="J112" i="7" s="1"/>
  <c r="K112" i="7" s="1"/>
  <c r="L112" i="7" s="1"/>
  <c r="P112" i="7" s="1"/>
  <c r="AD20" i="3"/>
  <c r="J20" i="7" s="1"/>
  <c r="K20" i="7" s="1"/>
  <c r="L20" i="7" s="1"/>
  <c r="P20" i="7" s="1"/>
  <c r="AD134" i="3"/>
  <c r="J134" i="7" s="1"/>
  <c r="K134" i="7" s="1"/>
  <c r="L134" i="7" s="1"/>
  <c r="P134" i="7" s="1"/>
  <c r="AD184" i="3"/>
  <c r="J184" i="7" s="1"/>
  <c r="K184" i="7" s="1"/>
  <c r="L184" i="7" s="1"/>
  <c r="P184" i="7" s="1"/>
  <c r="AD120" i="3"/>
  <c r="J120" i="7" s="1"/>
  <c r="K120" i="7" s="1"/>
  <c r="L120" i="7" s="1"/>
  <c r="P120" i="7" s="1"/>
  <c r="AD200" i="3"/>
  <c r="J200" i="7" s="1"/>
  <c r="K200" i="7" s="1"/>
  <c r="L200" i="7" s="1"/>
  <c r="P200" i="7" s="1"/>
  <c r="AD136" i="3"/>
  <c r="J136" i="7" s="1"/>
  <c r="K136" i="7" s="1"/>
  <c r="L136" i="7" s="1"/>
  <c r="P136" i="7" s="1"/>
  <c r="AD45" i="3"/>
  <c r="J45" i="7" s="1"/>
  <c r="K45" i="7" s="1"/>
  <c r="L45" i="7" s="1"/>
  <c r="P45" i="7" s="1"/>
  <c r="AD225" i="3"/>
  <c r="J225" i="7" s="1"/>
  <c r="K225" i="7" s="1"/>
  <c r="L225" i="7" s="1"/>
  <c r="P225" i="7" s="1"/>
  <c r="AD141" i="3"/>
  <c r="J141" i="7" s="1"/>
  <c r="K141" i="7" s="1"/>
  <c r="L141" i="7" s="1"/>
  <c r="P141" i="7" s="1"/>
  <c r="AD60" i="3"/>
  <c r="J60" i="7" s="1"/>
  <c r="K60" i="7" s="1"/>
  <c r="L60" i="7" s="1"/>
  <c r="P60" i="7" s="1"/>
  <c r="AA262" i="3"/>
  <c r="Z262" i="3"/>
  <c r="G154" i="2"/>
  <c r="C154" i="1" s="1"/>
  <c r="G175" i="2"/>
  <c r="C175" i="1" s="1"/>
  <c r="G222" i="2"/>
  <c r="C222" i="1" s="1"/>
  <c r="G62" i="2"/>
  <c r="C62" i="1" s="1"/>
  <c r="G153" i="2"/>
  <c r="C153" i="1" s="1"/>
  <c r="G84" i="2"/>
  <c r="C84" i="1" s="1"/>
  <c r="G33" i="2"/>
  <c r="C33" i="1" s="1"/>
  <c r="G5" i="2"/>
  <c r="G147" i="2"/>
  <c r="C147" i="1" s="1"/>
  <c r="G183" i="2"/>
  <c r="C183" i="1" s="1"/>
  <c r="G56" i="2"/>
  <c r="C56" i="1" s="1"/>
  <c r="G162" i="2"/>
  <c r="C162" i="1" s="1"/>
  <c r="G97" i="2"/>
  <c r="C97" i="1" s="1"/>
  <c r="G10" i="2"/>
  <c r="C10" i="1" s="1"/>
  <c r="G141" i="2"/>
  <c r="C141" i="1" s="1"/>
  <c r="G139" i="2"/>
  <c r="G134" i="2"/>
  <c r="C134" i="1" s="1"/>
  <c r="G138" i="2"/>
  <c r="C138" i="1" s="1"/>
  <c r="G171" i="2"/>
  <c r="C171" i="1" s="1"/>
  <c r="G218" i="2"/>
  <c r="C218" i="1" s="1"/>
  <c r="G207" i="2"/>
  <c r="C207" i="1" s="1"/>
  <c r="G254" i="2"/>
  <c r="C254" i="1" s="1"/>
  <c r="G126" i="2"/>
  <c r="C126" i="1" s="1"/>
  <c r="G185" i="2"/>
  <c r="C185" i="1" s="1"/>
  <c r="G48" i="2"/>
  <c r="C48" i="1" s="1"/>
  <c r="G133" i="2"/>
  <c r="C133" i="1" s="1"/>
  <c r="G181" i="2"/>
  <c r="C181" i="1" s="1"/>
  <c r="G179" i="2"/>
  <c r="C179" i="1" s="1"/>
  <c r="G215" i="2"/>
  <c r="C215" i="1" s="1"/>
  <c r="G80" i="2"/>
  <c r="C80" i="1" s="1"/>
  <c r="G194" i="2"/>
  <c r="C194" i="1" s="1"/>
  <c r="G213" i="2"/>
  <c r="C213" i="1" s="1"/>
  <c r="G246" i="2"/>
  <c r="C246" i="1" s="1"/>
  <c r="G118" i="2"/>
  <c r="C118" i="1" s="1"/>
  <c r="G72" i="2"/>
  <c r="C72" i="1" s="1"/>
  <c r="G155" i="2"/>
  <c r="C155" i="1" s="1"/>
  <c r="G170" i="2"/>
  <c r="C170" i="1" s="1"/>
  <c r="G191" i="2"/>
  <c r="C191" i="1" s="1"/>
  <c r="G238" i="2"/>
  <c r="C238" i="1" s="1"/>
  <c r="G75" i="2"/>
  <c r="C75" i="1" s="1"/>
  <c r="G178" i="2"/>
  <c r="C178" i="1" s="1"/>
  <c r="G135" i="2"/>
  <c r="C135" i="1" s="1"/>
  <c r="G82" i="2"/>
  <c r="C82" i="1" s="1"/>
  <c r="G61" i="2"/>
  <c r="C61" i="1" s="1"/>
  <c r="G167" i="2"/>
  <c r="C167" i="1" s="1"/>
  <c r="G195" i="2"/>
  <c r="C195" i="1" s="1"/>
  <c r="G69" i="2"/>
  <c r="C69" i="1" s="1"/>
  <c r="G169" i="2"/>
  <c r="C169" i="1" s="1"/>
  <c r="G149" i="2"/>
  <c r="C149" i="1" s="1"/>
  <c r="G231" i="2"/>
  <c r="C231" i="1" s="1"/>
  <c r="G173" i="2"/>
  <c r="C173" i="1" s="1"/>
  <c r="G230" i="2"/>
  <c r="C230" i="1" s="1"/>
  <c r="G83" i="2"/>
  <c r="C83" i="1" s="1"/>
  <c r="G58" i="2"/>
  <c r="C58" i="1" s="1"/>
  <c r="G214" i="2"/>
  <c r="C214" i="1" s="1"/>
  <c r="G68" i="2"/>
  <c r="C68" i="1" s="1"/>
  <c r="G251" i="2"/>
  <c r="C251" i="1" s="1"/>
  <c r="G123" i="2"/>
  <c r="C123" i="1" s="1"/>
  <c r="G122" i="2"/>
  <c r="C122" i="1" s="1"/>
  <c r="G159" i="2"/>
  <c r="C159" i="1" s="1"/>
  <c r="G206" i="2"/>
  <c r="C206" i="1" s="1"/>
  <c r="G46" i="2"/>
  <c r="C46" i="1" s="1"/>
  <c r="G146" i="2"/>
  <c r="C146" i="1" s="1"/>
  <c r="G45" i="2"/>
  <c r="C45" i="1" s="1"/>
  <c r="G21" i="2"/>
  <c r="C21" i="1" s="1"/>
  <c r="G90" i="2"/>
  <c r="C90" i="1" s="1"/>
  <c r="G102" i="2"/>
  <c r="C102" i="1" s="1"/>
  <c r="G163" i="2"/>
  <c r="C163" i="1" s="1"/>
  <c r="G49" i="2"/>
  <c r="C49" i="1" s="1"/>
  <c r="G137" i="2"/>
  <c r="C137" i="1" s="1"/>
  <c r="G67" i="2"/>
  <c r="C67" i="1" s="1"/>
  <c r="G36" i="2"/>
  <c r="C36" i="1" s="1"/>
  <c r="G94" i="2"/>
  <c r="C94" i="1" s="1"/>
  <c r="G198" i="2"/>
  <c r="C198" i="1" s="1"/>
  <c r="G54" i="2"/>
  <c r="C54" i="1" s="1"/>
  <c r="G235" i="2"/>
  <c r="C235" i="1" s="1"/>
  <c r="G88" i="2"/>
  <c r="C88" i="1" s="1"/>
  <c r="G87" i="2"/>
  <c r="C87" i="1" s="1"/>
  <c r="G143" i="2"/>
  <c r="C143" i="1" s="1"/>
  <c r="G190" i="2"/>
  <c r="C190" i="1" s="1"/>
  <c r="G249" i="2"/>
  <c r="C249" i="1" s="1"/>
  <c r="G121" i="2"/>
  <c r="C121" i="1" s="1"/>
  <c r="G261" i="2"/>
  <c r="C261" i="1" s="1"/>
  <c r="G64" i="2"/>
  <c r="C64" i="1" s="1"/>
  <c r="G29" i="2"/>
  <c r="C29" i="1" s="1"/>
  <c r="G65" i="2"/>
  <c r="C65" i="1" s="1"/>
  <c r="G151" i="2"/>
  <c r="C151" i="1" s="1"/>
  <c r="G258" i="2"/>
  <c r="C258" i="1" s="1"/>
  <c r="G105" i="2"/>
  <c r="C105" i="1" s="1"/>
  <c r="G41" i="2"/>
  <c r="C41" i="1" s="1"/>
  <c r="G14" i="2"/>
  <c r="C14" i="1" s="1"/>
  <c r="G9" i="2"/>
  <c r="C9" i="1" s="1"/>
  <c r="G182" i="2"/>
  <c r="C182" i="1" s="1"/>
  <c r="G234" i="2"/>
  <c r="C234" i="1" s="1"/>
  <c r="G219" i="2"/>
  <c r="C219" i="1" s="1"/>
  <c r="G255" i="2"/>
  <c r="C255" i="1" s="1"/>
  <c r="G127" i="2"/>
  <c r="C127" i="1" s="1"/>
  <c r="G174" i="2"/>
  <c r="C174" i="1" s="1"/>
  <c r="G242" i="2"/>
  <c r="C242" i="1" s="1"/>
  <c r="G71" i="2"/>
  <c r="C71" i="1" s="1"/>
  <c r="G229" i="2"/>
  <c r="C229" i="1" s="1"/>
  <c r="G37" i="2"/>
  <c r="C37" i="1" s="1"/>
  <c r="G243" i="2"/>
  <c r="C243" i="1" s="1"/>
  <c r="G259" i="2"/>
  <c r="C259" i="1" s="1"/>
  <c r="G131" i="2"/>
  <c r="C131" i="1" s="1"/>
  <c r="G233" i="2"/>
  <c r="C233" i="1" s="1"/>
  <c r="G86" i="2"/>
  <c r="C86" i="1" s="1"/>
  <c r="G30" i="2"/>
  <c r="C30" i="1" s="1"/>
  <c r="G98" i="2"/>
  <c r="C98" i="1" s="1"/>
  <c r="G40" i="2"/>
  <c r="C40" i="1" s="1"/>
  <c r="G166" i="2"/>
  <c r="C166" i="1" s="1"/>
  <c r="G202" i="2"/>
  <c r="C202" i="1" s="1"/>
  <c r="G203" i="2"/>
  <c r="C203" i="1" s="1"/>
  <c r="G53" i="2"/>
  <c r="C53" i="1" s="1"/>
  <c r="G239" i="2"/>
  <c r="C239" i="1" s="1"/>
  <c r="G76" i="2"/>
  <c r="C76" i="1" s="1"/>
  <c r="G158" i="2"/>
  <c r="C158" i="1" s="1"/>
  <c r="G217" i="2"/>
  <c r="C217" i="1" s="1"/>
  <c r="G50" i="2"/>
  <c r="C50" i="1" s="1"/>
  <c r="G197" i="2"/>
  <c r="C197" i="1" s="1"/>
  <c r="G26" i="2"/>
  <c r="C26" i="1" s="1"/>
  <c r="G211" i="2"/>
  <c r="C211" i="1" s="1"/>
  <c r="G247" i="2"/>
  <c r="C247" i="1" s="1"/>
  <c r="G119" i="2"/>
  <c r="C119" i="1" s="1"/>
  <c r="G226" i="2"/>
  <c r="C226" i="1" s="1"/>
  <c r="G79" i="2"/>
  <c r="C79" i="1" s="1"/>
  <c r="G110" i="2"/>
  <c r="C110" i="1" s="1"/>
  <c r="G44" i="2"/>
  <c r="C44" i="1" s="1"/>
  <c r="G18" i="2"/>
  <c r="C18" i="1" s="1"/>
  <c r="G150" i="2"/>
  <c r="C150" i="1" s="1"/>
  <c r="G186" i="2"/>
  <c r="C186" i="1" s="1"/>
  <c r="G187" i="2"/>
  <c r="C187" i="1" s="1"/>
  <c r="G250" i="2"/>
  <c r="C250" i="1" s="1"/>
  <c r="G223" i="2"/>
  <c r="C223" i="1" s="1"/>
  <c r="G57" i="2"/>
  <c r="C57" i="1" s="1"/>
  <c r="G142" i="2"/>
  <c r="C142" i="1" s="1"/>
  <c r="G210" i="2"/>
  <c r="C210" i="1" s="1"/>
  <c r="G130" i="2"/>
  <c r="C130" i="1" s="1"/>
  <c r="G165" i="2"/>
  <c r="C165" i="1" s="1"/>
  <c r="G245" i="2"/>
  <c r="C245" i="1" s="1"/>
  <c r="G199" i="2"/>
  <c r="C199" i="1" s="1"/>
  <c r="G227" i="2"/>
  <c r="C227" i="1" s="1"/>
  <c r="G113" i="2"/>
  <c r="C113" i="1" s="1"/>
  <c r="G201" i="2"/>
  <c r="C201" i="1" s="1"/>
  <c r="G6" i="2"/>
  <c r="C6" i="1" s="1"/>
  <c r="G17" i="2"/>
  <c r="C17" i="1" s="1"/>
  <c r="G237" i="2"/>
  <c r="C237" i="1" s="1"/>
  <c r="G116" i="2"/>
  <c r="C116" i="1" s="1"/>
  <c r="G112" i="2"/>
  <c r="C112" i="1" s="1"/>
  <c r="G108" i="2"/>
  <c r="C108" i="1" s="1"/>
  <c r="G104" i="2"/>
  <c r="C104" i="1" s="1"/>
  <c r="G100" i="2"/>
  <c r="C100" i="1" s="1"/>
  <c r="G96" i="2"/>
  <c r="C96" i="1" s="1"/>
  <c r="G92" i="2"/>
  <c r="C92" i="1" s="1"/>
  <c r="G43" i="2"/>
  <c r="C43" i="1" s="1"/>
  <c r="G39" i="2"/>
  <c r="C39" i="1" s="1"/>
  <c r="G35" i="2"/>
  <c r="C35" i="1" s="1"/>
  <c r="G32" i="2"/>
  <c r="C32" i="1" s="1"/>
  <c r="G28" i="2"/>
  <c r="C28" i="1" s="1"/>
  <c r="G24" i="2"/>
  <c r="C24" i="1" s="1"/>
  <c r="G20" i="2"/>
  <c r="C20" i="1" s="1"/>
  <c r="G16" i="2"/>
  <c r="C16" i="1" s="1"/>
  <c r="G12" i="2"/>
  <c r="C12" i="1" s="1"/>
  <c r="G8" i="2"/>
  <c r="C8" i="1" s="1"/>
  <c r="G111" i="2"/>
  <c r="C111" i="1" s="1"/>
  <c r="G103" i="2"/>
  <c r="C103" i="1" s="1"/>
  <c r="G115" i="2"/>
  <c r="C115" i="1" s="1"/>
  <c r="G107" i="2"/>
  <c r="C107" i="1" s="1"/>
  <c r="G99" i="2"/>
  <c r="C99" i="1" s="1"/>
  <c r="G59" i="2"/>
  <c r="C59" i="1" s="1"/>
  <c r="G34" i="2"/>
  <c r="C34" i="1" s="1"/>
  <c r="G117" i="2"/>
  <c r="C117" i="1" s="1"/>
  <c r="G106" i="2"/>
  <c r="C106" i="1" s="1"/>
  <c r="G101" i="2"/>
  <c r="C101" i="1" s="1"/>
  <c r="G91" i="2"/>
  <c r="C91" i="1" s="1"/>
  <c r="G11" i="2"/>
  <c r="C11" i="1" s="1"/>
  <c r="G256" i="2"/>
  <c r="C256" i="1" s="1"/>
  <c r="G240" i="2"/>
  <c r="C240" i="1" s="1"/>
  <c r="G224" i="2"/>
  <c r="C224" i="1" s="1"/>
  <c r="G208" i="2"/>
  <c r="C208" i="1" s="1"/>
  <c r="G192" i="2"/>
  <c r="C192" i="1" s="1"/>
  <c r="G176" i="2"/>
  <c r="C176" i="1" s="1"/>
  <c r="G160" i="2"/>
  <c r="C160" i="1" s="1"/>
  <c r="G144" i="2"/>
  <c r="C144" i="1" s="1"/>
  <c r="G128" i="2"/>
  <c r="C128" i="1" s="1"/>
  <c r="G77" i="2"/>
  <c r="C77" i="1" s="1"/>
  <c r="G38" i="2"/>
  <c r="C38" i="1" s="1"/>
  <c r="G7" i="2"/>
  <c r="C7" i="1" s="1"/>
  <c r="G63" i="2"/>
  <c r="C63" i="1" s="1"/>
  <c r="G52" i="2"/>
  <c r="C52" i="1" s="1"/>
  <c r="G47" i="2"/>
  <c r="C47" i="1" s="1"/>
  <c r="G42" i="2"/>
  <c r="C42" i="1" s="1"/>
  <c r="G25" i="2"/>
  <c r="C25" i="1" s="1"/>
  <c r="G260" i="2"/>
  <c r="C260" i="1" s="1"/>
  <c r="G244" i="2"/>
  <c r="C244" i="1" s="1"/>
  <c r="G228" i="2"/>
  <c r="C228" i="1" s="1"/>
  <c r="G212" i="2"/>
  <c r="C212" i="1" s="1"/>
  <c r="G196" i="2"/>
  <c r="C196" i="1" s="1"/>
  <c r="G180" i="2"/>
  <c r="C180" i="1" s="1"/>
  <c r="G164" i="2"/>
  <c r="C164" i="1" s="1"/>
  <c r="G148" i="2"/>
  <c r="C148" i="1" s="1"/>
  <c r="G132" i="2"/>
  <c r="C132" i="1" s="1"/>
  <c r="G95" i="2"/>
  <c r="C95" i="1" s="1"/>
  <c r="G81" i="2"/>
  <c r="C81" i="1" s="1"/>
  <c r="G66" i="2"/>
  <c r="C66" i="1" s="1"/>
  <c r="G15" i="2"/>
  <c r="C15" i="1" s="1"/>
  <c r="G51" i="2"/>
  <c r="C51" i="1" s="1"/>
  <c r="G19" i="2"/>
  <c r="C19" i="1" s="1"/>
  <c r="G236" i="2"/>
  <c r="C236" i="1" s="1"/>
  <c r="G204" i="2"/>
  <c r="C204" i="1" s="1"/>
  <c r="G172" i="2"/>
  <c r="C172" i="1" s="1"/>
  <c r="G140" i="2"/>
  <c r="C140" i="1" s="1"/>
  <c r="G27" i="2"/>
  <c r="C27" i="1" s="1"/>
  <c r="G221" i="2"/>
  <c r="C221" i="1" s="1"/>
  <c r="G157" i="2"/>
  <c r="C157" i="1" s="1"/>
  <c r="G73" i="2"/>
  <c r="C73" i="1" s="1"/>
  <c r="G248" i="2"/>
  <c r="C248" i="1" s="1"/>
  <c r="G241" i="2"/>
  <c r="C241" i="1" s="1"/>
  <c r="G216" i="2"/>
  <c r="C216" i="1" s="1"/>
  <c r="G209" i="2"/>
  <c r="C209" i="1" s="1"/>
  <c r="G184" i="2"/>
  <c r="C184" i="1" s="1"/>
  <c r="G177" i="2"/>
  <c r="C177" i="1" s="1"/>
  <c r="G152" i="2"/>
  <c r="C152" i="1" s="1"/>
  <c r="G145" i="2"/>
  <c r="C145" i="1" s="1"/>
  <c r="G120" i="2"/>
  <c r="C120" i="1" s="1"/>
  <c r="G70" i="2"/>
  <c r="C70" i="1" s="1"/>
  <c r="G253" i="2"/>
  <c r="C253" i="1" s="1"/>
  <c r="G189" i="2"/>
  <c r="C189" i="1" s="1"/>
  <c r="G125" i="2"/>
  <c r="C125" i="1" s="1"/>
  <c r="G93" i="2"/>
  <c r="C93" i="1" s="1"/>
  <c r="G74" i="2"/>
  <c r="C74" i="1" s="1"/>
  <c r="G55" i="2"/>
  <c r="C55" i="1" s="1"/>
  <c r="G232" i="2"/>
  <c r="C232" i="1" s="1"/>
  <c r="G200" i="2"/>
  <c r="C200" i="1" s="1"/>
  <c r="G168" i="2"/>
  <c r="C168" i="1" s="1"/>
  <c r="G136" i="2"/>
  <c r="C136" i="1" s="1"/>
  <c r="G85" i="2"/>
  <c r="C85" i="1" s="1"/>
  <c r="G78" i="2"/>
  <c r="C78" i="1" s="1"/>
  <c r="G23" i="2"/>
  <c r="C23" i="1" s="1"/>
  <c r="G22" i="2"/>
  <c r="C22" i="1" s="1"/>
  <c r="G31" i="2"/>
  <c r="C31" i="1" s="1"/>
  <c r="G13" i="2"/>
  <c r="C13" i="1" s="1"/>
  <c r="G252" i="2"/>
  <c r="C252" i="1" s="1"/>
  <c r="G220" i="2"/>
  <c r="C220" i="1" s="1"/>
  <c r="G188" i="2"/>
  <c r="C188" i="1" s="1"/>
  <c r="G156" i="2"/>
  <c r="C156" i="1" s="1"/>
  <c r="G124" i="2"/>
  <c r="C124" i="1" s="1"/>
  <c r="G257" i="2"/>
  <c r="C257" i="1" s="1"/>
  <c r="G225" i="2"/>
  <c r="C225" i="1" s="1"/>
  <c r="G193" i="2"/>
  <c r="C193" i="1" s="1"/>
  <c r="G161" i="2"/>
  <c r="C161" i="1" s="1"/>
  <c r="G129" i="2"/>
  <c r="C129" i="1" s="1"/>
  <c r="G109" i="2"/>
  <c r="C109" i="1" s="1"/>
  <c r="G89" i="2"/>
  <c r="C89" i="1" s="1"/>
  <c r="G205" i="2"/>
  <c r="C205" i="1" s="1"/>
  <c r="G60" i="2"/>
  <c r="C60" i="1" s="1"/>
  <c r="J262" i="5"/>
  <c r="V264" i="3"/>
  <c r="Z264" i="3" s="1"/>
  <c r="X264" i="3"/>
  <c r="AB264" i="3" s="1"/>
  <c r="W264" i="3"/>
  <c r="AA264" i="3" s="1"/>
  <c r="P139" i="7"/>
  <c r="P89" i="7"/>
  <c r="T135" i="3" l="1"/>
  <c r="D135" i="1" s="1"/>
  <c r="T240" i="3"/>
  <c r="D240" i="1" s="1"/>
  <c r="T18" i="3"/>
  <c r="D18" i="1" s="1"/>
  <c r="T253" i="3"/>
  <c r="D253" i="1" s="1"/>
  <c r="T92" i="3"/>
  <c r="D92" i="1" s="1"/>
  <c r="T174" i="3"/>
  <c r="D174" i="1" s="1"/>
  <c r="T19" i="3"/>
  <c r="D19" i="1" s="1"/>
  <c r="T100" i="3"/>
  <c r="D100" i="1" s="1"/>
  <c r="T182" i="3"/>
  <c r="D182" i="1" s="1"/>
  <c r="T247" i="3"/>
  <c r="D247" i="1" s="1"/>
  <c r="T212" i="3"/>
  <c r="D212" i="1" s="1"/>
  <c r="T123" i="3"/>
  <c r="D123" i="1" s="1"/>
  <c r="T65" i="3"/>
  <c r="D65" i="1" s="1"/>
  <c r="T194" i="3"/>
  <c r="D194" i="1" s="1"/>
  <c r="T25" i="3"/>
  <c r="D25" i="1" s="1"/>
  <c r="T220" i="3"/>
  <c r="D220" i="1" s="1"/>
  <c r="T131" i="3"/>
  <c r="D131" i="1" s="1"/>
  <c r="T73" i="3"/>
  <c r="D73" i="1" s="1"/>
  <c r="T228" i="3"/>
  <c r="D228" i="1" s="1"/>
  <c r="T158" i="3"/>
  <c r="D158" i="1" s="1"/>
  <c r="T84" i="3"/>
  <c r="D84" i="1" s="1"/>
  <c r="T166" i="3"/>
  <c r="D166" i="1" s="1"/>
  <c r="T21" i="3"/>
  <c r="D21" i="1" s="1"/>
  <c r="T33" i="3"/>
  <c r="D33" i="1" s="1"/>
  <c r="T145" i="3"/>
  <c r="D145" i="1" s="1"/>
  <c r="T41" i="3"/>
  <c r="D41" i="1" s="1"/>
  <c r="T23" i="3"/>
  <c r="D23" i="1" s="1"/>
  <c r="T26" i="3"/>
  <c r="D26" i="1" s="1"/>
  <c r="T107" i="3"/>
  <c r="D107" i="1" s="1"/>
  <c r="T49" i="3"/>
  <c r="D49" i="1" s="1"/>
  <c r="T76" i="3"/>
  <c r="D76" i="1" s="1"/>
  <c r="T246" i="3"/>
  <c r="D246" i="1" s="1"/>
  <c r="T9" i="3"/>
  <c r="D9" i="1" s="1"/>
  <c r="T115" i="3"/>
  <c r="D115" i="1" s="1"/>
  <c r="T57" i="3"/>
  <c r="D57" i="1" s="1"/>
  <c r="T186" i="3"/>
  <c r="D186" i="1" s="1"/>
  <c r="T205" i="3"/>
  <c r="D205" i="1" s="1"/>
  <c r="T229" i="3"/>
  <c r="D229" i="1" s="1"/>
  <c r="T93" i="3"/>
  <c r="D93" i="1" s="1"/>
  <c r="T108" i="3"/>
  <c r="D108" i="1" s="1"/>
  <c r="T132" i="3"/>
  <c r="D132" i="1" s="1"/>
  <c r="T34" i="3"/>
  <c r="D34" i="1" s="1"/>
  <c r="T58" i="3"/>
  <c r="D58" i="1" s="1"/>
  <c r="T159" i="3"/>
  <c r="D159" i="1" s="1"/>
  <c r="T183" i="3"/>
  <c r="D183" i="1" s="1"/>
  <c r="T195" i="3"/>
  <c r="D195" i="1" s="1"/>
  <c r="T28" i="3"/>
  <c r="D28" i="1" s="1"/>
  <c r="T24" i="3"/>
  <c r="D24" i="1" s="1"/>
  <c r="T202" i="3"/>
  <c r="D202" i="1" s="1"/>
  <c r="T214" i="3"/>
  <c r="D214" i="1" s="1"/>
  <c r="T86" i="3"/>
  <c r="D86" i="1" s="1"/>
  <c r="T102" i="3"/>
  <c r="D102" i="1" s="1"/>
  <c r="T125" i="3"/>
  <c r="D125" i="1" s="1"/>
  <c r="T255" i="3"/>
  <c r="D255" i="1" s="1"/>
  <c r="T51" i="3"/>
  <c r="D51" i="1" s="1"/>
  <c r="T78" i="3"/>
  <c r="D78" i="1" s="1"/>
  <c r="T239" i="3"/>
  <c r="D239" i="1" s="1"/>
  <c r="T244" i="3"/>
  <c r="D244" i="1" s="1"/>
  <c r="T16" i="3"/>
  <c r="D16" i="1" s="1"/>
  <c r="T140" i="3"/>
  <c r="D140" i="1" s="1"/>
  <c r="T143" i="3"/>
  <c r="D143" i="1" s="1"/>
  <c r="T17" i="3"/>
  <c r="D17" i="1" s="1"/>
  <c r="T7" i="3"/>
  <c r="D7" i="1" s="1"/>
  <c r="T210" i="3"/>
  <c r="D210" i="1" s="1"/>
  <c r="T218" i="3"/>
  <c r="D218" i="1" s="1"/>
  <c r="T226" i="3"/>
  <c r="D226" i="1" s="1"/>
  <c r="T5" i="3"/>
  <c r="D5" i="1" s="1"/>
  <c r="T90" i="3"/>
  <c r="D90" i="1" s="1"/>
  <c r="T98" i="3"/>
  <c r="D98" i="1" s="1"/>
  <c r="T106" i="3"/>
  <c r="D106" i="1" s="1"/>
  <c r="T113" i="3"/>
  <c r="D113" i="1" s="1"/>
  <c r="T121" i="3"/>
  <c r="D121" i="1" s="1"/>
  <c r="T129" i="3"/>
  <c r="D129" i="1" s="1"/>
  <c r="T237" i="3"/>
  <c r="D237" i="1" s="1"/>
  <c r="T152" i="3"/>
  <c r="D152" i="1" s="1"/>
  <c r="T31" i="3"/>
  <c r="D31" i="1" s="1"/>
  <c r="T39" i="3"/>
  <c r="D39" i="1" s="1"/>
  <c r="T47" i="3"/>
  <c r="D47" i="1" s="1"/>
  <c r="T55" i="3"/>
  <c r="D55" i="1" s="1"/>
  <c r="T63" i="3"/>
  <c r="D63" i="1" s="1"/>
  <c r="T71" i="3"/>
  <c r="D71" i="1" s="1"/>
  <c r="T156" i="3"/>
  <c r="D156" i="1" s="1"/>
  <c r="T164" i="3"/>
  <c r="D164" i="1" s="1"/>
  <c r="T172" i="3"/>
  <c r="D172" i="1" s="1"/>
  <c r="T180" i="3"/>
  <c r="D180" i="1" s="1"/>
  <c r="T260" i="3"/>
  <c r="D260" i="1" s="1"/>
  <c r="T82" i="3"/>
  <c r="D82" i="1" s="1"/>
  <c r="T192" i="3"/>
  <c r="D192" i="1" s="1"/>
  <c r="T200" i="3"/>
  <c r="D200" i="1" s="1"/>
  <c r="T15" i="3"/>
  <c r="D15" i="1" s="1"/>
  <c r="T245" i="3"/>
  <c r="D245" i="1" s="1"/>
  <c r="T20" i="3"/>
  <c r="D20" i="1" s="1"/>
  <c r="T14" i="3"/>
  <c r="D14" i="1" s="1"/>
  <c r="T144" i="3"/>
  <c r="D144" i="1" s="1"/>
  <c r="T22" i="3"/>
  <c r="D22" i="1" s="1"/>
  <c r="T8" i="3"/>
  <c r="D8" i="1" s="1"/>
  <c r="T211" i="3"/>
  <c r="D211" i="1" s="1"/>
  <c r="T219" i="3"/>
  <c r="D219" i="1" s="1"/>
  <c r="T227" i="3"/>
  <c r="D227" i="1" s="1"/>
  <c r="T83" i="3"/>
  <c r="D83" i="1" s="1"/>
  <c r="T91" i="3"/>
  <c r="D91" i="1" s="1"/>
  <c r="T99" i="3"/>
  <c r="D99" i="1" s="1"/>
  <c r="T234" i="3"/>
  <c r="D234" i="1" s="1"/>
  <c r="T114" i="3"/>
  <c r="D114" i="1" s="1"/>
  <c r="T122" i="3"/>
  <c r="D122" i="1" s="1"/>
  <c r="T130" i="3"/>
  <c r="D130" i="1" s="1"/>
  <c r="T238" i="3"/>
  <c r="D238" i="1" s="1"/>
  <c r="T252" i="3"/>
  <c r="D252" i="1" s="1"/>
  <c r="T32" i="3"/>
  <c r="D32" i="1" s="1"/>
  <c r="T40" i="3"/>
  <c r="D40" i="1" s="1"/>
  <c r="T48" i="3"/>
  <c r="D48" i="1" s="1"/>
  <c r="T56" i="3"/>
  <c r="D56" i="1" s="1"/>
  <c r="T64" i="3"/>
  <c r="D64" i="1" s="1"/>
  <c r="T72" i="3"/>
  <c r="D72" i="1" s="1"/>
  <c r="T157" i="3"/>
  <c r="D157" i="1" s="1"/>
  <c r="T165" i="3"/>
  <c r="D165" i="1" s="1"/>
  <c r="T173" i="3"/>
  <c r="D173" i="1" s="1"/>
  <c r="T181" i="3"/>
  <c r="D181" i="1" s="1"/>
  <c r="T261" i="3"/>
  <c r="D261" i="1" s="1"/>
  <c r="T185" i="3"/>
  <c r="D185" i="1" s="1"/>
  <c r="T193" i="3"/>
  <c r="D193" i="1" s="1"/>
  <c r="T201" i="3"/>
  <c r="D201" i="1" s="1"/>
  <c r="T221" i="3"/>
  <c r="D221" i="1" s="1"/>
  <c r="T101" i="3"/>
  <c r="D101" i="1" s="1"/>
  <c r="T124" i="3"/>
  <c r="D124" i="1" s="1"/>
  <c r="T254" i="3"/>
  <c r="D254" i="1" s="1"/>
  <c r="T42" i="3"/>
  <c r="D42" i="1" s="1"/>
  <c r="T74" i="3"/>
  <c r="D74" i="1" s="1"/>
  <c r="T175" i="3"/>
  <c r="D175" i="1" s="1"/>
  <c r="T187" i="3"/>
  <c r="D187" i="1" s="1"/>
  <c r="T248" i="3"/>
  <c r="D248" i="1" s="1"/>
  <c r="T147" i="3"/>
  <c r="D147" i="1" s="1"/>
  <c r="T222" i="3"/>
  <c r="D222" i="1" s="1"/>
  <c r="T94" i="3"/>
  <c r="D94" i="1" s="1"/>
  <c r="T117" i="3"/>
  <c r="D117" i="1" s="1"/>
  <c r="T11" i="3"/>
  <c r="D11" i="1" s="1"/>
  <c r="T43" i="3"/>
  <c r="D43" i="1" s="1"/>
  <c r="T67" i="3"/>
  <c r="D67" i="1" s="1"/>
  <c r="T160" i="3"/>
  <c r="D160" i="1" s="1"/>
  <c r="T176" i="3"/>
  <c r="D176" i="1" s="1"/>
  <c r="T188" i="3"/>
  <c r="D188" i="1" s="1"/>
  <c r="T241" i="3"/>
  <c r="D241" i="1" s="1"/>
  <c r="T137" i="3"/>
  <c r="D137" i="1" s="1"/>
  <c r="T148" i="3"/>
  <c r="D148" i="1" s="1"/>
  <c r="T207" i="3"/>
  <c r="D207" i="1" s="1"/>
  <c r="T223" i="3"/>
  <c r="D223" i="1" s="1"/>
  <c r="T87" i="3"/>
  <c r="D87" i="1" s="1"/>
  <c r="T103" i="3"/>
  <c r="D103" i="1" s="1"/>
  <c r="T118" i="3"/>
  <c r="D118" i="1" s="1"/>
  <c r="T134" i="3"/>
  <c r="D134" i="1" s="1"/>
  <c r="T256" i="3"/>
  <c r="D256" i="1" s="1"/>
  <c r="T44" i="3"/>
  <c r="D44" i="1" s="1"/>
  <c r="T60" i="3"/>
  <c r="D60" i="1" s="1"/>
  <c r="T153" i="3"/>
  <c r="D153" i="1" s="1"/>
  <c r="T177" i="3"/>
  <c r="D177" i="1" s="1"/>
  <c r="T79" i="3"/>
  <c r="D79" i="1" s="1"/>
  <c r="T197" i="3"/>
  <c r="D197" i="1" s="1"/>
  <c r="T242" i="3"/>
  <c r="D242" i="1" s="1"/>
  <c r="T138" i="3"/>
  <c r="D138" i="1" s="1"/>
  <c r="T141" i="3"/>
  <c r="D141" i="1" s="1"/>
  <c r="T149" i="3"/>
  <c r="D149" i="1" s="1"/>
  <c r="T6" i="3"/>
  <c r="D6" i="1" s="1"/>
  <c r="T208" i="3"/>
  <c r="D208" i="1" s="1"/>
  <c r="T216" i="3"/>
  <c r="D216" i="1" s="1"/>
  <c r="T224" i="3"/>
  <c r="D224" i="1" s="1"/>
  <c r="T232" i="3"/>
  <c r="D232" i="1" s="1"/>
  <c r="T88" i="3"/>
  <c r="D88" i="1" s="1"/>
  <c r="T96" i="3"/>
  <c r="D96" i="1" s="1"/>
  <c r="T104" i="3"/>
  <c r="D104" i="1" s="1"/>
  <c r="T111" i="3"/>
  <c r="D111" i="1" s="1"/>
  <c r="T119" i="3"/>
  <c r="D119" i="1" s="1"/>
  <c r="T127" i="3"/>
  <c r="D127" i="1" s="1"/>
  <c r="T235" i="3"/>
  <c r="D235" i="1" s="1"/>
  <c r="T13" i="3"/>
  <c r="D13" i="1" s="1"/>
  <c r="T29" i="3"/>
  <c r="D29" i="1" s="1"/>
  <c r="T37" i="3"/>
  <c r="D37" i="1" s="1"/>
  <c r="T45" i="3"/>
  <c r="D45" i="1" s="1"/>
  <c r="T53" i="3"/>
  <c r="D53" i="1" s="1"/>
  <c r="T61" i="3"/>
  <c r="D61" i="1" s="1"/>
  <c r="T69" i="3"/>
  <c r="D69" i="1" s="1"/>
  <c r="T154" i="3"/>
  <c r="D154" i="1" s="1"/>
  <c r="T162" i="3"/>
  <c r="D162" i="1" s="1"/>
  <c r="T170" i="3"/>
  <c r="D170" i="1" s="1"/>
  <c r="T178" i="3"/>
  <c r="D178" i="1" s="1"/>
  <c r="T258" i="3"/>
  <c r="D258" i="1" s="1"/>
  <c r="T80" i="3"/>
  <c r="D80" i="1" s="1"/>
  <c r="T190" i="3"/>
  <c r="D190" i="1" s="1"/>
  <c r="T198" i="3"/>
  <c r="D198" i="1" s="1"/>
  <c r="T146" i="3"/>
  <c r="D146" i="1" s="1"/>
  <c r="T213" i="3"/>
  <c r="D213" i="1" s="1"/>
  <c r="T85" i="3"/>
  <c r="D85" i="1" s="1"/>
  <c r="T116" i="3"/>
  <c r="D116" i="1" s="1"/>
  <c r="T10" i="3"/>
  <c r="D10" i="1" s="1"/>
  <c r="T50" i="3"/>
  <c r="D50" i="1" s="1"/>
  <c r="T66" i="3"/>
  <c r="D66" i="1" s="1"/>
  <c r="T167" i="3"/>
  <c r="D167" i="1" s="1"/>
  <c r="T77" i="3"/>
  <c r="D77" i="1" s="1"/>
  <c r="T136" i="3"/>
  <c r="D136" i="1" s="1"/>
  <c r="T206" i="3"/>
  <c r="D206" i="1" s="1"/>
  <c r="T230" i="3"/>
  <c r="D230" i="1" s="1"/>
  <c r="T109" i="3"/>
  <c r="D109" i="1" s="1"/>
  <c r="T133" i="3"/>
  <c r="D133" i="1" s="1"/>
  <c r="T35" i="3"/>
  <c r="D35" i="1" s="1"/>
  <c r="T59" i="3"/>
  <c r="D59" i="1" s="1"/>
  <c r="T75" i="3"/>
  <c r="D75" i="1" s="1"/>
  <c r="T168" i="3"/>
  <c r="D168" i="1" s="1"/>
  <c r="T184" i="3"/>
  <c r="D184" i="1" s="1"/>
  <c r="T196" i="3"/>
  <c r="D196" i="1" s="1"/>
  <c r="T249" i="3"/>
  <c r="D249" i="1" s="1"/>
  <c r="T27" i="3"/>
  <c r="D27" i="1" s="1"/>
  <c r="T203" i="3"/>
  <c r="D203" i="1" s="1"/>
  <c r="T215" i="3"/>
  <c r="D215" i="1" s="1"/>
  <c r="T231" i="3"/>
  <c r="D231" i="1" s="1"/>
  <c r="T95" i="3"/>
  <c r="D95" i="1" s="1"/>
  <c r="T110" i="3"/>
  <c r="D110" i="1" s="1"/>
  <c r="T126" i="3"/>
  <c r="D126" i="1" s="1"/>
  <c r="T12" i="3"/>
  <c r="D12" i="1" s="1"/>
  <c r="T36" i="3"/>
  <c r="D36" i="1" s="1"/>
  <c r="T52" i="3"/>
  <c r="D52" i="1" s="1"/>
  <c r="T68" i="3"/>
  <c r="D68" i="1" s="1"/>
  <c r="T161" i="3"/>
  <c r="D161" i="1" s="1"/>
  <c r="T169" i="3"/>
  <c r="D169" i="1" s="1"/>
  <c r="T257" i="3"/>
  <c r="D257" i="1" s="1"/>
  <c r="T189" i="3"/>
  <c r="D189" i="1" s="1"/>
  <c r="T250" i="3"/>
  <c r="D250" i="1" s="1"/>
  <c r="T243" i="3"/>
  <c r="D243" i="1" s="1"/>
  <c r="T251" i="3"/>
  <c r="D251" i="1" s="1"/>
  <c r="T139" i="3"/>
  <c r="T142" i="3"/>
  <c r="D142" i="1" s="1"/>
  <c r="T150" i="3"/>
  <c r="D150" i="1" s="1"/>
  <c r="T204" i="3"/>
  <c r="D204" i="1" s="1"/>
  <c r="T209" i="3"/>
  <c r="D209" i="1" s="1"/>
  <c r="T217" i="3"/>
  <c r="D217" i="1" s="1"/>
  <c r="T225" i="3"/>
  <c r="D225" i="1" s="1"/>
  <c r="T233" i="3"/>
  <c r="D233" i="1" s="1"/>
  <c r="T89" i="3"/>
  <c r="D89" i="1" s="1"/>
  <c r="T97" i="3"/>
  <c r="D97" i="1" s="1"/>
  <c r="T105" i="3"/>
  <c r="D105" i="1" s="1"/>
  <c r="T112" i="3"/>
  <c r="D112" i="1" s="1"/>
  <c r="T120" i="3"/>
  <c r="D120" i="1" s="1"/>
  <c r="T128" i="3"/>
  <c r="D128" i="1" s="1"/>
  <c r="T236" i="3"/>
  <c r="D236" i="1" s="1"/>
  <c r="T151" i="3"/>
  <c r="D151" i="1" s="1"/>
  <c r="T30" i="3"/>
  <c r="D30" i="1" s="1"/>
  <c r="T38" i="3"/>
  <c r="D38" i="1" s="1"/>
  <c r="T46" i="3"/>
  <c r="D46" i="1" s="1"/>
  <c r="T54" i="3"/>
  <c r="D54" i="1" s="1"/>
  <c r="T62" i="3"/>
  <c r="D62" i="1" s="1"/>
  <c r="T70" i="3"/>
  <c r="D70" i="1" s="1"/>
  <c r="T155" i="3"/>
  <c r="D155" i="1" s="1"/>
  <c r="T163" i="3"/>
  <c r="D163" i="1" s="1"/>
  <c r="T171" i="3"/>
  <c r="D171" i="1" s="1"/>
  <c r="T179" i="3"/>
  <c r="D179" i="1" s="1"/>
  <c r="T259" i="3"/>
  <c r="D259" i="1" s="1"/>
  <c r="T81" i="3"/>
  <c r="D81" i="1" s="1"/>
  <c r="T191" i="3"/>
  <c r="D191" i="1" s="1"/>
  <c r="L262" i="7"/>
  <c r="K262" i="7" s="1"/>
  <c r="AD262" i="3"/>
  <c r="J262" i="7" s="1"/>
  <c r="P262" i="7"/>
  <c r="P264" i="7" s="1"/>
  <c r="R89" i="7" s="1"/>
  <c r="G262" i="2"/>
  <c r="C139" i="1"/>
  <c r="C262" i="1" s="1"/>
  <c r="G264" i="2"/>
  <c r="C5" i="1"/>
  <c r="H262" i="5"/>
  <c r="J264" i="5"/>
  <c r="L113" i="5" s="1"/>
  <c r="L264" i="7"/>
  <c r="AD264" i="3"/>
  <c r="J264" i="7" s="1"/>
  <c r="M262" i="7" l="1"/>
  <c r="T262" i="3"/>
  <c r="T264" i="3" s="1"/>
  <c r="D139" i="1"/>
  <c r="D262" i="1" s="1"/>
  <c r="C264" i="1"/>
  <c r="H264" i="5"/>
  <c r="L154" i="5"/>
  <c r="L151" i="5"/>
  <c r="L40" i="5"/>
  <c r="L32" i="5"/>
  <c r="L24" i="5"/>
  <c r="L16" i="5"/>
  <c r="L8" i="5"/>
  <c r="L27" i="5"/>
  <c r="L11" i="5"/>
  <c r="L150" i="5"/>
  <c r="L121" i="5"/>
  <c r="L41" i="5"/>
  <c r="L33" i="5"/>
  <c r="L25" i="5"/>
  <c r="L17" i="5"/>
  <c r="L9" i="5"/>
  <c r="L35" i="5"/>
  <c r="L19" i="5"/>
  <c r="L42" i="5"/>
  <c r="L34" i="5"/>
  <c r="L26" i="5"/>
  <c r="L18" i="5"/>
  <c r="L10" i="5"/>
  <c r="L43" i="5"/>
  <c r="L39" i="5"/>
  <c r="L28" i="5"/>
  <c r="L23" i="5"/>
  <c r="L12" i="5"/>
  <c r="L7" i="5"/>
  <c r="L5" i="5"/>
  <c r="L85" i="5"/>
  <c r="L81" i="5"/>
  <c r="L77" i="5"/>
  <c r="L73" i="5"/>
  <c r="L70" i="5"/>
  <c r="L66" i="5"/>
  <c r="L62" i="5"/>
  <c r="L58" i="5"/>
  <c r="L54" i="5"/>
  <c r="L50" i="5"/>
  <c r="L46" i="5"/>
  <c r="L37" i="5"/>
  <c r="L30" i="5"/>
  <c r="L21" i="5"/>
  <c r="L14" i="5"/>
  <c r="L141" i="5"/>
  <c r="L126" i="5"/>
  <c r="L128" i="5"/>
  <c r="L36" i="5"/>
  <c r="L31" i="5"/>
  <c r="L20" i="5"/>
  <c r="L15" i="5"/>
  <c r="L144" i="5"/>
  <c r="L38" i="5"/>
  <c r="L29" i="5"/>
  <c r="L22" i="5"/>
  <c r="L13" i="5"/>
  <c r="L6" i="5"/>
  <c r="L61" i="5"/>
  <c r="L208" i="5"/>
  <c r="L217" i="5"/>
  <c r="L51" i="5"/>
  <c r="L82" i="5"/>
  <c r="L212" i="5"/>
  <c r="L134" i="5"/>
  <c r="L169" i="5"/>
  <c r="L105" i="5"/>
  <c r="L52" i="5"/>
  <c r="L83" i="5"/>
  <c r="L124" i="5"/>
  <c r="L165" i="5"/>
  <c r="L249" i="5"/>
  <c r="L88" i="5"/>
  <c r="L211" i="5"/>
  <c r="L259" i="5"/>
  <c r="L210" i="5"/>
  <c r="L219" i="5"/>
  <c r="L236" i="5"/>
  <c r="L216" i="5"/>
  <c r="L209" i="5"/>
  <c r="L207" i="5"/>
  <c r="L184" i="5"/>
  <c r="L237" i="5"/>
  <c r="L252" i="5"/>
  <c r="L242" i="5"/>
  <c r="L231" i="5"/>
  <c r="L218" i="5"/>
  <c r="L223" i="5"/>
  <c r="L192" i="5"/>
  <c r="L64" i="5"/>
  <c r="L96" i="5"/>
  <c r="L187" i="5"/>
  <c r="L116" i="5"/>
  <c r="L147" i="5"/>
  <c r="L108" i="5"/>
  <c r="L130" i="5"/>
  <c r="L122" i="5"/>
  <c r="L260" i="5"/>
  <c r="L196" i="5"/>
  <c r="L201" i="5"/>
  <c r="L261" i="5"/>
  <c r="L234" i="5"/>
  <c r="L232" i="5"/>
  <c r="L204" i="5"/>
  <c r="L45" i="5"/>
  <c r="L76" i="5"/>
  <c r="L148" i="5"/>
  <c r="L118" i="5"/>
  <c r="L67" i="5"/>
  <c r="L149" i="5"/>
  <c r="L127" i="5"/>
  <c r="L158" i="5"/>
  <c r="L99" i="5"/>
  <c r="L68" i="5"/>
  <c r="L189" i="5"/>
  <c r="L198" i="5"/>
  <c r="L138" i="5"/>
  <c r="L197" i="5"/>
  <c r="L110" i="5"/>
  <c r="L163" i="5"/>
  <c r="L222" i="5"/>
  <c r="L191" i="5"/>
  <c r="L239" i="5"/>
  <c r="L49" i="5"/>
  <c r="L153" i="5"/>
  <c r="L71" i="5"/>
  <c r="L170" i="5"/>
  <c r="L175" i="5"/>
  <c r="L72" i="5"/>
  <c r="L179" i="5"/>
  <c r="L145" i="5"/>
  <c r="L119" i="5"/>
  <c r="L168" i="5"/>
  <c r="L215" i="5"/>
  <c r="L202" i="5"/>
  <c r="L246" i="5"/>
  <c r="L84" i="5"/>
  <c r="L205" i="5"/>
  <c r="L182" i="5"/>
  <c r="L120" i="5"/>
  <c r="L44" i="5"/>
  <c r="L75" i="5"/>
  <c r="L245" i="5"/>
  <c r="L131" i="5"/>
  <c r="L229" i="5"/>
  <c r="L152" i="5"/>
  <c r="L185" i="5"/>
  <c r="L257" i="5"/>
  <c r="L199" i="5"/>
  <c r="L78" i="5"/>
  <c r="L142" i="5"/>
  <c r="L79" i="5"/>
  <c r="L258" i="5"/>
  <c r="L206" i="5"/>
  <c r="L159" i="5"/>
  <c r="L194" i="5"/>
  <c r="L94" i="5"/>
  <c r="L65" i="5"/>
  <c r="L117" i="5"/>
  <c r="L254" i="5"/>
  <c r="L55" i="5"/>
  <c r="L104" i="5"/>
  <c r="N104" i="5" s="1"/>
  <c r="L224" i="5"/>
  <c r="L155" i="5"/>
  <c r="L174" i="5"/>
  <c r="L146" i="5"/>
  <c r="L56" i="5"/>
  <c r="L100" i="5"/>
  <c r="L156" i="5"/>
  <c r="L166" i="5"/>
  <c r="L111" i="5"/>
  <c r="L109" i="5"/>
  <c r="L95" i="5"/>
  <c r="L106" i="5"/>
  <c r="L91" i="5"/>
  <c r="L173" i="5"/>
  <c r="L238" i="5"/>
  <c r="L57" i="5"/>
  <c r="L195" i="5"/>
  <c r="L102" i="5"/>
  <c r="L107" i="5"/>
  <c r="L220" i="5"/>
  <c r="L247" i="5"/>
  <c r="L233" i="5"/>
  <c r="L186" i="5"/>
  <c r="L135" i="5"/>
  <c r="L69" i="5"/>
  <c r="L125" i="5"/>
  <c r="L86" i="5"/>
  <c r="L59" i="5"/>
  <c r="L133" i="5"/>
  <c r="L235" i="5"/>
  <c r="L213" i="5"/>
  <c r="L226" i="5"/>
  <c r="L177" i="5"/>
  <c r="L60" i="5"/>
  <c r="L139" i="5"/>
  <c r="L172" i="5"/>
  <c r="L180" i="5"/>
  <c r="L227" i="5"/>
  <c r="L129" i="5"/>
  <c r="L98" i="5"/>
  <c r="L114" i="5"/>
  <c r="L251" i="5"/>
  <c r="L160" i="5"/>
  <c r="L162" i="5"/>
  <c r="L243" i="5"/>
  <c r="L225" i="5"/>
  <c r="L230" i="5"/>
  <c r="L200" i="5"/>
  <c r="L92" i="5"/>
  <c r="L136" i="5"/>
  <c r="L101" i="5"/>
  <c r="L63" i="5"/>
  <c r="L137" i="5"/>
  <c r="L256" i="5"/>
  <c r="L123" i="5"/>
  <c r="L97" i="5"/>
  <c r="L87" i="5"/>
  <c r="L140" i="5"/>
  <c r="L203" i="5"/>
  <c r="L241" i="5"/>
  <c r="L80" i="5"/>
  <c r="L167" i="5"/>
  <c r="L164" i="5"/>
  <c r="L161" i="5"/>
  <c r="L214" i="5"/>
  <c r="L221" i="5"/>
  <c r="L240" i="5"/>
  <c r="L89" i="5"/>
  <c r="L193" i="5"/>
  <c r="L112" i="5"/>
  <c r="L178" i="5"/>
  <c r="L250" i="5"/>
  <c r="L53" i="5"/>
  <c r="L171" i="5"/>
  <c r="L74" i="5"/>
  <c r="L253" i="5"/>
  <c r="L93" i="5"/>
  <c r="L244" i="5"/>
  <c r="L181" i="5"/>
  <c r="L132" i="5"/>
  <c r="L176" i="5"/>
  <c r="L228" i="5"/>
  <c r="L183" i="5"/>
  <c r="L248" i="5"/>
  <c r="L90" i="5"/>
  <c r="L47" i="5"/>
  <c r="L115" i="5"/>
  <c r="L48" i="5"/>
  <c r="L103" i="5"/>
  <c r="L157" i="5"/>
  <c r="L188" i="5"/>
  <c r="L190" i="5"/>
  <c r="L255" i="5"/>
  <c r="L143" i="5"/>
  <c r="T89" i="7"/>
  <c r="E89" i="1"/>
  <c r="M264" i="7"/>
  <c r="R260" i="7"/>
  <c r="R258" i="7"/>
  <c r="R256" i="7"/>
  <c r="R254" i="7"/>
  <c r="R252" i="7"/>
  <c r="R250" i="7"/>
  <c r="R248" i="7"/>
  <c r="R246" i="7"/>
  <c r="R244" i="7"/>
  <c r="R242" i="7"/>
  <c r="R240" i="7"/>
  <c r="R238" i="7"/>
  <c r="R236" i="7"/>
  <c r="R234" i="7"/>
  <c r="R232" i="7"/>
  <c r="R230" i="7"/>
  <c r="R228" i="7"/>
  <c r="R226" i="7"/>
  <c r="R224" i="7"/>
  <c r="R222" i="7"/>
  <c r="R220" i="7"/>
  <c r="R218" i="7"/>
  <c r="R216" i="7"/>
  <c r="R214" i="7"/>
  <c r="R212" i="7"/>
  <c r="R210" i="7"/>
  <c r="R208" i="7"/>
  <c r="R206" i="7"/>
  <c r="R204" i="7"/>
  <c r="R202" i="7"/>
  <c r="R200" i="7"/>
  <c r="R198" i="7"/>
  <c r="R196" i="7"/>
  <c r="R194" i="7"/>
  <c r="R192" i="7"/>
  <c r="R190" i="7"/>
  <c r="R188" i="7"/>
  <c r="R186" i="7"/>
  <c r="R184" i="7"/>
  <c r="R182" i="7"/>
  <c r="R180" i="7"/>
  <c r="R249" i="7"/>
  <c r="R233" i="7"/>
  <c r="R217" i="7"/>
  <c r="R201" i="7"/>
  <c r="R185" i="7"/>
  <c r="R167" i="7"/>
  <c r="R160" i="7"/>
  <c r="R151" i="7"/>
  <c r="R144" i="7"/>
  <c r="R135" i="7"/>
  <c r="R128" i="7"/>
  <c r="R119" i="7"/>
  <c r="R112" i="7"/>
  <c r="R259" i="7"/>
  <c r="R243" i="7"/>
  <c r="R227" i="7"/>
  <c r="R211" i="7"/>
  <c r="R195" i="7"/>
  <c r="R169" i="7"/>
  <c r="R162" i="7"/>
  <c r="R153" i="7"/>
  <c r="R146" i="7"/>
  <c r="R137" i="7"/>
  <c r="R130" i="7"/>
  <c r="R121" i="7"/>
  <c r="R114" i="7"/>
  <c r="R253" i="7"/>
  <c r="R237" i="7"/>
  <c r="R221" i="7"/>
  <c r="R205" i="7"/>
  <c r="R189" i="7"/>
  <c r="R179" i="7"/>
  <c r="R176" i="7"/>
  <c r="R171" i="7"/>
  <c r="R164" i="7"/>
  <c r="R155" i="7"/>
  <c r="R148" i="7"/>
  <c r="R139" i="7"/>
  <c r="R132" i="7"/>
  <c r="R123" i="7"/>
  <c r="R116" i="7"/>
  <c r="R247" i="7"/>
  <c r="R231" i="7"/>
  <c r="R215" i="7"/>
  <c r="R199" i="7"/>
  <c r="R183" i="7"/>
  <c r="R173" i="7"/>
  <c r="R166" i="7"/>
  <c r="R157" i="7"/>
  <c r="R150" i="7"/>
  <c r="R141" i="7"/>
  <c r="R134" i="7"/>
  <c r="R177" i="7"/>
  <c r="R163" i="7"/>
  <c r="R152" i="7"/>
  <c r="R120" i="7"/>
  <c r="R115" i="7"/>
  <c r="R110" i="7"/>
  <c r="R105" i="7"/>
  <c r="R98" i="7"/>
  <c r="R96" i="7"/>
  <c r="R94" i="7"/>
  <c r="R92" i="7"/>
  <c r="R90" i="7"/>
  <c r="R255" i="7"/>
  <c r="R223" i="7"/>
  <c r="R191" i="7"/>
  <c r="R174" i="7"/>
  <c r="R161" i="7"/>
  <c r="R142" i="7"/>
  <c r="R131" i="7"/>
  <c r="R126" i="7"/>
  <c r="R107" i="7"/>
  <c r="R100" i="7"/>
  <c r="R241" i="7"/>
  <c r="R209" i="7"/>
  <c r="R170" i="7"/>
  <c r="R159" i="7"/>
  <c r="R149" i="7"/>
  <c r="R138" i="7"/>
  <c r="R129" i="7"/>
  <c r="R118" i="7"/>
  <c r="R109" i="7"/>
  <c r="R104" i="7"/>
  <c r="R261" i="7"/>
  <c r="R219" i="7"/>
  <c r="R175" i="7"/>
  <c r="R102" i="7"/>
  <c r="R91" i="7"/>
  <c r="R85" i="7"/>
  <c r="R77" i="7"/>
  <c r="R70" i="7"/>
  <c r="R62" i="7"/>
  <c r="R54" i="7"/>
  <c r="R44" i="7"/>
  <c r="R38" i="7"/>
  <c r="R193" i="7"/>
  <c r="R181" i="7"/>
  <c r="R178" i="7"/>
  <c r="R158" i="7"/>
  <c r="R108" i="7"/>
  <c r="R82" i="7"/>
  <c r="R74" i="7"/>
  <c r="R67" i="7"/>
  <c r="R59" i="7"/>
  <c r="R51" i="7"/>
  <c r="R46" i="7"/>
  <c r="R40" i="7"/>
  <c r="R33" i="7"/>
  <c r="R31" i="7"/>
  <c r="R29" i="7"/>
  <c r="R27" i="7"/>
  <c r="R25" i="7"/>
  <c r="R23" i="7"/>
  <c r="R21" i="7"/>
  <c r="R257" i="7"/>
  <c r="R245" i="7"/>
  <c r="R235" i="7"/>
  <c r="R229" i="7"/>
  <c r="R187" i="7"/>
  <c r="R168" i="7"/>
  <c r="R154" i="7"/>
  <c r="R84" i="7"/>
  <c r="R76" i="7"/>
  <c r="R69" i="7"/>
  <c r="R61" i="7"/>
  <c r="R53" i="7"/>
  <c r="R37" i="7"/>
  <c r="R147" i="7"/>
  <c r="R145" i="7"/>
  <c r="R133" i="7"/>
  <c r="R124" i="7"/>
  <c r="R97" i="7"/>
  <c r="R63" i="7"/>
  <c r="R56" i="7"/>
  <c r="R49" i="7"/>
  <c r="R19" i="7"/>
  <c r="R12" i="7"/>
  <c r="R125" i="7"/>
  <c r="R83" i="7"/>
  <c r="R55" i="7"/>
  <c r="R48" i="7"/>
  <c r="R39" i="7"/>
  <c r="R34" i="7"/>
  <c r="R24" i="7"/>
  <c r="R14" i="7"/>
  <c r="R5" i="7"/>
  <c r="R156" i="7"/>
  <c r="R88" i="7"/>
  <c r="R73" i="7"/>
  <c r="R68" i="7"/>
  <c r="R47" i="7"/>
  <c r="R18" i="7"/>
  <c r="R9" i="7"/>
  <c r="R251" i="7"/>
  <c r="R122" i="7"/>
  <c r="R65" i="7"/>
  <c r="R60" i="7"/>
  <c r="R58" i="7"/>
  <c r="R52" i="7"/>
  <c r="R45" i="7"/>
  <c r="R30" i="7"/>
  <c r="R20" i="7"/>
  <c r="R15" i="7"/>
  <c r="R213" i="7"/>
  <c r="R140" i="7"/>
  <c r="R95" i="7"/>
  <c r="R93" i="7"/>
  <c r="R87" i="7"/>
  <c r="R86" i="7"/>
  <c r="R81" i="7"/>
  <c r="R80" i="7"/>
  <c r="R79" i="7"/>
  <c r="R64" i="7"/>
  <c r="R50" i="7"/>
  <c r="R203" i="7"/>
  <c r="R165" i="7"/>
  <c r="R26" i="7"/>
  <c r="R7" i="7"/>
  <c r="R117" i="7"/>
  <c r="R66" i="7"/>
  <c r="R41" i="7"/>
  <c r="R22" i="7"/>
  <c r="R10" i="7"/>
  <c r="R136" i="7"/>
  <c r="R32" i="7"/>
  <c r="R17" i="7"/>
  <c r="R16" i="7"/>
  <c r="R239" i="7"/>
  <c r="R127" i="7"/>
  <c r="R75" i="7"/>
  <c r="R36" i="7"/>
  <c r="R35" i="7"/>
  <c r="R78" i="7"/>
  <c r="R8" i="7"/>
  <c r="R6" i="7"/>
  <c r="R103" i="7"/>
  <c r="R197" i="7"/>
  <c r="R172" i="7"/>
  <c r="R71" i="7"/>
  <c r="R72" i="7"/>
  <c r="R43" i="7"/>
  <c r="R42" i="7"/>
  <c r="R225" i="7"/>
  <c r="R111" i="7"/>
  <c r="R106" i="7"/>
  <c r="R207" i="7"/>
  <c r="R101" i="7"/>
  <c r="R57" i="7"/>
  <c r="R99" i="7"/>
  <c r="R11" i="7"/>
  <c r="R28" i="7"/>
  <c r="R113" i="7"/>
  <c r="R13" i="7"/>
  <c r="R143" i="7"/>
  <c r="D264" i="1" l="1"/>
  <c r="L262" i="5"/>
  <c r="L264" i="5" s="1"/>
  <c r="N183" i="5"/>
  <c r="F183" i="1"/>
  <c r="N203" i="5"/>
  <c r="F203" i="1"/>
  <c r="N180" i="5"/>
  <c r="F180" i="1"/>
  <c r="N91" i="5"/>
  <c r="F91" i="1"/>
  <c r="N117" i="5"/>
  <c r="F117" i="1"/>
  <c r="N202" i="5"/>
  <c r="F202" i="1"/>
  <c r="N127" i="5"/>
  <c r="F127" i="1"/>
  <c r="N218" i="5"/>
  <c r="F218" i="1"/>
  <c r="N82" i="5"/>
  <c r="F82" i="1"/>
  <c r="F54" i="1"/>
  <c r="N54" i="5"/>
  <c r="N17" i="5"/>
  <c r="F17" i="1"/>
  <c r="N228" i="5"/>
  <c r="F228" i="1"/>
  <c r="N140" i="5"/>
  <c r="F140" i="1"/>
  <c r="N172" i="5"/>
  <c r="F172" i="1"/>
  <c r="N106" i="5"/>
  <c r="F106" i="1"/>
  <c r="F65" i="1"/>
  <c r="N65" i="5"/>
  <c r="N75" i="5"/>
  <c r="F75" i="1"/>
  <c r="F197" i="1"/>
  <c r="N197" i="5"/>
  <c r="N147" i="5"/>
  <c r="F147" i="1"/>
  <c r="N124" i="5"/>
  <c r="F124" i="1"/>
  <c r="N141" i="5"/>
  <c r="F141" i="1"/>
  <c r="F16" i="1"/>
  <c r="N16" i="5"/>
  <c r="N103" i="5"/>
  <c r="F103" i="1"/>
  <c r="F214" i="1"/>
  <c r="N214" i="5"/>
  <c r="N251" i="5"/>
  <c r="F251" i="1"/>
  <c r="N95" i="5"/>
  <c r="F95" i="1"/>
  <c r="N44" i="5"/>
  <c r="F44" i="1"/>
  <c r="N138" i="5"/>
  <c r="F138" i="1"/>
  <c r="N261" i="5"/>
  <c r="F261" i="1"/>
  <c r="F219" i="1"/>
  <c r="N219" i="5"/>
  <c r="F217" i="1"/>
  <c r="N217" i="5"/>
  <c r="F14" i="1"/>
  <c r="N14" i="5"/>
  <c r="F62" i="1"/>
  <c r="N62" i="5"/>
  <c r="N33" i="5"/>
  <c r="F33" i="1"/>
  <c r="N48" i="5"/>
  <c r="F48" i="1"/>
  <c r="N161" i="5"/>
  <c r="F161" i="1"/>
  <c r="N113" i="5"/>
  <c r="F113" i="1"/>
  <c r="N102" i="5"/>
  <c r="F102" i="1"/>
  <c r="N194" i="5"/>
  <c r="F194" i="1"/>
  <c r="N257" i="5"/>
  <c r="F257" i="1"/>
  <c r="F49" i="1"/>
  <c r="N49" i="5"/>
  <c r="N201" i="5"/>
  <c r="F201" i="1"/>
  <c r="N210" i="5"/>
  <c r="F210" i="1"/>
  <c r="N15" i="5"/>
  <c r="F15" i="1"/>
  <c r="F66" i="1"/>
  <c r="N66" i="5"/>
  <c r="N34" i="5"/>
  <c r="F34" i="1"/>
  <c r="N115" i="5"/>
  <c r="F115" i="1"/>
  <c r="N164" i="5"/>
  <c r="F164" i="1"/>
  <c r="F200" i="1"/>
  <c r="N200" i="5"/>
  <c r="N177" i="5"/>
  <c r="F177" i="1"/>
  <c r="N111" i="5"/>
  <c r="F111" i="1"/>
  <c r="N185" i="5"/>
  <c r="F185" i="1"/>
  <c r="N239" i="5"/>
  <c r="F239" i="1"/>
  <c r="N196" i="5"/>
  <c r="F196" i="1"/>
  <c r="N259" i="5"/>
  <c r="F259" i="1"/>
  <c r="N20" i="5"/>
  <c r="F20" i="1"/>
  <c r="F30" i="1"/>
  <c r="N30" i="5"/>
  <c r="F70" i="1"/>
  <c r="N70" i="5"/>
  <c r="N23" i="5"/>
  <c r="F23" i="1"/>
  <c r="N40" i="5"/>
  <c r="F40" i="1"/>
  <c r="N143" i="5"/>
  <c r="F143" i="1"/>
  <c r="N47" i="5"/>
  <c r="F47" i="1"/>
  <c r="N244" i="5"/>
  <c r="F244" i="1"/>
  <c r="F112" i="1"/>
  <c r="N112" i="5"/>
  <c r="N167" i="5"/>
  <c r="F167" i="1"/>
  <c r="F256" i="1"/>
  <c r="N256" i="5"/>
  <c r="F230" i="1"/>
  <c r="N230" i="5"/>
  <c r="N98" i="5"/>
  <c r="F98" i="1"/>
  <c r="N226" i="5"/>
  <c r="F226" i="1"/>
  <c r="N135" i="5"/>
  <c r="F135" i="1"/>
  <c r="F57" i="1"/>
  <c r="N57" i="5"/>
  <c r="N166" i="5"/>
  <c r="F166" i="1"/>
  <c r="F104" i="1"/>
  <c r="N206" i="5"/>
  <c r="F206" i="1"/>
  <c r="N152" i="5"/>
  <c r="F152" i="1"/>
  <c r="N205" i="5"/>
  <c r="F205" i="1"/>
  <c r="N179" i="5"/>
  <c r="F179" i="1"/>
  <c r="N191" i="5"/>
  <c r="F191" i="1"/>
  <c r="N68" i="5"/>
  <c r="F68" i="1"/>
  <c r="F76" i="1"/>
  <c r="N76" i="5"/>
  <c r="N260" i="5"/>
  <c r="F260" i="1"/>
  <c r="N64" i="5"/>
  <c r="F64" i="1"/>
  <c r="N184" i="5"/>
  <c r="F184" i="1"/>
  <c r="N211" i="5"/>
  <c r="F211" i="1"/>
  <c r="N169" i="5"/>
  <c r="F169" i="1"/>
  <c r="F6" i="1"/>
  <c r="N6" i="5"/>
  <c r="N31" i="5"/>
  <c r="F31" i="1"/>
  <c r="F37" i="1"/>
  <c r="N37" i="5"/>
  <c r="F73" i="1"/>
  <c r="N73" i="5"/>
  <c r="N28" i="5"/>
  <c r="F28" i="1"/>
  <c r="N19" i="5"/>
  <c r="F19" i="1"/>
  <c r="N150" i="5"/>
  <c r="F150" i="1"/>
  <c r="N151" i="5"/>
  <c r="F151" i="1"/>
  <c r="N188" i="5"/>
  <c r="F188" i="1"/>
  <c r="N240" i="5"/>
  <c r="F240" i="1"/>
  <c r="N162" i="5"/>
  <c r="F162" i="1"/>
  <c r="N247" i="5"/>
  <c r="F247" i="1"/>
  <c r="N142" i="5"/>
  <c r="F142" i="1"/>
  <c r="N170" i="5"/>
  <c r="F170" i="1"/>
  <c r="N232" i="5"/>
  <c r="F232" i="1"/>
  <c r="F216" i="1"/>
  <c r="N216" i="5"/>
  <c r="F29" i="1"/>
  <c r="N29" i="5"/>
  <c r="F85" i="1"/>
  <c r="N85" i="5"/>
  <c r="N10" i="5"/>
  <c r="F10" i="1"/>
  <c r="N157" i="5"/>
  <c r="F157" i="1"/>
  <c r="N221" i="5"/>
  <c r="F221" i="1"/>
  <c r="N160" i="5"/>
  <c r="F160" i="1"/>
  <c r="N220" i="5"/>
  <c r="F220" i="1"/>
  <c r="N78" i="5"/>
  <c r="F78" i="1"/>
  <c r="N71" i="5"/>
  <c r="F71" i="1"/>
  <c r="N234" i="5"/>
  <c r="F234" i="1"/>
  <c r="N236" i="5"/>
  <c r="F236" i="1"/>
  <c r="F38" i="1"/>
  <c r="N38" i="5"/>
  <c r="N5" i="5"/>
  <c r="F5" i="1"/>
  <c r="N18" i="5"/>
  <c r="F18" i="1"/>
  <c r="N176" i="5"/>
  <c r="F176" i="1"/>
  <c r="N87" i="5"/>
  <c r="F87" i="1"/>
  <c r="N139" i="5"/>
  <c r="F139" i="1"/>
  <c r="N107" i="5"/>
  <c r="F107" i="1"/>
  <c r="N199" i="5"/>
  <c r="F199" i="1"/>
  <c r="N153" i="5"/>
  <c r="F153" i="1"/>
  <c r="N116" i="5"/>
  <c r="F116" i="1"/>
  <c r="N26" i="5"/>
  <c r="F26" i="1"/>
  <c r="N250" i="5"/>
  <c r="F250" i="1"/>
  <c r="N92" i="5"/>
  <c r="F92" i="1"/>
  <c r="N125" i="5"/>
  <c r="F125" i="1"/>
  <c r="N109" i="5"/>
  <c r="F109" i="1"/>
  <c r="F120" i="1"/>
  <c r="N120" i="5"/>
  <c r="N198" i="5"/>
  <c r="F198" i="1"/>
  <c r="N187" i="5"/>
  <c r="F187" i="1"/>
  <c r="N52" i="5"/>
  <c r="F52" i="1"/>
  <c r="F21" i="1"/>
  <c r="N21" i="5"/>
  <c r="F32" i="1"/>
  <c r="N32" i="5"/>
  <c r="N178" i="5"/>
  <c r="F178" i="1"/>
  <c r="N114" i="5"/>
  <c r="F114" i="1"/>
  <c r="F69" i="1"/>
  <c r="N69" i="5"/>
  <c r="N224" i="5"/>
  <c r="F224" i="1"/>
  <c r="N182" i="5"/>
  <c r="F182" i="1"/>
  <c r="N189" i="5"/>
  <c r="F189" i="1"/>
  <c r="F96" i="1"/>
  <c r="N96" i="5"/>
  <c r="N105" i="5"/>
  <c r="F105" i="1"/>
  <c r="N121" i="5"/>
  <c r="F121" i="1"/>
  <c r="N255" i="5"/>
  <c r="F255" i="1"/>
  <c r="N90" i="5"/>
  <c r="F90" i="1"/>
  <c r="N93" i="5"/>
  <c r="F93" i="1"/>
  <c r="N193" i="5"/>
  <c r="F193" i="1"/>
  <c r="F80" i="1"/>
  <c r="N80" i="5"/>
  <c r="N137" i="5"/>
  <c r="F137" i="1"/>
  <c r="N225" i="5"/>
  <c r="F225" i="1"/>
  <c r="F129" i="1"/>
  <c r="N129" i="5"/>
  <c r="N213" i="5"/>
  <c r="F213" i="1"/>
  <c r="N186" i="5"/>
  <c r="F186" i="1"/>
  <c r="F238" i="1"/>
  <c r="N238" i="5"/>
  <c r="N156" i="5"/>
  <c r="F156" i="1"/>
  <c r="N55" i="5"/>
  <c r="F55" i="1"/>
  <c r="N258" i="5"/>
  <c r="F258" i="1"/>
  <c r="N229" i="5"/>
  <c r="F229" i="1"/>
  <c r="F84" i="1"/>
  <c r="N84" i="5"/>
  <c r="N72" i="5"/>
  <c r="F72" i="1"/>
  <c r="N222" i="5"/>
  <c r="F222" i="1"/>
  <c r="N99" i="5"/>
  <c r="F99" i="1"/>
  <c r="F45" i="1"/>
  <c r="N45" i="5"/>
  <c r="N122" i="5"/>
  <c r="F122" i="1"/>
  <c r="F192" i="1"/>
  <c r="N192" i="5"/>
  <c r="N207" i="5"/>
  <c r="F207" i="1"/>
  <c r="N88" i="5"/>
  <c r="F88" i="1"/>
  <c r="N134" i="5"/>
  <c r="F134" i="1"/>
  <c r="F13" i="1"/>
  <c r="N13" i="5"/>
  <c r="N36" i="5"/>
  <c r="F36" i="1"/>
  <c r="F46" i="1"/>
  <c r="N46" i="5"/>
  <c r="F77" i="1"/>
  <c r="N77" i="5"/>
  <c r="F39" i="1"/>
  <c r="N39" i="5"/>
  <c r="N35" i="5"/>
  <c r="F35" i="1"/>
  <c r="N11" i="5"/>
  <c r="F11" i="1"/>
  <c r="N154" i="5"/>
  <c r="F154" i="1"/>
  <c r="N74" i="5"/>
  <c r="F74" i="1"/>
  <c r="F101" i="1"/>
  <c r="N101" i="5"/>
  <c r="N133" i="5"/>
  <c r="F133" i="1"/>
  <c r="N56" i="5"/>
  <c r="F56" i="1"/>
  <c r="N245" i="5"/>
  <c r="F245" i="1"/>
  <c r="N110" i="5"/>
  <c r="F110" i="1"/>
  <c r="F108" i="1"/>
  <c r="N108" i="5"/>
  <c r="N165" i="5"/>
  <c r="F165" i="1"/>
  <c r="N126" i="5"/>
  <c r="F126" i="1"/>
  <c r="F8" i="1"/>
  <c r="N8" i="5"/>
  <c r="N171" i="5"/>
  <c r="F171" i="1"/>
  <c r="N136" i="5"/>
  <c r="F136" i="1"/>
  <c r="N59" i="5"/>
  <c r="F59" i="1"/>
  <c r="N146" i="5"/>
  <c r="F146" i="1"/>
  <c r="N215" i="5"/>
  <c r="F215" i="1"/>
  <c r="N149" i="5"/>
  <c r="F149" i="1"/>
  <c r="N231" i="5"/>
  <c r="F231" i="1"/>
  <c r="N51" i="5"/>
  <c r="F51" i="1"/>
  <c r="F58" i="1"/>
  <c r="N58" i="5"/>
  <c r="N25" i="5"/>
  <c r="F25" i="1"/>
  <c r="F53" i="1"/>
  <c r="N53" i="5"/>
  <c r="N86" i="5"/>
  <c r="F86" i="1"/>
  <c r="N174" i="5"/>
  <c r="F174" i="1"/>
  <c r="N94" i="5"/>
  <c r="F94" i="1"/>
  <c r="N168" i="5"/>
  <c r="F168" i="1"/>
  <c r="N67" i="5"/>
  <c r="F67" i="1"/>
  <c r="N242" i="5"/>
  <c r="F242" i="1"/>
  <c r="N83" i="5"/>
  <c r="F83" i="1"/>
  <c r="N144" i="5"/>
  <c r="F144" i="1"/>
  <c r="F7" i="1"/>
  <c r="N7" i="5"/>
  <c r="F24" i="1"/>
  <c r="N24" i="5"/>
  <c r="N132" i="5"/>
  <c r="F132" i="1"/>
  <c r="N97" i="5"/>
  <c r="F97" i="1"/>
  <c r="N60" i="5"/>
  <c r="F60" i="1"/>
  <c r="N155" i="5"/>
  <c r="F155" i="1"/>
  <c r="N119" i="5"/>
  <c r="F119" i="1"/>
  <c r="N118" i="5"/>
  <c r="F118" i="1"/>
  <c r="N252" i="5"/>
  <c r="F252" i="1"/>
  <c r="F208" i="1"/>
  <c r="N208" i="5"/>
  <c r="N12" i="5"/>
  <c r="F12" i="1"/>
  <c r="N41" i="5"/>
  <c r="F41" i="1"/>
  <c r="N181" i="5"/>
  <c r="F181" i="1"/>
  <c r="N123" i="5"/>
  <c r="F123" i="1"/>
  <c r="N195" i="5"/>
  <c r="F195" i="1"/>
  <c r="N159" i="5"/>
  <c r="F159" i="1"/>
  <c r="N145" i="5"/>
  <c r="F145" i="1"/>
  <c r="N148" i="5"/>
  <c r="F148" i="1"/>
  <c r="N237" i="5"/>
  <c r="F237" i="1"/>
  <c r="F61" i="1"/>
  <c r="N61" i="5"/>
  <c r="N42" i="5"/>
  <c r="F42" i="1"/>
  <c r="N190" i="5"/>
  <c r="F190" i="1"/>
  <c r="N248" i="5"/>
  <c r="F248" i="1"/>
  <c r="N253" i="5"/>
  <c r="F253" i="1"/>
  <c r="N89" i="5"/>
  <c r="F89" i="1"/>
  <c r="H89" i="1" s="1"/>
  <c r="N241" i="5"/>
  <c r="F241" i="1"/>
  <c r="N63" i="5"/>
  <c r="F63" i="1"/>
  <c r="N243" i="5"/>
  <c r="F243" i="1"/>
  <c r="N227" i="5"/>
  <c r="F227" i="1"/>
  <c r="F235" i="1"/>
  <c r="N235" i="5"/>
  <c r="N233" i="5"/>
  <c r="F233" i="1"/>
  <c r="N173" i="5"/>
  <c r="F173" i="1"/>
  <c r="F100" i="1"/>
  <c r="N100" i="5"/>
  <c r="N254" i="5"/>
  <c r="F254" i="1"/>
  <c r="N79" i="5"/>
  <c r="F79" i="1"/>
  <c r="N131" i="5"/>
  <c r="F131" i="1"/>
  <c r="N246" i="5"/>
  <c r="F246" i="1"/>
  <c r="N175" i="5"/>
  <c r="F175" i="1"/>
  <c r="N163" i="5"/>
  <c r="F163" i="1"/>
  <c r="N158" i="5"/>
  <c r="F158" i="1"/>
  <c r="N204" i="5"/>
  <c r="F204" i="1"/>
  <c r="N130" i="5"/>
  <c r="F130" i="1"/>
  <c r="N223" i="5"/>
  <c r="F223" i="1"/>
  <c r="N209" i="5"/>
  <c r="F209" i="1"/>
  <c r="F249" i="1"/>
  <c r="N249" i="5"/>
  <c r="N212" i="5"/>
  <c r="F212" i="1"/>
  <c r="F22" i="1"/>
  <c r="N22" i="5"/>
  <c r="F128" i="1"/>
  <c r="N128" i="5"/>
  <c r="F50" i="1"/>
  <c r="N50" i="5"/>
  <c r="F81" i="1"/>
  <c r="N81" i="5"/>
  <c r="N43" i="5"/>
  <c r="F43" i="1"/>
  <c r="N9" i="5"/>
  <c r="F9" i="1"/>
  <c r="N27" i="5"/>
  <c r="F27" i="1"/>
  <c r="T42" i="7"/>
  <c r="E42" i="1"/>
  <c r="T80" i="7"/>
  <c r="E80" i="1"/>
  <c r="T83" i="7"/>
  <c r="E83" i="1"/>
  <c r="T257" i="7"/>
  <c r="E257" i="1"/>
  <c r="T104" i="7"/>
  <c r="E104" i="1"/>
  <c r="H104" i="1" s="1"/>
  <c r="T98" i="7"/>
  <c r="E98" i="1"/>
  <c r="T155" i="7"/>
  <c r="E155" i="1"/>
  <c r="T201" i="7"/>
  <c r="E201" i="1"/>
  <c r="T220" i="7"/>
  <c r="E220" i="1"/>
  <c r="T43" i="7"/>
  <c r="E43" i="1"/>
  <c r="T26" i="7"/>
  <c r="E26" i="1"/>
  <c r="T251" i="7"/>
  <c r="E251" i="1"/>
  <c r="T84" i="7"/>
  <c r="E84" i="1"/>
  <c r="T77" i="7"/>
  <c r="E77" i="1"/>
  <c r="T241" i="7"/>
  <c r="E241" i="1"/>
  <c r="T231" i="7"/>
  <c r="E231" i="1"/>
  <c r="T169" i="7"/>
  <c r="E169" i="1"/>
  <c r="T190" i="7"/>
  <c r="E190" i="1"/>
  <c r="T206" i="7"/>
  <c r="E206" i="1"/>
  <c r="T57" i="7"/>
  <c r="E57" i="1"/>
  <c r="T86" i="7"/>
  <c r="E86" i="1"/>
  <c r="T12" i="7"/>
  <c r="E12" i="1"/>
  <c r="H12" i="1" s="1"/>
  <c r="T51" i="7"/>
  <c r="E51" i="1"/>
  <c r="T181" i="7"/>
  <c r="E181" i="1"/>
  <c r="H181" i="1" s="1"/>
  <c r="T100" i="7"/>
  <c r="E100" i="1"/>
  <c r="T110" i="7"/>
  <c r="E110" i="1"/>
  <c r="T150" i="7"/>
  <c r="E150" i="1"/>
  <c r="T247" i="7"/>
  <c r="E247" i="1"/>
  <c r="T171" i="7"/>
  <c r="E171" i="1"/>
  <c r="T114" i="7"/>
  <c r="E114" i="1"/>
  <c r="T195" i="7"/>
  <c r="E195" i="1"/>
  <c r="T135" i="7"/>
  <c r="E135" i="1"/>
  <c r="T233" i="7"/>
  <c r="E233" i="1"/>
  <c r="T192" i="7"/>
  <c r="E192" i="1"/>
  <c r="T208" i="7"/>
  <c r="E208" i="1"/>
  <c r="T224" i="7"/>
  <c r="E224" i="1"/>
  <c r="E240" i="1"/>
  <c r="T240" i="7"/>
  <c r="T256" i="7"/>
  <c r="E256" i="1"/>
  <c r="T101" i="7"/>
  <c r="E101" i="1"/>
  <c r="T71" i="7"/>
  <c r="E71" i="1"/>
  <c r="T36" i="7"/>
  <c r="E36" i="1"/>
  <c r="T10" i="7"/>
  <c r="E10" i="1"/>
  <c r="T203" i="7"/>
  <c r="E203" i="1"/>
  <c r="T87" i="7"/>
  <c r="E87" i="1"/>
  <c r="T45" i="7"/>
  <c r="E45" i="1"/>
  <c r="T18" i="7"/>
  <c r="E18" i="1"/>
  <c r="T24" i="7"/>
  <c r="E24" i="1"/>
  <c r="T19" i="7"/>
  <c r="E19" i="1"/>
  <c r="T147" i="7"/>
  <c r="E147" i="1"/>
  <c r="T168" i="7"/>
  <c r="E168" i="1"/>
  <c r="T25" i="7"/>
  <c r="E25" i="1"/>
  <c r="T59" i="7"/>
  <c r="E59" i="1"/>
  <c r="T193" i="7"/>
  <c r="E193" i="1"/>
  <c r="T91" i="7"/>
  <c r="E91" i="1"/>
  <c r="T129" i="7"/>
  <c r="E129" i="1"/>
  <c r="T107" i="7"/>
  <c r="E107" i="1"/>
  <c r="T255" i="7"/>
  <c r="E255" i="1"/>
  <c r="T115" i="7"/>
  <c r="E115" i="1"/>
  <c r="T157" i="7"/>
  <c r="E157" i="1"/>
  <c r="T116" i="7"/>
  <c r="E116" i="1"/>
  <c r="T176" i="7"/>
  <c r="E176" i="1"/>
  <c r="T121" i="7"/>
  <c r="E121" i="1"/>
  <c r="T211" i="7"/>
  <c r="E211" i="1"/>
  <c r="E144" i="1"/>
  <c r="T144" i="7"/>
  <c r="T249" i="7"/>
  <c r="E249" i="1"/>
  <c r="T194" i="7"/>
  <c r="E194" i="1"/>
  <c r="T210" i="7"/>
  <c r="E210" i="1"/>
  <c r="T226" i="7"/>
  <c r="E226" i="1"/>
  <c r="T242" i="7"/>
  <c r="E242" i="1"/>
  <c r="H242" i="1" s="1"/>
  <c r="T258" i="7"/>
  <c r="E258" i="1"/>
  <c r="T8" i="7"/>
  <c r="E8" i="1"/>
  <c r="T15" i="7"/>
  <c r="E15" i="1"/>
  <c r="T124" i="7"/>
  <c r="E124" i="1"/>
  <c r="T158" i="7"/>
  <c r="E158" i="1"/>
  <c r="T174" i="7"/>
  <c r="E174" i="1"/>
  <c r="T237" i="7"/>
  <c r="E237" i="1"/>
  <c r="T188" i="7"/>
  <c r="E188" i="1"/>
  <c r="T204" i="7"/>
  <c r="E204" i="1"/>
  <c r="T99" i="7"/>
  <c r="E99" i="1"/>
  <c r="T81" i="7"/>
  <c r="E81" i="1"/>
  <c r="T125" i="7"/>
  <c r="E125" i="1"/>
  <c r="T178" i="7"/>
  <c r="E178" i="1"/>
  <c r="E105" i="1"/>
  <c r="T105" i="7"/>
  <c r="T253" i="7"/>
  <c r="E253" i="1"/>
  <c r="T254" i="7"/>
  <c r="E254" i="1"/>
  <c r="H254" i="1" s="1"/>
  <c r="T35" i="7"/>
  <c r="E35" i="1"/>
  <c r="T30" i="7"/>
  <c r="E30" i="1"/>
  <c r="H30" i="1" s="1"/>
  <c r="E145" i="1"/>
  <c r="T145" i="7"/>
  <c r="T223" i="7"/>
  <c r="E223" i="1"/>
  <c r="T172" i="7"/>
  <c r="E172" i="1"/>
  <c r="T50" i="7"/>
  <c r="E50" i="1"/>
  <c r="T47" i="7"/>
  <c r="E47" i="1"/>
  <c r="T37" i="7"/>
  <c r="E37" i="1"/>
  <c r="T67" i="7"/>
  <c r="E67" i="1"/>
  <c r="E138" i="1"/>
  <c r="T138" i="7"/>
  <c r="T166" i="7"/>
  <c r="E166" i="1"/>
  <c r="T130" i="7"/>
  <c r="E130" i="1"/>
  <c r="H130" i="1" s="1"/>
  <c r="T151" i="7"/>
  <c r="E151" i="1"/>
  <c r="T196" i="7"/>
  <c r="E196" i="1"/>
  <c r="T212" i="7"/>
  <c r="E212" i="1"/>
  <c r="T260" i="7"/>
  <c r="E260" i="1"/>
  <c r="T13" i="7"/>
  <c r="E13" i="1"/>
  <c r="T106" i="7"/>
  <c r="E106" i="1"/>
  <c r="T197" i="7"/>
  <c r="E197" i="1"/>
  <c r="T127" i="7"/>
  <c r="E127" i="1"/>
  <c r="E41" i="1"/>
  <c r="T41" i="7"/>
  <c r="T64" i="7"/>
  <c r="E64" i="1"/>
  <c r="T95" i="7"/>
  <c r="E95" i="1"/>
  <c r="T58" i="7"/>
  <c r="E58" i="1"/>
  <c r="T68" i="7"/>
  <c r="E68" i="1"/>
  <c r="T39" i="7"/>
  <c r="E39" i="1"/>
  <c r="T56" i="7"/>
  <c r="E56" i="1"/>
  <c r="T53" i="7"/>
  <c r="E53" i="1"/>
  <c r="T229" i="7"/>
  <c r="E229" i="1"/>
  <c r="T29" i="7"/>
  <c r="E29" i="1"/>
  <c r="T74" i="7"/>
  <c r="E74" i="1"/>
  <c r="T44" i="7"/>
  <c r="E44" i="1"/>
  <c r="T175" i="7"/>
  <c r="E175" i="1"/>
  <c r="T149" i="7"/>
  <c r="E149" i="1"/>
  <c r="T131" i="7"/>
  <c r="E131" i="1"/>
  <c r="T92" i="7"/>
  <c r="E92" i="1"/>
  <c r="T152" i="7"/>
  <c r="E152" i="1"/>
  <c r="T173" i="7"/>
  <c r="E173" i="1"/>
  <c r="H173" i="1" s="1"/>
  <c r="T132" i="7"/>
  <c r="E132" i="1"/>
  <c r="T189" i="7"/>
  <c r="E189" i="1"/>
  <c r="T137" i="7"/>
  <c r="E137" i="1"/>
  <c r="T243" i="7"/>
  <c r="E243" i="1"/>
  <c r="H243" i="1" s="1"/>
  <c r="T160" i="7"/>
  <c r="E160" i="1"/>
  <c r="T182" i="7"/>
  <c r="E182" i="1"/>
  <c r="T198" i="7"/>
  <c r="E198" i="1"/>
  <c r="T214" i="7"/>
  <c r="E214" i="1"/>
  <c r="T230" i="7"/>
  <c r="E230" i="1"/>
  <c r="T246" i="7"/>
  <c r="E246" i="1"/>
  <c r="T17" i="7"/>
  <c r="E17" i="1"/>
  <c r="T122" i="7"/>
  <c r="E122" i="1"/>
  <c r="T76" i="7"/>
  <c r="E76" i="1"/>
  <c r="T70" i="7"/>
  <c r="E70" i="1"/>
  <c r="T215" i="7"/>
  <c r="E215" i="1"/>
  <c r="T119" i="7"/>
  <c r="E119" i="1"/>
  <c r="T252" i="7"/>
  <c r="E252" i="1"/>
  <c r="H252" i="1" s="1"/>
  <c r="E32" i="1"/>
  <c r="T32" i="7"/>
  <c r="T5" i="7"/>
  <c r="E5" i="1"/>
  <c r="T21" i="7"/>
  <c r="E21" i="1"/>
  <c r="T109" i="7"/>
  <c r="E109" i="1"/>
  <c r="T141" i="7"/>
  <c r="E141" i="1"/>
  <c r="T128" i="7"/>
  <c r="E128" i="1"/>
  <c r="T238" i="7"/>
  <c r="E238" i="1"/>
  <c r="T165" i="7"/>
  <c r="E165" i="1"/>
  <c r="T14" i="7"/>
  <c r="E14" i="1"/>
  <c r="E23" i="1"/>
  <c r="T23" i="7"/>
  <c r="T85" i="7"/>
  <c r="E85" i="1"/>
  <c r="R262" i="7"/>
  <c r="R264" i="7" s="1"/>
  <c r="T143" i="7"/>
  <c r="E143" i="1"/>
  <c r="E22" i="1"/>
  <c r="T22" i="7"/>
  <c r="T52" i="7"/>
  <c r="E52" i="1"/>
  <c r="T49" i="7"/>
  <c r="E49" i="1"/>
  <c r="T27" i="7"/>
  <c r="E27" i="1"/>
  <c r="T102" i="7"/>
  <c r="E102" i="1"/>
  <c r="T126" i="7"/>
  <c r="E126" i="1"/>
  <c r="T120" i="7"/>
  <c r="E120" i="1"/>
  <c r="T179" i="7"/>
  <c r="E179" i="1"/>
  <c r="T180" i="7"/>
  <c r="E180" i="1"/>
  <c r="T228" i="7"/>
  <c r="E228" i="1"/>
  <c r="T111" i="7"/>
  <c r="E111" i="1"/>
  <c r="E239" i="1"/>
  <c r="T239" i="7"/>
  <c r="T140" i="7"/>
  <c r="E140" i="1"/>
  <c r="T60" i="7"/>
  <c r="E60" i="1"/>
  <c r="T73" i="7"/>
  <c r="E73" i="1"/>
  <c r="T48" i="7"/>
  <c r="E48" i="1"/>
  <c r="T63" i="7"/>
  <c r="E63" i="1"/>
  <c r="T61" i="7"/>
  <c r="E61" i="1"/>
  <c r="T235" i="7"/>
  <c r="E235" i="1"/>
  <c r="T31" i="7"/>
  <c r="E31" i="1"/>
  <c r="T82" i="7"/>
  <c r="E82" i="1"/>
  <c r="T54" i="7"/>
  <c r="E54" i="1"/>
  <c r="T219" i="7"/>
  <c r="E219" i="1"/>
  <c r="T159" i="7"/>
  <c r="E159" i="1"/>
  <c r="T142" i="7"/>
  <c r="E142" i="1"/>
  <c r="T94" i="7"/>
  <c r="E94" i="1"/>
  <c r="T163" i="7"/>
  <c r="E163" i="1"/>
  <c r="T183" i="7"/>
  <c r="E183" i="1"/>
  <c r="T139" i="7"/>
  <c r="E139" i="1"/>
  <c r="T205" i="7"/>
  <c r="E205" i="1"/>
  <c r="T146" i="7"/>
  <c r="E146" i="1"/>
  <c r="T259" i="7"/>
  <c r="E259" i="1"/>
  <c r="E167" i="1"/>
  <c r="T167" i="7"/>
  <c r="T184" i="7"/>
  <c r="E184" i="1"/>
  <c r="T200" i="7"/>
  <c r="E200" i="1"/>
  <c r="T216" i="7"/>
  <c r="E216" i="1"/>
  <c r="T232" i="7"/>
  <c r="E232" i="1"/>
  <c r="T248" i="7"/>
  <c r="E248" i="1"/>
  <c r="T11" i="7"/>
  <c r="E11" i="1"/>
  <c r="T7" i="7"/>
  <c r="E7" i="1"/>
  <c r="T156" i="7"/>
  <c r="E156" i="1"/>
  <c r="T40" i="7"/>
  <c r="E40" i="1"/>
  <c r="T209" i="7"/>
  <c r="E209" i="1"/>
  <c r="T134" i="7"/>
  <c r="E134" i="1"/>
  <c r="T162" i="7"/>
  <c r="E162" i="1"/>
  <c r="E236" i="1"/>
  <c r="T236" i="7"/>
  <c r="T78" i="7"/>
  <c r="E78" i="1"/>
  <c r="T20" i="7"/>
  <c r="E20" i="1"/>
  <c r="T133" i="7"/>
  <c r="E133" i="1"/>
  <c r="T46" i="7"/>
  <c r="E46" i="1"/>
  <c r="T191" i="7"/>
  <c r="E191" i="1"/>
  <c r="T164" i="7"/>
  <c r="E164" i="1"/>
  <c r="T217" i="7"/>
  <c r="E217" i="1"/>
  <c r="T222" i="7"/>
  <c r="E222" i="1"/>
  <c r="T72" i="7"/>
  <c r="E72" i="1"/>
  <c r="T136" i="7"/>
  <c r="E136" i="1"/>
  <c r="T9" i="7"/>
  <c r="E9" i="1"/>
  <c r="E154" i="1"/>
  <c r="T154" i="7"/>
  <c r="T118" i="7"/>
  <c r="E118" i="1"/>
  <c r="T207" i="7"/>
  <c r="E207" i="1"/>
  <c r="T75" i="7"/>
  <c r="E75" i="1"/>
  <c r="T93" i="7"/>
  <c r="E93" i="1"/>
  <c r="T34" i="7"/>
  <c r="E34" i="1"/>
  <c r="T187" i="7"/>
  <c r="E187" i="1"/>
  <c r="T38" i="7"/>
  <c r="E38" i="1"/>
  <c r="T90" i="7"/>
  <c r="E90" i="1"/>
  <c r="T123" i="7"/>
  <c r="E123" i="1"/>
  <c r="T227" i="7"/>
  <c r="E227" i="1"/>
  <c r="T244" i="7"/>
  <c r="E244" i="1"/>
  <c r="T113" i="7"/>
  <c r="E113" i="1"/>
  <c r="E103" i="1"/>
  <c r="T103" i="7"/>
  <c r="T66" i="7"/>
  <c r="E66" i="1"/>
  <c r="T28" i="7"/>
  <c r="E28" i="1"/>
  <c r="T225" i="7"/>
  <c r="E225" i="1"/>
  <c r="T6" i="7"/>
  <c r="E6" i="1"/>
  <c r="T16" i="7"/>
  <c r="E16" i="1"/>
  <c r="T117" i="7"/>
  <c r="E117" i="1"/>
  <c r="T79" i="7"/>
  <c r="E79" i="1"/>
  <c r="T213" i="7"/>
  <c r="E213" i="1"/>
  <c r="T65" i="7"/>
  <c r="E65" i="1"/>
  <c r="T88" i="7"/>
  <c r="E88" i="1"/>
  <c r="T55" i="7"/>
  <c r="E55" i="1"/>
  <c r="T97" i="7"/>
  <c r="E97" i="1"/>
  <c r="T69" i="7"/>
  <c r="E69" i="1"/>
  <c r="T245" i="7"/>
  <c r="E245" i="1"/>
  <c r="T33" i="7"/>
  <c r="E33" i="1"/>
  <c r="T108" i="7"/>
  <c r="E108" i="1"/>
  <c r="T62" i="7"/>
  <c r="E62" i="1"/>
  <c r="T261" i="7"/>
  <c r="E261" i="1"/>
  <c r="T170" i="7"/>
  <c r="E170" i="1"/>
  <c r="T161" i="7"/>
  <c r="E161" i="1"/>
  <c r="T96" i="7"/>
  <c r="E96" i="1"/>
  <c r="E177" i="1"/>
  <c r="T177" i="7"/>
  <c r="T199" i="7"/>
  <c r="E199" i="1"/>
  <c r="T148" i="7"/>
  <c r="E148" i="1"/>
  <c r="T221" i="7"/>
  <c r="E221" i="1"/>
  <c r="T153" i="7"/>
  <c r="E153" i="1"/>
  <c r="E112" i="1"/>
  <c r="T112" i="7"/>
  <c r="T185" i="7"/>
  <c r="E185" i="1"/>
  <c r="T186" i="7"/>
  <c r="E186" i="1"/>
  <c r="E202" i="1"/>
  <c r="T202" i="7"/>
  <c r="T218" i="7"/>
  <c r="E218" i="1"/>
  <c r="T234" i="7"/>
  <c r="E234" i="1"/>
  <c r="T250" i="7"/>
  <c r="E250" i="1"/>
  <c r="V89" i="7"/>
  <c r="X89" i="7" s="1"/>
  <c r="AB89" i="7" s="1"/>
  <c r="H141" i="1" l="1"/>
  <c r="J141" i="1" s="1"/>
  <c r="H62" i="1"/>
  <c r="S62" i="1" s="1"/>
  <c r="H66" i="1"/>
  <c r="S66" i="1" s="1"/>
  <c r="H200" i="1"/>
  <c r="S200" i="1" s="1"/>
  <c r="H49" i="1"/>
  <c r="J49" i="1" s="1"/>
  <c r="H43" i="1"/>
  <c r="J43" i="1" s="1"/>
  <c r="H205" i="1"/>
  <c r="S205" i="1" s="1"/>
  <c r="H98" i="1"/>
  <c r="D98" i="8" s="1"/>
  <c r="H176" i="1"/>
  <c r="J176" i="1" s="1"/>
  <c r="H166" i="1"/>
  <c r="J166" i="1" s="1"/>
  <c r="H137" i="1"/>
  <c r="J137" i="1" s="1"/>
  <c r="H258" i="1"/>
  <c r="J258" i="1" s="1"/>
  <c r="H162" i="1"/>
  <c r="S162" i="1" s="1"/>
  <c r="H232" i="1"/>
  <c r="J232" i="1" s="1"/>
  <c r="H220" i="1"/>
  <c r="S220" i="1" s="1"/>
  <c r="H53" i="1"/>
  <c r="D53" i="8" s="1"/>
  <c r="H96" i="1"/>
  <c r="S96" i="1" s="1"/>
  <c r="H69" i="1"/>
  <c r="S69" i="1" s="1"/>
  <c r="H236" i="1"/>
  <c r="J236" i="1" s="1"/>
  <c r="H13" i="1"/>
  <c r="D13" i="8" s="1"/>
  <c r="H10" i="1"/>
  <c r="D10" i="8" s="1"/>
  <c r="H192" i="1"/>
  <c r="J192" i="1" s="1"/>
  <c r="H120" i="1"/>
  <c r="S120" i="1" s="1"/>
  <c r="H21" i="1"/>
  <c r="S21" i="1" s="1"/>
  <c r="H39" i="1"/>
  <c r="S39" i="1" s="1"/>
  <c r="H211" i="1"/>
  <c r="J211" i="1" s="1"/>
  <c r="H150" i="1"/>
  <c r="S150" i="1" s="1"/>
  <c r="H197" i="1"/>
  <c r="J197" i="1" s="1"/>
  <c r="H226" i="1"/>
  <c r="J226" i="1" s="1"/>
  <c r="H247" i="1"/>
  <c r="S247" i="1" s="1"/>
  <c r="H261" i="1"/>
  <c r="J261" i="1" s="1"/>
  <c r="H245" i="1"/>
  <c r="J245" i="1" s="1"/>
  <c r="H117" i="1"/>
  <c r="D117" i="8" s="1"/>
  <c r="H38" i="1"/>
  <c r="S38" i="1" s="1"/>
  <c r="H75" i="1"/>
  <c r="D75" i="8" s="1"/>
  <c r="H82" i="1"/>
  <c r="J82" i="1" s="1"/>
  <c r="H140" i="1"/>
  <c r="S140" i="1" s="1"/>
  <c r="H74" i="1"/>
  <c r="D74" i="8" s="1"/>
  <c r="H231" i="1"/>
  <c r="J231" i="1" s="1"/>
  <c r="H239" i="1"/>
  <c r="S239" i="1" s="1"/>
  <c r="H59" i="1"/>
  <c r="J59" i="1" s="1"/>
  <c r="H251" i="1"/>
  <c r="S251" i="1" s="1"/>
  <c r="H73" i="1"/>
  <c r="D73" i="8" s="1"/>
  <c r="H199" i="1"/>
  <c r="S199" i="1" s="1"/>
  <c r="H113" i="1"/>
  <c r="S113" i="1" s="1"/>
  <c r="H90" i="1"/>
  <c r="S90" i="1" s="1"/>
  <c r="H222" i="1"/>
  <c r="D222" i="8" s="1"/>
  <c r="H240" i="1"/>
  <c r="D240" i="8" s="1"/>
  <c r="H132" i="1"/>
  <c r="J132" i="1" s="1"/>
  <c r="H163" i="1"/>
  <c r="D163" i="8" s="1"/>
  <c r="H223" i="1"/>
  <c r="S223" i="1" s="1"/>
  <c r="H233" i="1"/>
  <c r="S233" i="1" s="1"/>
  <c r="H237" i="1"/>
  <c r="S237" i="1" s="1"/>
  <c r="H79" i="1"/>
  <c r="J79" i="1" s="1"/>
  <c r="H248" i="1"/>
  <c r="S248" i="1" s="1"/>
  <c r="H94" i="1"/>
  <c r="J94" i="1" s="1"/>
  <c r="H57" i="1"/>
  <c r="S57" i="1" s="1"/>
  <c r="H22" i="1"/>
  <c r="J22" i="1" s="1"/>
  <c r="H189" i="1"/>
  <c r="S189" i="1" s="1"/>
  <c r="H255" i="1"/>
  <c r="D255" i="8" s="1"/>
  <c r="H235" i="1"/>
  <c r="J235" i="1" s="1"/>
  <c r="H230" i="1"/>
  <c r="J230" i="1" s="1"/>
  <c r="H51" i="1"/>
  <c r="J51" i="1" s="1"/>
  <c r="H116" i="1"/>
  <c r="D116" i="8" s="1"/>
  <c r="H29" i="1"/>
  <c r="D29" i="8" s="1"/>
  <c r="H196" i="1"/>
  <c r="J196" i="1" s="1"/>
  <c r="H99" i="1"/>
  <c r="J99" i="1" s="1"/>
  <c r="H203" i="1"/>
  <c r="S203" i="1" s="1"/>
  <c r="H78" i="1"/>
  <c r="D78" i="8" s="1"/>
  <c r="H146" i="1"/>
  <c r="J146" i="1" s="1"/>
  <c r="H219" i="1"/>
  <c r="D219" i="8" s="1"/>
  <c r="H179" i="1"/>
  <c r="S179" i="1" s="1"/>
  <c r="H27" i="1"/>
  <c r="D27" i="8" s="1"/>
  <c r="H143" i="1"/>
  <c r="D143" i="8" s="1"/>
  <c r="H32" i="1"/>
  <c r="S32" i="1" s="1"/>
  <c r="H63" i="1"/>
  <c r="S63" i="1" s="1"/>
  <c r="H126" i="1"/>
  <c r="J126" i="1" s="1"/>
  <c r="H54" i="1"/>
  <c r="S54" i="1" s="1"/>
  <c r="H33" i="1"/>
  <c r="D33" i="8" s="1"/>
  <c r="H144" i="1"/>
  <c r="S144" i="1" s="1"/>
  <c r="H131" i="1"/>
  <c r="J131" i="1" s="1"/>
  <c r="H95" i="1"/>
  <c r="S95" i="1" s="1"/>
  <c r="H47" i="1"/>
  <c r="J47" i="1" s="1"/>
  <c r="H253" i="1"/>
  <c r="J253" i="1" s="1"/>
  <c r="H87" i="1"/>
  <c r="S87" i="1" s="1"/>
  <c r="H71" i="1"/>
  <c r="S71" i="1" s="1"/>
  <c r="H224" i="1"/>
  <c r="S224" i="1" s="1"/>
  <c r="H135" i="1"/>
  <c r="J135" i="1" s="1"/>
  <c r="H201" i="1"/>
  <c r="J201" i="1" s="1"/>
  <c r="H70" i="1"/>
  <c r="D70" i="8" s="1"/>
  <c r="H260" i="1"/>
  <c r="J260" i="1" s="1"/>
  <c r="H169" i="1"/>
  <c r="S169" i="1" s="1"/>
  <c r="H61" i="1"/>
  <c r="D61" i="8" s="1"/>
  <c r="H119" i="1"/>
  <c r="S119" i="1" s="1"/>
  <c r="H195" i="1"/>
  <c r="S195" i="1" s="1"/>
  <c r="H83" i="1"/>
  <c r="J83" i="1" s="1"/>
  <c r="H250" i="1"/>
  <c r="J250" i="1" s="1"/>
  <c r="H186" i="1"/>
  <c r="S186" i="1" s="1"/>
  <c r="H216" i="1"/>
  <c r="J216" i="1" s="1"/>
  <c r="H183" i="1"/>
  <c r="J183" i="1" s="1"/>
  <c r="H9" i="1"/>
  <c r="S9" i="1" s="1"/>
  <c r="H153" i="1"/>
  <c r="D153" i="8" s="1"/>
  <c r="H202" i="1"/>
  <c r="D202" i="8" s="1"/>
  <c r="H177" i="1"/>
  <c r="D177" i="8" s="1"/>
  <c r="H207" i="1"/>
  <c r="J207" i="1" s="1"/>
  <c r="H238" i="1"/>
  <c r="D238" i="8" s="1"/>
  <c r="H8" i="1"/>
  <c r="S8" i="1" s="1"/>
  <c r="H157" i="1"/>
  <c r="J157" i="1" s="1"/>
  <c r="H101" i="1"/>
  <c r="D101" i="8" s="1"/>
  <c r="H167" i="1"/>
  <c r="J167" i="1" s="1"/>
  <c r="H151" i="1"/>
  <c r="S151" i="1" s="1"/>
  <c r="H16" i="1"/>
  <c r="J16" i="1" s="1"/>
  <c r="H165" i="1"/>
  <c r="S165" i="1" s="1"/>
  <c r="H55" i="1"/>
  <c r="D55" i="8" s="1"/>
  <c r="H25" i="1"/>
  <c r="S25" i="1" s="1"/>
  <c r="H206" i="1"/>
  <c r="J206" i="1" s="1"/>
  <c r="H241" i="1"/>
  <c r="J241" i="1" s="1"/>
  <c r="H155" i="1"/>
  <c r="D155" i="8" s="1"/>
  <c r="H213" i="1"/>
  <c r="S213" i="1" s="1"/>
  <c r="H111" i="1"/>
  <c r="J111" i="1" s="1"/>
  <c r="H64" i="1"/>
  <c r="J64" i="1" s="1"/>
  <c r="H88" i="1"/>
  <c r="S88" i="1" s="1"/>
  <c r="H28" i="1"/>
  <c r="D28" i="8" s="1"/>
  <c r="H244" i="1"/>
  <c r="S244" i="1" s="1"/>
  <c r="H217" i="1"/>
  <c r="S217" i="1" s="1"/>
  <c r="H133" i="1"/>
  <c r="D133" i="8" s="1"/>
  <c r="H156" i="1"/>
  <c r="J156" i="1" s="1"/>
  <c r="H52" i="1"/>
  <c r="J52" i="1" s="1"/>
  <c r="H148" i="1"/>
  <c r="S148" i="1" s="1"/>
  <c r="H123" i="1"/>
  <c r="J123" i="1" s="1"/>
  <c r="H160" i="1"/>
  <c r="J160" i="1" s="1"/>
  <c r="H56" i="1"/>
  <c r="D56" i="8" s="1"/>
  <c r="H212" i="1"/>
  <c r="S212" i="1" s="1"/>
  <c r="H154" i="1"/>
  <c r="J154" i="1" s="1"/>
  <c r="H122" i="1"/>
  <c r="D122" i="8" s="1"/>
  <c r="H149" i="1"/>
  <c r="S149" i="1" s="1"/>
  <c r="H174" i="1"/>
  <c r="J174" i="1" s="1"/>
  <c r="H175" i="1"/>
  <c r="S175" i="1" s="1"/>
  <c r="H114" i="1"/>
  <c r="J114" i="1" s="1"/>
  <c r="H190" i="1"/>
  <c r="D190" i="8" s="1"/>
  <c r="H72" i="1"/>
  <c r="S72" i="1" s="1"/>
  <c r="H109" i="1"/>
  <c r="J109" i="1" s="1"/>
  <c r="H19" i="1"/>
  <c r="J19" i="1" s="1"/>
  <c r="H112" i="1"/>
  <c r="J112" i="1" s="1"/>
  <c r="H221" i="1"/>
  <c r="S221" i="1" s="1"/>
  <c r="H136" i="1"/>
  <c r="S136" i="1" s="1"/>
  <c r="H134" i="1"/>
  <c r="D134" i="8" s="1"/>
  <c r="D89" i="8"/>
  <c r="J89" i="1"/>
  <c r="P89" i="1" s="1"/>
  <c r="S89" i="1"/>
  <c r="P212" i="5"/>
  <c r="R212" i="5" s="1"/>
  <c r="V212" i="5" s="1"/>
  <c r="P254" i="5"/>
  <c r="R254" i="5" s="1"/>
  <c r="V254" i="5" s="1"/>
  <c r="P190" i="5"/>
  <c r="R190" i="5" s="1"/>
  <c r="V190" i="5" s="1"/>
  <c r="P155" i="5"/>
  <c r="R155" i="5" s="1"/>
  <c r="V155" i="5" s="1"/>
  <c r="P174" i="5"/>
  <c r="R174" i="5" s="1"/>
  <c r="V174" i="5" s="1"/>
  <c r="P136" i="5"/>
  <c r="R136" i="5" s="1"/>
  <c r="V136" i="5" s="1"/>
  <c r="P154" i="5"/>
  <c r="R154" i="5" s="1"/>
  <c r="V154" i="5" s="1"/>
  <c r="P72" i="5"/>
  <c r="R72" i="5" s="1"/>
  <c r="V72" i="5" s="1"/>
  <c r="P255" i="5"/>
  <c r="R255" i="5" s="1"/>
  <c r="V255" i="5" s="1"/>
  <c r="P114" i="5"/>
  <c r="R114" i="5" s="1"/>
  <c r="V114" i="5" s="1"/>
  <c r="P236" i="5"/>
  <c r="R236" i="5" s="1"/>
  <c r="V236" i="5" s="1"/>
  <c r="P232" i="5"/>
  <c r="R232" i="5" s="1"/>
  <c r="V232" i="5" s="1"/>
  <c r="P211" i="5"/>
  <c r="R211" i="5" s="1"/>
  <c r="V211" i="5" s="1"/>
  <c r="P205" i="5"/>
  <c r="R205" i="5" s="1"/>
  <c r="V205" i="5" s="1"/>
  <c r="P214" i="5"/>
  <c r="R214" i="5" s="1"/>
  <c r="V214" i="5" s="1"/>
  <c r="P50" i="5"/>
  <c r="R50" i="5" s="1"/>
  <c r="V50" i="5" s="1"/>
  <c r="P7" i="5"/>
  <c r="R7" i="5" s="1"/>
  <c r="V7" i="5" s="1"/>
  <c r="P46" i="5"/>
  <c r="R46" i="5" s="1"/>
  <c r="V46" i="5" s="1"/>
  <c r="P45" i="5"/>
  <c r="R45" i="5" s="1"/>
  <c r="V45" i="5" s="1"/>
  <c r="P107" i="5"/>
  <c r="R107" i="5" s="1"/>
  <c r="V107" i="5" s="1"/>
  <c r="P85" i="5"/>
  <c r="R85" i="5" s="1"/>
  <c r="V85" i="5" s="1"/>
  <c r="P230" i="5"/>
  <c r="R230" i="5" s="1"/>
  <c r="V230" i="5" s="1"/>
  <c r="P20" i="5"/>
  <c r="R20" i="5" s="1"/>
  <c r="V20" i="5" s="1"/>
  <c r="P15" i="5"/>
  <c r="R15" i="5" s="1"/>
  <c r="V15" i="5" s="1"/>
  <c r="P228" i="5"/>
  <c r="R228" i="5" s="1"/>
  <c r="V228" i="5" s="1"/>
  <c r="P204" i="5"/>
  <c r="R204" i="5" s="1"/>
  <c r="V204" i="5" s="1"/>
  <c r="P227" i="5"/>
  <c r="R227" i="5" s="1"/>
  <c r="V227" i="5" s="1"/>
  <c r="P145" i="5"/>
  <c r="R145" i="5" s="1"/>
  <c r="V145" i="5" s="1"/>
  <c r="P60" i="5"/>
  <c r="R60" i="5" s="1"/>
  <c r="V60" i="5" s="1"/>
  <c r="P133" i="5"/>
  <c r="R133" i="5" s="1"/>
  <c r="V133" i="5" s="1"/>
  <c r="P88" i="5"/>
  <c r="R88" i="5" s="1"/>
  <c r="V88" i="5" s="1"/>
  <c r="P193" i="5"/>
  <c r="R193" i="5" s="1"/>
  <c r="V193" i="5" s="1"/>
  <c r="P121" i="5"/>
  <c r="R121" i="5" s="1"/>
  <c r="V121" i="5" s="1"/>
  <c r="P187" i="5"/>
  <c r="R187" i="5" s="1"/>
  <c r="V187" i="5" s="1"/>
  <c r="P125" i="5"/>
  <c r="R125" i="5" s="1"/>
  <c r="V125" i="5" s="1"/>
  <c r="P234" i="5"/>
  <c r="R234" i="5" s="1"/>
  <c r="V234" i="5" s="1"/>
  <c r="P19" i="5"/>
  <c r="R19" i="5" s="1"/>
  <c r="V19" i="5" s="1"/>
  <c r="P68" i="5"/>
  <c r="R68" i="5" s="1"/>
  <c r="V68" i="5" s="1"/>
  <c r="H164" i="1"/>
  <c r="S164" i="1" s="1"/>
  <c r="H7" i="1"/>
  <c r="J7" i="1" s="1"/>
  <c r="H50" i="1"/>
  <c r="S50" i="1" s="1"/>
  <c r="H210" i="1"/>
  <c r="J210" i="1" s="1"/>
  <c r="P61" i="5"/>
  <c r="R61" i="5" s="1"/>
  <c r="V61" i="5" s="1"/>
  <c r="P101" i="5"/>
  <c r="R101" i="5" s="1"/>
  <c r="V101" i="5" s="1"/>
  <c r="P5" i="5"/>
  <c r="R5" i="5" s="1"/>
  <c r="T5" i="5" s="1"/>
  <c r="P29" i="5"/>
  <c r="R29" i="5" s="1"/>
  <c r="V29" i="5" s="1"/>
  <c r="P259" i="5"/>
  <c r="R259" i="5" s="1"/>
  <c r="V259" i="5" s="1"/>
  <c r="P115" i="5"/>
  <c r="R115" i="5" s="1"/>
  <c r="V115" i="5" s="1"/>
  <c r="P194" i="5"/>
  <c r="R194" i="5" s="1"/>
  <c r="V194" i="5" s="1"/>
  <c r="P44" i="5"/>
  <c r="R44" i="5" s="1"/>
  <c r="V44" i="5" s="1"/>
  <c r="P147" i="5"/>
  <c r="R147" i="5" s="1"/>
  <c r="V147" i="5" s="1"/>
  <c r="P127" i="5"/>
  <c r="R127" i="5" s="1"/>
  <c r="V127" i="5" s="1"/>
  <c r="H105" i="1"/>
  <c r="S105" i="1" s="1"/>
  <c r="P158" i="5"/>
  <c r="R158" i="5" s="1"/>
  <c r="V158" i="5" s="1"/>
  <c r="P173" i="5"/>
  <c r="R173" i="5" s="1"/>
  <c r="V173" i="5" s="1"/>
  <c r="P253" i="5"/>
  <c r="R253" i="5" s="1"/>
  <c r="V253" i="5" s="1"/>
  <c r="P41" i="5"/>
  <c r="R41" i="5" s="1"/>
  <c r="V41" i="5" s="1"/>
  <c r="P97" i="5"/>
  <c r="R97" i="5" s="1"/>
  <c r="V97" i="5" s="1"/>
  <c r="P168" i="5"/>
  <c r="R168" i="5" s="1"/>
  <c r="V168" i="5" s="1"/>
  <c r="P51" i="5"/>
  <c r="R51" i="5" s="1"/>
  <c r="V51" i="5" s="1"/>
  <c r="P35" i="5"/>
  <c r="R35" i="5" s="1"/>
  <c r="V35" i="5" s="1"/>
  <c r="P207" i="5"/>
  <c r="R207" i="5" s="1"/>
  <c r="V207" i="5" s="1"/>
  <c r="P229" i="5"/>
  <c r="R229" i="5" s="1"/>
  <c r="V229" i="5" s="1"/>
  <c r="P225" i="5"/>
  <c r="R225" i="5" s="1"/>
  <c r="V225" i="5" s="1"/>
  <c r="P105" i="5"/>
  <c r="R105" i="5" s="1"/>
  <c r="V105" i="5" s="1"/>
  <c r="P92" i="5"/>
  <c r="R92" i="5" s="1"/>
  <c r="V92" i="5" s="1"/>
  <c r="P221" i="5"/>
  <c r="R221" i="5" s="1"/>
  <c r="V221" i="5" s="1"/>
  <c r="P142" i="5"/>
  <c r="R142" i="5" s="1"/>
  <c r="V142" i="5" s="1"/>
  <c r="P28" i="5"/>
  <c r="R28" i="5" s="1"/>
  <c r="V28" i="5" s="1"/>
  <c r="P191" i="5"/>
  <c r="R191" i="5" s="1"/>
  <c r="V191" i="5" s="1"/>
  <c r="P135" i="5"/>
  <c r="R135" i="5" s="1"/>
  <c r="V135" i="5" s="1"/>
  <c r="P47" i="5"/>
  <c r="R47" i="5" s="1"/>
  <c r="V47" i="5" s="1"/>
  <c r="P197" i="5"/>
  <c r="R197" i="5" s="1"/>
  <c r="V197" i="5" s="1"/>
  <c r="H234" i="1"/>
  <c r="D234" i="8" s="1"/>
  <c r="H161" i="1"/>
  <c r="D161" i="8" s="1"/>
  <c r="H128" i="1"/>
  <c r="S128" i="1" s="1"/>
  <c r="H17" i="1"/>
  <c r="J17" i="1" s="1"/>
  <c r="H198" i="1"/>
  <c r="J198" i="1" s="1"/>
  <c r="H152" i="1"/>
  <c r="D152" i="8" s="1"/>
  <c r="H229" i="1"/>
  <c r="S229" i="1" s="1"/>
  <c r="H68" i="1"/>
  <c r="J68" i="1" s="1"/>
  <c r="H67" i="1"/>
  <c r="J67" i="1" s="1"/>
  <c r="H172" i="1"/>
  <c r="S172" i="1" s="1"/>
  <c r="H35" i="1"/>
  <c r="J35" i="1" s="1"/>
  <c r="H178" i="1"/>
  <c r="D178" i="8" s="1"/>
  <c r="H204" i="1"/>
  <c r="S204" i="1" s="1"/>
  <c r="H158" i="1"/>
  <c r="J158" i="1" s="1"/>
  <c r="H194" i="1"/>
  <c r="D194" i="8" s="1"/>
  <c r="H121" i="1"/>
  <c r="S121" i="1" s="1"/>
  <c r="H115" i="1"/>
  <c r="S115" i="1" s="1"/>
  <c r="H91" i="1"/>
  <c r="J91" i="1" s="1"/>
  <c r="H168" i="1"/>
  <c r="S168" i="1" s="1"/>
  <c r="H18" i="1"/>
  <c r="D18" i="8" s="1"/>
  <c r="H256" i="1"/>
  <c r="S256" i="1" s="1"/>
  <c r="H110" i="1"/>
  <c r="S110" i="1" s="1"/>
  <c r="H77" i="1"/>
  <c r="S77" i="1" s="1"/>
  <c r="H80" i="1"/>
  <c r="S80" i="1" s="1"/>
  <c r="P22" i="5"/>
  <c r="R22" i="5" s="1"/>
  <c r="V22" i="5" s="1"/>
  <c r="P53" i="5"/>
  <c r="R53" i="5" s="1"/>
  <c r="V53" i="5" s="1"/>
  <c r="P39" i="5"/>
  <c r="R39" i="5" s="1"/>
  <c r="V39" i="5" s="1"/>
  <c r="P13" i="5"/>
  <c r="R13" i="5" s="1"/>
  <c r="V13" i="5" s="1"/>
  <c r="P192" i="5"/>
  <c r="R192" i="5" s="1"/>
  <c r="V192" i="5" s="1"/>
  <c r="P96" i="5"/>
  <c r="R96" i="5" s="1"/>
  <c r="V96" i="5" s="1"/>
  <c r="P69" i="5"/>
  <c r="R69" i="5" s="1"/>
  <c r="V69" i="5" s="1"/>
  <c r="P21" i="5"/>
  <c r="R21" i="5" s="1"/>
  <c r="V21" i="5" s="1"/>
  <c r="P120" i="5"/>
  <c r="R120" i="5" s="1"/>
  <c r="V120" i="5" s="1"/>
  <c r="P153" i="5"/>
  <c r="R153" i="5" s="1"/>
  <c r="V153" i="5" s="1"/>
  <c r="P87" i="5"/>
  <c r="R87" i="5" s="1"/>
  <c r="V87" i="5" s="1"/>
  <c r="P38" i="5"/>
  <c r="R38" i="5" s="1"/>
  <c r="V38" i="5" s="1"/>
  <c r="P216" i="5"/>
  <c r="R216" i="5" s="1"/>
  <c r="V216" i="5" s="1"/>
  <c r="P73" i="5"/>
  <c r="R73" i="5" s="1"/>
  <c r="V73" i="5" s="1"/>
  <c r="P104" i="5"/>
  <c r="R104" i="5" s="1"/>
  <c r="V104" i="5" s="1"/>
  <c r="P196" i="5"/>
  <c r="R196" i="5" s="1"/>
  <c r="V196" i="5" s="1"/>
  <c r="P177" i="5"/>
  <c r="R177" i="5" s="1"/>
  <c r="V177" i="5" s="1"/>
  <c r="P34" i="5"/>
  <c r="R34" i="5" s="1"/>
  <c r="V34" i="5" s="1"/>
  <c r="P201" i="5"/>
  <c r="R201" i="5" s="1"/>
  <c r="V201" i="5" s="1"/>
  <c r="P102" i="5"/>
  <c r="R102" i="5" s="1"/>
  <c r="V102" i="5" s="1"/>
  <c r="P33" i="5"/>
  <c r="R33" i="5" s="1"/>
  <c r="V33" i="5" s="1"/>
  <c r="P95" i="5"/>
  <c r="R95" i="5" s="1"/>
  <c r="V95" i="5" s="1"/>
  <c r="P172" i="5"/>
  <c r="R172" i="5" s="1"/>
  <c r="V172" i="5" s="1"/>
  <c r="P202" i="5"/>
  <c r="R202" i="5" s="1"/>
  <c r="V202" i="5" s="1"/>
  <c r="P203" i="5"/>
  <c r="R203" i="5" s="1"/>
  <c r="V203" i="5" s="1"/>
  <c r="P130" i="5"/>
  <c r="R130" i="5" s="1"/>
  <c r="V130" i="5" s="1"/>
  <c r="P241" i="5"/>
  <c r="R241" i="5" s="1"/>
  <c r="V241" i="5" s="1"/>
  <c r="P123" i="5"/>
  <c r="R123" i="5" s="1"/>
  <c r="V123" i="5" s="1"/>
  <c r="P242" i="5"/>
  <c r="R242" i="5" s="1"/>
  <c r="V242" i="5" s="1"/>
  <c r="P149" i="5"/>
  <c r="R149" i="5" s="1"/>
  <c r="V149" i="5" s="1"/>
  <c r="P56" i="5"/>
  <c r="R56" i="5" s="1"/>
  <c r="V56" i="5" s="1"/>
  <c r="P122" i="5"/>
  <c r="R122" i="5" s="1"/>
  <c r="V122" i="5" s="1"/>
  <c r="P213" i="5"/>
  <c r="R213" i="5" s="1"/>
  <c r="V213" i="5" s="1"/>
  <c r="P189" i="5"/>
  <c r="R189" i="5" s="1"/>
  <c r="V189" i="5" s="1"/>
  <c r="P109" i="5"/>
  <c r="R109" i="5" s="1"/>
  <c r="V109" i="5" s="1"/>
  <c r="P10" i="5"/>
  <c r="R10" i="5" s="1"/>
  <c r="V10" i="5" s="1"/>
  <c r="P150" i="5"/>
  <c r="R150" i="5" s="1"/>
  <c r="V150" i="5" s="1"/>
  <c r="P98" i="5"/>
  <c r="R98" i="5" s="1"/>
  <c r="V98" i="5" s="1"/>
  <c r="H81" i="1"/>
  <c r="S81" i="1" s="1"/>
  <c r="P100" i="5"/>
  <c r="R100" i="5" s="1"/>
  <c r="V100" i="5" s="1"/>
  <c r="P58" i="5"/>
  <c r="R58" i="5" s="1"/>
  <c r="V58" i="5" s="1"/>
  <c r="P84" i="5"/>
  <c r="R84" i="5" s="1"/>
  <c r="V84" i="5" s="1"/>
  <c r="P26" i="5"/>
  <c r="R26" i="5" s="1"/>
  <c r="V26" i="5" s="1"/>
  <c r="P57" i="5"/>
  <c r="R57" i="5" s="1"/>
  <c r="V57" i="5" s="1"/>
  <c r="P40" i="5"/>
  <c r="R40" i="5" s="1"/>
  <c r="V40" i="5" s="1"/>
  <c r="P164" i="5"/>
  <c r="R164" i="5" s="1"/>
  <c r="V164" i="5" s="1"/>
  <c r="P161" i="5"/>
  <c r="R161" i="5" s="1"/>
  <c r="V161" i="5" s="1"/>
  <c r="P124" i="5"/>
  <c r="R124" i="5" s="1"/>
  <c r="V124" i="5" s="1"/>
  <c r="P218" i="5"/>
  <c r="R218" i="5" s="1"/>
  <c r="V218" i="5" s="1"/>
  <c r="H145" i="1"/>
  <c r="S145" i="1" s="1"/>
  <c r="P27" i="5"/>
  <c r="R27" i="5" s="1"/>
  <c r="V27" i="5" s="1"/>
  <c r="P246" i="5"/>
  <c r="R246" i="5" s="1"/>
  <c r="V246" i="5" s="1"/>
  <c r="P89" i="5"/>
  <c r="R89" i="5" s="1"/>
  <c r="V89" i="5" s="1"/>
  <c r="P252" i="5"/>
  <c r="R252" i="5" s="1"/>
  <c r="V252" i="5" s="1"/>
  <c r="P86" i="5"/>
  <c r="R86" i="5" s="1"/>
  <c r="V86" i="5" s="1"/>
  <c r="P171" i="5"/>
  <c r="R171" i="5" s="1"/>
  <c r="V171" i="5" s="1"/>
  <c r="P11" i="5"/>
  <c r="R11" i="5" s="1"/>
  <c r="V11" i="5" s="1"/>
  <c r="P178" i="5"/>
  <c r="R178" i="5" s="1"/>
  <c r="V178" i="5" s="1"/>
  <c r="P170" i="5"/>
  <c r="R170" i="5" s="1"/>
  <c r="V170" i="5" s="1"/>
  <c r="P31" i="5"/>
  <c r="R31" i="5" s="1"/>
  <c r="V31" i="5" s="1"/>
  <c r="P152" i="5"/>
  <c r="R152" i="5" s="1"/>
  <c r="V152" i="5" s="1"/>
  <c r="P217" i="5"/>
  <c r="R217" i="5" s="1"/>
  <c r="V217" i="5" s="1"/>
  <c r="H65" i="1"/>
  <c r="S65" i="1" s="1"/>
  <c r="H227" i="1"/>
  <c r="S227" i="1" s="1"/>
  <c r="H20" i="1"/>
  <c r="D20" i="8" s="1"/>
  <c r="H85" i="1"/>
  <c r="D85" i="8" s="1"/>
  <c r="H208" i="1"/>
  <c r="D208" i="8" s="1"/>
  <c r="H26" i="1"/>
  <c r="J26" i="1" s="1"/>
  <c r="P128" i="5"/>
  <c r="R128" i="5" s="1"/>
  <c r="V128" i="5" s="1"/>
  <c r="P8" i="5"/>
  <c r="R8" i="5" s="1"/>
  <c r="V8" i="5" s="1"/>
  <c r="P139" i="5"/>
  <c r="R139" i="5" s="1"/>
  <c r="V139" i="5" s="1"/>
  <c r="P6" i="5"/>
  <c r="R6" i="5" s="1"/>
  <c r="V6" i="5" s="1"/>
  <c r="P256" i="5"/>
  <c r="R256" i="5" s="1"/>
  <c r="V256" i="5" s="1"/>
  <c r="P23" i="5"/>
  <c r="R23" i="5" s="1"/>
  <c r="V23" i="5" s="1"/>
  <c r="P111" i="5"/>
  <c r="R111" i="5" s="1"/>
  <c r="V111" i="5" s="1"/>
  <c r="P210" i="5"/>
  <c r="R210" i="5" s="1"/>
  <c r="V210" i="5" s="1"/>
  <c r="P48" i="5"/>
  <c r="R48" i="5" s="1"/>
  <c r="V48" i="5" s="1"/>
  <c r="P103" i="5"/>
  <c r="R103" i="5" s="1"/>
  <c r="V103" i="5" s="1"/>
  <c r="P106" i="5"/>
  <c r="R106" i="5" s="1"/>
  <c r="V106" i="5" s="1"/>
  <c r="P180" i="5"/>
  <c r="R180" i="5" s="1"/>
  <c r="V180" i="5" s="1"/>
  <c r="H142" i="1"/>
  <c r="J142" i="1" s="1"/>
  <c r="H138" i="1"/>
  <c r="D138" i="8" s="1"/>
  <c r="P9" i="5"/>
  <c r="R9" i="5" s="1"/>
  <c r="V9" i="5" s="1"/>
  <c r="P209" i="5"/>
  <c r="R209" i="5" s="1"/>
  <c r="V209" i="5" s="1"/>
  <c r="P131" i="5"/>
  <c r="R131" i="5" s="1"/>
  <c r="V131" i="5" s="1"/>
  <c r="P243" i="5"/>
  <c r="R243" i="5" s="1"/>
  <c r="V243" i="5" s="1"/>
  <c r="P159" i="5"/>
  <c r="R159" i="5" s="1"/>
  <c r="V159" i="5" s="1"/>
  <c r="P118" i="5"/>
  <c r="R118" i="5" s="1"/>
  <c r="V118" i="5" s="1"/>
  <c r="P144" i="5"/>
  <c r="R144" i="5" s="1"/>
  <c r="V144" i="5" s="1"/>
  <c r="P146" i="5"/>
  <c r="R146" i="5" s="1"/>
  <c r="V146" i="5" s="1"/>
  <c r="P110" i="5"/>
  <c r="R110" i="5" s="1"/>
  <c r="V110" i="5" s="1"/>
  <c r="P36" i="5"/>
  <c r="R36" i="5" s="1"/>
  <c r="V36" i="5" s="1"/>
  <c r="P99" i="5"/>
  <c r="R99" i="5" s="1"/>
  <c r="V99" i="5" s="1"/>
  <c r="P93" i="5"/>
  <c r="R93" i="5" s="1"/>
  <c r="V93" i="5" s="1"/>
  <c r="P224" i="5"/>
  <c r="R224" i="5" s="1"/>
  <c r="V224" i="5" s="1"/>
  <c r="P198" i="5"/>
  <c r="R198" i="5" s="1"/>
  <c r="V198" i="5" s="1"/>
  <c r="P71" i="5"/>
  <c r="R71" i="5" s="1"/>
  <c r="V71" i="5" s="1"/>
  <c r="P188" i="5"/>
  <c r="R188" i="5" s="1"/>
  <c r="V188" i="5" s="1"/>
  <c r="P64" i="5"/>
  <c r="R64" i="5" s="1"/>
  <c r="V64" i="5" s="1"/>
  <c r="P206" i="5"/>
  <c r="R206" i="5" s="1"/>
  <c r="V206" i="5" s="1"/>
  <c r="P70" i="5"/>
  <c r="R70" i="5" s="1"/>
  <c r="V70" i="5" s="1"/>
  <c r="P219" i="5"/>
  <c r="R219" i="5" s="1"/>
  <c r="V219" i="5" s="1"/>
  <c r="P16" i="5"/>
  <c r="R16" i="5" s="1"/>
  <c r="V16" i="5" s="1"/>
  <c r="P54" i="5"/>
  <c r="R54" i="5" s="1"/>
  <c r="V54" i="5" s="1"/>
  <c r="H185" i="1"/>
  <c r="D185" i="8" s="1"/>
  <c r="H108" i="1"/>
  <c r="J108" i="1" s="1"/>
  <c r="H97" i="1"/>
  <c r="J97" i="1" s="1"/>
  <c r="H6" i="1"/>
  <c r="S6" i="1" s="1"/>
  <c r="H34" i="1"/>
  <c r="S34" i="1" s="1"/>
  <c r="H118" i="1"/>
  <c r="S118" i="1" s="1"/>
  <c r="H191" i="1"/>
  <c r="D191" i="8" s="1"/>
  <c r="H209" i="1"/>
  <c r="S209" i="1" s="1"/>
  <c r="H11" i="1"/>
  <c r="J11" i="1" s="1"/>
  <c r="H215" i="1"/>
  <c r="J215" i="1" s="1"/>
  <c r="H103" i="1"/>
  <c r="J103" i="1" s="1"/>
  <c r="H259" i="1"/>
  <c r="S259" i="1" s="1"/>
  <c r="H159" i="1"/>
  <c r="D159" i="8" s="1"/>
  <c r="H31" i="1"/>
  <c r="S31" i="1" s="1"/>
  <c r="H48" i="1"/>
  <c r="J48" i="1" s="1"/>
  <c r="H180" i="1"/>
  <c r="J180" i="1" s="1"/>
  <c r="H102" i="1"/>
  <c r="S102" i="1" s="1"/>
  <c r="H23" i="1"/>
  <c r="J23" i="1" s="1"/>
  <c r="H41" i="1"/>
  <c r="S41" i="1" s="1"/>
  <c r="P43" i="5"/>
  <c r="R43" i="5" s="1"/>
  <c r="V43" i="5" s="1"/>
  <c r="P223" i="5"/>
  <c r="R223" i="5" s="1"/>
  <c r="V223" i="5" s="1"/>
  <c r="P163" i="5"/>
  <c r="R163" i="5" s="1"/>
  <c r="V163" i="5" s="1"/>
  <c r="P79" i="5"/>
  <c r="R79" i="5" s="1"/>
  <c r="V79" i="5" s="1"/>
  <c r="P233" i="5"/>
  <c r="R233" i="5" s="1"/>
  <c r="V233" i="5" s="1"/>
  <c r="P63" i="5"/>
  <c r="R63" i="5" s="1"/>
  <c r="V63" i="5" s="1"/>
  <c r="P248" i="5"/>
  <c r="R248" i="5" s="1"/>
  <c r="V248" i="5" s="1"/>
  <c r="P237" i="5"/>
  <c r="R237" i="5" s="1"/>
  <c r="V237" i="5" s="1"/>
  <c r="P195" i="5"/>
  <c r="R195" i="5" s="1"/>
  <c r="V195" i="5" s="1"/>
  <c r="P12" i="5"/>
  <c r="R12" i="5" s="1"/>
  <c r="V12" i="5" s="1"/>
  <c r="P119" i="5"/>
  <c r="R119" i="5" s="1"/>
  <c r="V119" i="5" s="1"/>
  <c r="P132" i="5"/>
  <c r="R132" i="5" s="1"/>
  <c r="V132" i="5" s="1"/>
  <c r="P83" i="5"/>
  <c r="R83" i="5" s="1"/>
  <c r="V83" i="5" s="1"/>
  <c r="P94" i="5"/>
  <c r="R94" i="5" s="1"/>
  <c r="V94" i="5" s="1"/>
  <c r="P231" i="5"/>
  <c r="R231" i="5" s="1"/>
  <c r="V231" i="5" s="1"/>
  <c r="P59" i="5"/>
  <c r="R59" i="5" s="1"/>
  <c r="V59" i="5" s="1"/>
  <c r="P126" i="5"/>
  <c r="R126" i="5" s="1"/>
  <c r="V126" i="5" s="1"/>
  <c r="P245" i="5"/>
  <c r="R245" i="5" s="1"/>
  <c r="V245" i="5" s="1"/>
  <c r="P74" i="5"/>
  <c r="R74" i="5" s="1"/>
  <c r="V74" i="5" s="1"/>
  <c r="P222" i="5"/>
  <c r="R222" i="5" s="1"/>
  <c r="V222" i="5" s="1"/>
  <c r="P258" i="5"/>
  <c r="R258" i="5" s="1"/>
  <c r="V258" i="5" s="1"/>
  <c r="P186" i="5"/>
  <c r="R186" i="5" s="1"/>
  <c r="V186" i="5" s="1"/>
  <c r="P137" i="5"/>
  <c r="R137" i="5" s="1"/>
  <c r="V137" i="5" s="1"/>
  <c r="P90" i="5"/>
  <c r="R90" i="5" s="1"/>
  <c r="V90" i="5" s="1"/>
  <c r="P250" i="5"/>
  <c r="R250" i="5" s="1"/>
  <c r="V250" i="5" s="1"/>
  <c r="P78" i="5"/>
  <c r="R78" i="5" s="1"/>
  <c r="V78" i="5" s="1"/>
  <c r="P157" i="5"/>
  <c r="R157" i="5" s="1"/>
  <c r="V157" i="5" s="1"/>
  <c r="P247" i="5"/>
  <c r="R247" i="5" s="1"/>
  <c r="V247" i="5" s="1"/>
  <c r="P151" i="5"/>
  <c r="R151" i="5" s="1"/>
  <c r="V151" i="5" s="1"/>
  <c r="P169" i="5"/>
  <c r="R169" i="5" s="1"/>
  <c r="V169" i="5" s="1"/>
  <c r="P260" i="5"/>
  <c r="R260" i="5" s="1"/>
  <c r="V260" i="5" s="1"/>
  <c r="P179" i="5"/>
  <c r="R179" i="5" s="1"/>
  <c r="V179" i="5" s="1"/>
  <c r="P226" i="5"/>
  <c r="R226" i="5" s="1"/>
  <c r="V226" i="5" s="1"/>
  <c r="P167" i="5"/>
  <c r="R167" i="5" s="1"/>
  <c r="V167" i="5" s="1"/>
  <c r="N262" i="5"/>
  <c r="P262" i="5" s="1"/>
  <c r="P143" i="5"/>
  <c r="R143" i="5" s="1"/>
  <c r="P30" i="5"/>
  <c r="R30" i="5" s="1"/>
  <c r="V30" i="5" s="1"/>
  <c r="P200" i="5"/>
  <c r="R200" i="5" s="1"/>
  <c r="V200" i="5" s="1"/>
  <c r="P66" i="5"/>
  <c r="R66" i="5" s="1"/>
  <c r="V66" i="5" s="1"/>
  <c r="P49" i="5"/>
  <c r="R49" i="5" s="1"/>
  <c r="V49" i="5" s="1"/>
  <c r="P62" i="5"/>
  <c r="R62" i="5" s="1"/>
  <c r="V62" i="5" s="1"/>
  <c r="P175" i="5"/>
  <c r="R175" i="5" s="1"/>
  <c r="V175" i="5" s="1"/>
  <c r="P148" i="5"/>
  <c r="R148" i="5" s="1"/>
  <c r="V148" i="5" s="1"/>
  <c r="P25" i="5"/>
  <c r="R25" i="5" s="1"/>
  <c r="V25" i="5" s="1"/>
  <c r="P165" i="5"/>
  <c r="R165" i="5" s="1"/>
  <c r="V165" i="5" s="1"/>
  <c r="P134" i="5"/>
  <c r="R134" i="5" s="1"/>
  <c r="V134" i="5" s="1"/>
  <c r="P55" i="5"/>
  <c r="R55" i="5" s="1"/>
  <c r="V55" i="5" s="1"/>
  <c r="P52" i="5"/>
  <c r="R52" i="5" s="1"/>
  <c r="V52" i="5" s="1"/>
  <c r="P220" i="5"/>
  <c r="R220" i="5" s="1"/>
  <c r="V220" i="5" s="1"/>
  <c r="P162" i="5"/>
  <c r="R162" i="5" s="1"/>
  <c r="V162" i="5" s="1"/>
  <c r="P166" i="5"/>
  <c r="R166" i="5" s="1"/>
  <c r="V166" i="5" s="1"/>
  <c r="P14" i="5"/>
  <c r="R14" i="5" s="1"/>
  <c r="V14" i="5" s="1"/>
  <c r="P65" i="5"/>
  <c r="R65" i="5" s="1"/>
  <c r="V65" i="5" s="1"/>
  <c r="H76" i="1"/>
  <c r="D76" i="8" s="1"/>
  <c r="H15" i="1"/>
  <c r="S15" i="1" s="1"/>
  <c r="H107" i="1"/>
  <c r="J107" i="1" s="1"/>
  <c r="H257" i="1"/>
  <c r="D257" i="8" s="1"/>
  <c r="P249" i="5"/>
  <c r="R249" i="5" s="1"/>
  <c r="V249" i="5" s="1"/>
  <c r="P108" i="5"/>
  <c r="R108" i="5" s="1"/>
  <c r="V108" i="5" s="1"/>
  <c r="P129" i="5"/>
  <c r="R129" i="5" s="1"/>
  <c r="V129" i="5" s="1"/>
  <c r="P18" i="5"/>
  <c r="R18" i="5" s="1"/>
  <c r="V18" i="5" s="1"/>
  <c r="P185" i="5"/>
  <c r="R185" i="5" s="1"/>
  <c r="V185" i="5" s="1"/>
  <c r="P257" i="5"/>
  <c r="R257" i="5" s="1"/>
  <c r="V257" i="5" s="1"/>
  <c r="P138" i="5"/>
  <c r="R138" i="5" s="1"/>
  <c r="V138" i="5" s="1"/>
  <c r="P91" i="5"/>
  <c r="R91" i="5" s="1"/>
  <c r="V91" i="5" s="1"/>
  <c r="H184" i="1"/>
  <c r="S184" i="1" s="1"/>
  <c r="H60" i="1"/>
  <c r="J60" i="1" s="1"/>
  <c r="P42" i="5"/>
  <c r="R42" i="5" s="1"/>
  <c r="V42" i="5" s="1"/>
  <c r="P181" i="5"/>
  <c r="R181" i="5" s="1"/>
  <c r="V181" i="5" s="1"/>
  <c r="P67" i="5"/>
  <c r="R67" i="5" s="1"/>
  <c r="V67" i="5" s="1"/>
  <c r="P215" i="5"/>
  <c r="R215" i="5" s="1"/>
  <c r="V215" i="5" s="1"/>
  <c r="P156" i="5"/>
  <c r="R156" i="5" s="1"/>
  <c r="V156" i="5" s="1"/>
  <c r="P182" i="5"/>
  <c r="R182" i="5" s="1"/>
  <c r="V182" i="5" s="1"/>
  <c r="F262" i="1"/>
  <c r="F264" i="1" s="1"/>
  <c r="P160" i="5"/>
  <c r="R160" i="5" s="1"/>
  <c r="V160" i="5" s="1"/>
  <c r="P240" i="5"/>
  <c r="R240" i="5" s="1"/>
  <c r="V240" i="5" s="1"/>
  <c r="P184" i="5"/>
  <c r="R184" i="5" s="1"/>
  <c r="V184" i="5" s="1"/>
  <c r="P244" i="5"/>
  <c r="R244" i="5" s="1"/>
  <c r="V244" i="5" s="1"/>
  <c r="H187" i="1"/>
  <c r="J187" i="1" s="1"/>
  <c r="H214" i="1"/>
  <c r="S214" i="1" s="1"/>
  <c r="H106" i="1"/>
  <c r="S106" i="1" s="1"/>
  <c r="H129" i="1"/>
  <c r="S129" i="1" s="1"/>
  <c r="H24" i="1"/>
  <c r="D24" i="8" s="1"/>
  <c r="P238" i="5"/>
  <c r="R238" i="5" s="1"/>
  <c r="V238" i="5" s="1"/>
  <c r="P32" i="5"/>
  <c r="R32" i="5" s="1"/>
  <c r="V32" i="5" s="1"/>
  <c r="P116" i="5"/>
  <c r="R116" i="5" s="1"/>
  <c r="V116" i="5" s="1"/>
  <c r="P17" i="5"/>
  <c r="R17" i="5" s="1"/>
  <c r="V17" i="5" s="1"/>
  <c r="H228" i="1"/>
  <c r="D228" i="8" s="1"/>
  <c r="H218" i="1"/>
  <c r="S218" i="1" s="1"/>
  <c r="H170" i="1"/>
  <c r="D170" i="8" s="1"/>
  <c r="H225" i="1"/>
  <c r="S225" i="1" s="1"/>
  <c r="H93" i="1"/>
  <c r="S93" i="1" s="1"/>
  <c r="H46" i="1"/>
  <c r="D46" i="8" s="1"/>
  <c r="H40" i="1"/>
  <c r="J40" i="1" s="1"/>
  <c r="H14" i="1"/>
  <c r="D14" i="8" s="1"/>
  <c r="H246" i="1"/>
  <c r="S246" i="1" s="1"/>
  <c r="H182" i="1"/>
  <c r="D182" i="8" s="1"/>
  <c r="H92" i="1"/>
  <c r="J92" i="1" s="1"/>
  <c r="H44" i="1"/>
  <c r="J44" i="1" s="1"/>
  <c r="H58" i="1"/>
  <c r="S58" i="1" s="1"/>
  <c r="H127" i="1"/>
  <c r="S127" i="1" s="1"/>
  <c r="H37" i="1"/>
  <c r="J37" i="1" s="1"/>
  <c r="H125" i="1"/>
  <c r="S125" i="1" s="1"/>
  <c r="H188" i="1"/>
  <c r="S188" i="1" s="1"/>
  <c r="H124" i="1"/>
  <c r="D124" i="8" s="1"/>
  <c r="H249" i="1"/>
  <c r="S249" i="1" s="1"/>
  <c r="H193" i="1"/>
  <c r="S193" i="1" s="1"/>
  <c r="H147" i="1"/>
  <c r="D147" i="8" s="1"/>
  <c r="H45" i="1"/>
  <c r="J45" i="1" s="1"/>
  <c r="H36" i="1"/>
  <c r="J36" i="1" s="1"/>
  <c r="H171" i="1"/>
  <c r="J171" i="1" s="1"/>
  <c r="H100" i="1"/>
  <c r="S100" i="1" s="1"/>
  <c r="H86" i="1"/>
  <c r="D86" i="8" s="1"/>
  <c r="H84" i="1"/>
  <c r="J84" i="1" s="1"/>
  <c r="H42" i="1"/>
  <c r="D42" i="8" s="1"/>
  <c r="P81" i="5"/>
  <c r="R81" i="5" s="1"/>
  <c r="V81" i="5" s="1"/>
  <c r="P235" i="5"/>
  <c r="R235" i="5" s="1"/>
  <c r="V235" i="5" s="1"/>
  <c r="P208" i="5"/>
  <c r="R208" i="5" s="1"/>
  <c r="V208" i="5" s="1"/>
  <c r="P24" i="5"/>
  <c r="R24" i="5" s="1"/>
  <c r="V24" i="5" s="1"/>
  <c r="P77" i="5"/>
  <c r="R77" i="5" s="1"/>
  <c r="V77" i="5" s="1"/>
  <c r="P80" i="5"/>
  <c r="R80" i="5" s="1"/>
  <c r="V80" i="5" s="1"/>
  <c r="P199" i="5"/>
  <c r="R199" i="5" s="1"/>
  <c r="V199" i="5" s="1"/>
  <c r="P176" i="5"/>
  <c r="R176" i="5" s="1"/>
  <c r="V176" i="5" s="1"/>
  <c r="P37" i="5"/>
  <c r="R37" i="5" s="1"/>
  <c r="V37" i="5" s="1"/>
  <c r="P76" i="5"/>
  <c r="R76" i="5" s="1"/>
  <c r="V76" i="5" s="1"/>
  <c r="P112" i="5"/>
  <c r="R112" i="5" s="1"/>
  <c r="V112" i="5" s="1"/>
  <c r="P239" i="5"/>
  <c r="R239" i="5" s="1"/>
  <c r="V239" i="5" s="1"/>
  <c r="P113" i="5"/>
  <c r="R113" i="5" s="1"/>
  <c r="V113" i="5" s="1"/>
  <c r="P261" i="5"/>
  <c r="R261" i="5" s="1"/>
  <c r="V261" i="5" s="1"/>
  <c r="P251" i="5"/>
  <c r="R251" i="5" s="1"/>
  <c r="V251" i="5" s="1"/>
  <c r="P141" i="5"/>
  <c r="R141" i="5" s="1"/>
  <c r="V141" i="5" s="1"/>
  <c r="P75" i="5"/>
  <c r="R75" i="5" s="1"/>
  <c r="V75" i="5" s="1"/>
  <c r="P140" i="5"/>
  <c r="R140" i="5" s="1"/>
  <c r="V140" i="5" s="1"/>
  <c r="P82" i="5"/>
  <c r="R82" i="5" s="1"/>
  <c r="V82" i="5" s="1"/>
  <c r="P117" i="5"/>
  <c r="R117" i="5" s="1"/>
  <c r="V117" i="5" s="1"/>
  <c r="P183" i="5"/>
  <c r="R183" i="5" s="1"/>
  <c r="V183" i="5" s="1"/>
  <c r="Z89" i="7"/>
  <c r="V117" i="7"/>
  <c r="X117" i="7" s="1"/>
  <c r="AB117" i="7" s="1"/>
  <c r="V38" i="7"/>
  <c r="X38" i="7" s="1"/>
  <c r="AB38" i="7" s="1"/>
  <c r="V162" i="7"/>
  <c r="X162" i="7" s="1"/>
  <c r="AB162" i="7" s="1"/>
  <c r="V165" i="7"/>
  <c r="X165" i="7" s="1"/>
  <c r="AB165" i="7" s="1"/>
  <c r="V144" i="7"/>
  <c r="X144" i="7" s="1"/>
  <c r="AB144" i="7" s="1"/>
  <c r="V205" i="7"/>
  <c r="X205" i="7" s="1"/>
  <c r="AB205" i="7" s="1"/>
  <c r="V61" i="7"/>
  <c r="X61" i="7" s="1"/>
  <c r="AB61" i="7" s="1"/>
  <c r="V120" i="7"/>
  <c r="X120" i="7" s="1"/>
  <c r="AB120" i="7" s="1"/>
  <c r="V49" i="7"/>
  <c r="X49" i="7" s="1"/>
  <c r="AB49" i="7" s="1"/>
  <c r="V252" i="7"/>
  <c r="X252" i="7" s="1"/>
  <c r="AB252" i="7" s="1"/>
  <c r="V132" i="7"/>
  <c r="X132" i="7" s="1"/>
  <c r="AB132" i="7" s="1"/>
  <c r="V95" i="7"/>
  <c r="X95" i="7" s="1"/>
  <c r="AB95" i="7" s="1"/>
  <c r="V166" i="7"/>
  <c r="X166" i="7" s="1"/>
  <c r="AB166" i="7" s="1"/>
  <c r="V81" i="7"/>
  <c r="X81" i="7" s="1"/>
  <c r="AB81" i="7" s="1"/>
  <c r="V226" i="7"/>
  <c r="X226" i="7" s="1"/>
  <c r="AB226" i="7" s="1"/>
  <c r="V59" i="7"/>
  <c r="X59" i="7" s="1"/>
  <c r="AB59" i="7" s="1"/>
  <c r="V71" i="7"/>
  <c r="X71" i="7" s="1"/>
  <c r="AB71" i="7" s="1"/>
  <c r="V247" i="7"/>
  <c r="X247" i="7" s="1"/>
  <c r="AB247" i="7" s="1"/>
  <c r="V251" i="7"/>
  <c r="X251" i="7" s="1"/>
  <c r="AB251" i="7" s="1"/>
  <c r="V221" i="7"/>
  <c r="X221" i="7" s="1"/>
  <c r="AB221" i="7" s="1"/>
  <c r="V65" i="7"/>
  <c r="X65" i="7" s="1"/>
  <c r="AB65" i="7" s="1"/>
  <c r="V187" i="7"/>
  <c r="X187" i="7" s="1"/>
  <c r="AB187" i="7" s="1"/>
  <c r="V20" i="7"/>
  <c r="X20" i="7" s="1"/>
  <c r="AB20" i="7" s="1"/>
  <c r="V85" i="7"/>
  <c r="X85" i="7" s="1"/>
  <c r="AB85" i="7" s="1"/>
  <c r="S30" i="1"/>
  <c r="D30" i="8"/>
  <c r="J30" i="1"/>
  <c r="V232" i="7"/>
  <c r="X232" i="7" s="1"/>
  <c r="AB232" i="7" s="1"/>
  <c r="V142" i="7"/>
  <c r="X142" i="7" s="1"/>
  <c r="AB142" i="7" s="1"/>
  <c r="V140" i="7"/>
  <c r="X140" i="7" s="1"/>
  <c r="AB140" i="7" s="1"/>
  <c r="V126" i="7"/>
  <c r="X126" i="7" s="1"/>
  <c r="AB126" i="7" s="1"/>
  <c r="V119" i="7"/>
  <c r="X119" i="7" s="1"/>
  <c r="AB119" i="7" s="1"/>
  <c r="V173" i="7"/>
  <c r="X173" i="7" s="1"/>
  <c r="AB173" i="7" s="1"/>
  <c r="V64" i="7"/>
  <c r="X64" i="7" s="1"/>
  <c r="AB64" i="7" s="1"/>
  <c r="V210" i="7"/>
  <c r="X210" i="7" s="1"/>
  <c r="AB210" i="7" s="1"/>
  <c r="V25" i="7"/>
  <c r="X25" i="7" s="1"/>
  <c r="AB25" i="7" s="1"/>
  <c r="V208" i="7"/>
  <c r="X208" i="7" s="1"/>
  <c r="AB208" i="7" s="1"/>
  <c r="V150" i="7"/>
  <c r="X150" i="7" s="1"/>
  <c r="AB150" i="7" s="1"/>
  <c r="V206" i="7"/>
  <c r="X206" i="7" s="1"/>
  <c r="AB206" i="7" s="1"/>
  <c r="V83" i="7"/>
  <c r="X83" i="7" s="1"/>
  <c r="AB83" i="7" s="1"/>
  <c r="V234" i="7"/>
  <c r="X234" i="7" s="1"/>
  <c r="AB234" i="7" s="1"/>
  <c r="V185" i="7"/>
  <c r="X185" i="7" s="1"/>
  <c r="AB185" i="7" s="1"/>
  <c r="V148" i="7"/>
  <c r="X148" i="7" s="1"/>
  <c r="AB148" i="7" s="1"/>
  <c r="V161" i="7"/>
  <c r="X161" i="7" s="1"/>
  <c r="AB161" i="7" s="1"/>
  <c r="V108" i="7"/>
  <c r="X108" i="7" s="1"/>
  <c r="AB108" i="7" s="1"/>
  <c r="V97" i="7"/>
  <c r="X97" i="7" s="1"/>
  <c r="AB97" i="7" s="1"/>
  <c r="V213" i="7"/>
  <c r="X213" i="7" s="1"/>
  <c r="AB213" i="7" s="1"/>
  <c r="V6" i="7"/>
  <c r="X6" i="7" s="1"/>
  <c r="AB6" i="7" s="1"/>
  <c r="V123" i="7"/>
  <c r="X123" i="7" s="1"/>
  <c r="AB123" i="7" s="1"/>
  <c r="V34" i="7"/>
  <c r="X34" i="7" s="1"/>
  <c r="AB34" i="7" s="1"/>
  <c r="V118" i="7"/>
  <c r="X118" i="7" s="1"/>
  <c r="AB118" i="7" s="1"/>
  <c r="V72" i="7"/>
  <c r="X72" i="7" s="1"/>
  <c r="AB72" i="7" s="1"/>
  <c r="V191" i="7"/>
  <c r="X191" i="7" s="1"/>
  <c r="AB191" i="7" s="1"/>
  <c r="V78" i="7"/>
  <c r="X78" i="7" s="1"/>
  <c r="AB78" i="7" s="1"/>
  <c r="V209" i="7"/>
  <c r="X209" i="7" s="1"/>
  <c r="AB209" i="7" s="1"/>
  <c r="V11" i="7"/>
  <c r="X11" i="7" s="1"/>
  <c r="AB11" i="7" s="1"/>
  <c r="V22" i="7"/>
  <c r="X22" i="7" s="1"/>
  <c r="AB22" i="7" s="1"/>
  <c r="V128" i="7"/>
  <c r="X128" i="7" s="1"/>
  <c r="AB128" i="7" s="1"/>
  <c r="V5" i="7"/>
  <c r="X5" i="7" s="1"/>
  <c r="Z5" i="7" s="1"/>
  <c r="V41" i="7"/>
  <c r="X41" i="7" s="1"/>
  <c r="AB41" i="7" s="1"/>
  <c r="J12" i="1"/>
  <c r="S12" i="1"/>
  <c r="D12" i="8"/>
  <c r="V261" i="7"/>
  <c r="X261" i="7" s="1"/>
  <c r="AB261" i="7" s="1"/>
  <c r="V28" i="7"/>
  <c r="X28" i="7" s="1"/>
  <c r="AB28" i="7" s="1"/>
  <c r="V75" i="7"/>
  <c r="X75" i="7" s="1"/>
  <c r="AB75" i="7" s="1"/>
  <c r="V133" i="7"/>
  <c r="X133" i="7" s="1"/>
  <c r="AB133" i="7" s="1"/>
  <c r="V156" i="7"/>
  <c r="X156" i="7" s="1"/>
  <c r="AB156" i="7" s="1"/>
  <c r="S252" i="1"/>
  <c r="J252" i="1"/>
  <c r="D252" i="8"/>
  <c r="V184" i="7"/>
  <c r="X184" i="7" s="1"/>
  <c r="AB184" i="7" s="1"/>
  <c r="V60" i="7"/>
  <c r="X60" i="7" s="1"/>
  <c r="AB60" i="7" s="1"/>
  <c r="V76" i="7"/>
  <c r="X76" i="7" s="1"/>
  <c r="AB76" i="7" s="1"/>
  <c r="V131" i="7"/>
  <c r="X131" i="7" s="1"/>
  <c r="AB131" i="7" s="1"/>
  <c r="V197" i="7"/>
  <c r="X197" i="7" s="1"/>
  <c r="AB197" i="7" s="1"/>
  <c r="V47" i="7"/>
  <c r="X47" i="7" s="1"/>
  <c r="AB47" i="7" s="1"/>
  <c r="V19" i="7"/>
  <c r="X19" i="7" s="1"/>
  <c r="AB19" i="7" s="1"/>
  <c r="V135" i="7"/>
  <c r="X135" i="7" s="1"/>
  <c r="AB135" i="7" s="1"/>
  <c r="V257" i="7"/>
  <c r="X257" i="7" s="1"/>
  <c r="AB257" i="7" s="1"/>
  <c r="V250" i="7"/>
  <c r="X250" i="7" s="1"/>
  <c r="AB250" i="7" s="1"/>
  <c r="V62" i="7"/>
  <c r="X62" i="7" s="1"/>
  <c r="AB62" i="7" s="1"/>
  <c r="V66" i="7"/>
  <c r="X66" i="7" s="1"/>
  <c r="AB66" i="7" s="1"/>
  <c r="V136" i="7"/>
  <c r="X136" i="7" s="1"/>
  <c r="AB136" i="7" s="1"/>
  <c r="V134" i="7"/>
  <c r="X134" i="7" s="1"/>
  <c r="AB134" i="7" s="1"/>
  <c r="V167" i="7"/>
  <c r="X167" i="7" s="1"/>
  <c r="AB167" i="7" s="1"/>
  <c r="V21" i="7"/>
  <c r="X21" i="7" s="1"/>
  <c r="AB21" i="7" s="1"/>
  <c r="J173" i="1"/>
  <c r="D173" i="8"/>
  <c r="S173" i="1"/>
  <c r="V138" i="7"/>
  <c r="X138" i="7" s="1"/>
  <c r="AB138" i="7" s="1"/>
  <c r="V82" i="7"/>
  <c r="X82" i="7" s="1"/>
  <c r="AB82" i="7" s="1"/>
  <c r="V214" i="7"/>
  <c r="X214" i="7" s="1"/>
  <c r="AB214" i="7" s="1"/>
  <c r="V149" i="7"/>
  <c r="X149" i="7" s="1"/>
  <c r="AB149" i="7" s="1"/>
  <c r="V106" i="7"/>
  <c r="X106" i="7" s="1"/>
  <c r="AB106" i="7" s="1"/>
  <c r="V50" i="7"/>
  <c r="X50" i="7" s="1"/>
  <c r="AB50" i="7" s="1"/>
  <c r="V174" i="7"/>
  <c r="X174" i="7" s="1"/>
  <c r="AB174" i="7" s="1"/>
  <c r="V211" i="7"/>
  <c r="X211" i="7" s="1"/>
  <c r="AB211" i="7" s="1"/>
  <c r="V203" i="7"/>
  <c r="X203" i="7" s="1"/>
  <c r="AB203" i="7" s="1"/>
  <c r="V26" i="7"/>
  <c r="X26" i="7" s="1"/>
  <c r="AB26" i="7" s="1"/>
  <c r="V112" i="7"/>
  <c r="X112" i="7" s="1"/>
  <c r="AB112" i="7" s="1"/>
  <c r="V154" i="7"/>
  <c r="X154" i="7" s="1"/>
  <c r="AB154" i="7" s="1"/>
  <c r="V236" i="7"/>
  <c r="X236" i="7" s="1"/>
  <c r="AB236" i="7" s="1"/>
  <c r="V216" i="7"/>
  <c r="X216" i="7" s="1"/>
  <c r="AB216" i="7" s="1"/>
  <c r="V259" i="7"/>
  <c r="X259" i="7" s="1"/>
  <c r="AB259" i="7" s="1"/>
  <c r="V183" i="7"/>
  <c r="X183" i="7" s="1"/>
  <c r="AB183" i="7" s="1"/>
  <c r="V159" i="7"/>
  <c r="X159" i="7" s="1"/>
  <c r="AB159" i="7" s="1"/>
  <c r="V31" i="7"/>
  <c r="X31" i="7" s="1"/>
  <c r="AB31" i="7" s="1"/>
  <c r="V48" i="7"/>
  <c r="X48" i="7" s="1"/>
  <c r="AB48" i="7" s="1"/>
  <c r="V180" i="7"/>
  <c r="X180" i="7" s="1"/>
  <c r="AB180" i="7" s="1"/>
  <c r="V102" i="7"/>
  <c r="X102" i="7" s="1"/>
  <c r="AB102" i="7" s="1"/>
  <c r="V215" i="7"/>
  <c r="X215" i="7" s="1"/>
  <c r="AB215" i="7" s="1"/>
  <c r="V17" i="7"/>
  <c r="X17" i="7" s="1"/>
  <c r="AB17" i="7" s="1"/>
  <c r="V198" i="7"/>
  <c r="X198" i="7" s="1"/>
  <c r="AB198" i="7" s="1"/>
  <c r="V137" i="7"/>
  <c r="X137" i="7" s="1"/>
  <c r="AB137" i="7" s="1"/>
  <c r="V152" i="7"/>
  <c r="X152" i="7" s="1"/>
  <c r="AB152" i="7" s="1"/>
  <c r="V175" i="7"/>
  <c r="X175" i="7" s="1"/>
  <c r="AB175" i="7" s="1"/>
  <c r="V229" i="7"/>
  <c r="X229" i="7" s="1"/>
  <c r="AB229" i="7" s="1"/>
  <c r="V68" i="7"/>
  <c r="X68" i="7" s="1"/>
  <c r="AB68" i="7" s="1"/>
  <c r="V13" i="7"/>
  <c r="X13" i="7" s="1"/>
  <c r="AB13" i="7" s="1"/>
  <c r="V151" i="7"/>
  <c r="X151" i="7" s="1"/>
  <c r="AB151" i="7" s="1"/>
  <c r="V67" i="7"/>
  <c r="X67" i="7" s="1"/>
  <c r="AB67" i="7" s="1"/>
  <c r="V172" i="7"/>
  <c r="X172" i="7" s="1"/>
  <c r="AB172" i="7" s="1"/>
  <c r="V35" i="7"/>
  <c r="X35" i="7" s="1"/>
  <c r="AB35" i="7" s="1"/>
  <c r="V178" i="7"/>
  <c r="X178" i="7" s="1"/>
  <c r="AB178" i="7" s="1"/>
  <c r="V204" i="7"/>
  <c r="X204" i="7" s="1"/>
  <c r="AB204" i="7" s="1"/>
  <c r="V158" i="7"/>
  <c r="X158" i="7" s="1"/>
  <c r="AB158" i="7" s="1"/>
  <c r="V258" i="7"/>
  <c r="X258" i="7" s="1"/>
  <c r="AB258" i="7" s="1"/>
  <c r="V194" i="7"/>
  <c r="X194" i="7" s="1"/>
  <c r="AB194" i="7" s="1"/>
  <c r="V121" i="7"/>
  <c r="X121" i="7" s="1"/>
  <c r="AB121" i="7" s="1"/>
  <c r="V115" i="7"/>
  <c r="X115" i="7" s="1"/>
  <c r="AB115" i="7" s="1"/>
  <c r="V91" i="7"/>
  <c r="X91" i="7" s="1"/>
  <c r="AB91" i="7" s="1"/>
  <c r="V168" i="7"/>
  <c r="X168" i="7" s="1"/>
  <c r="AB168" i="7" s="1"/>
  <c r="V18" i="7"/>
  <c r="X18" i="7" s="1"/>
  <c r="AB18" i="7" s="1"/>
  <c r="V10" i="7"/>
  <c r="X10" i="7" s="1"/>
  <c r="AB10" i="7" s="1"/>
  <c r="V256" i="7"/>
  <c r="X256" i="7" s="1"/>
  <c r="AB256" i="7" s="1"/>
  <c r="V192" i="7"/>
  <c r="X192" i="7" s="1"/>
  <c r="AB192" i="7" s="1"/>
  <c r="V114" i="7"/>
  <c r="X114" i="7" s="1"/>
  <c r="AB114" i="7" s="1"/>
  <c r="V110" i="7"/>
  <c r="X110" i="7" s="1"/>
  <c r="AB110" i="7" s="1"/>
  <c r="V12" i="7"/>
  <c r="X12" i="7" s="1"/>
  <c r="AB12" i="7" s="1"/>
  <c r="V190" i="7"/>
  <c r="X190" i="7" s="1"/>
  <c r="AB190" i="7" s="1"/>
  <c r="V77" i="7"/>
  <c r="X77" i="7" s="1"/>
  <c r="AB77" i="7" s="1"/>
  <c r="V43" i="7"/>
  <c r="X43" i="7" s="1"/>
  <c r="AB43" i="7" s="1"/>
  <c r="V98" i="7"/>
  <c r="X98" i="7" s="1"/>
  <c r="AB98" i="7" s="1"/>
  <c r="V80" i="7"/>
  <c r="X80" i="7" s="1"/>
  <c r="AB80" i="7" s="1"/>
  <c r="V245" i="7"/>
  <c r="X245" i="7" s="1"/>
  <c r="AB245" i="7" s="1"/>
  <c r="V9" i="7"/>
  <c r="X9" i="7" s="1"/>
  <c r="AB9" i="7" s="1"/>
  <c r="V109" i="7"/>
  <c r="X109" i="7" s="1"/>
  <c r="AB109" i="7" s="1"/>
  <c r="J181" i="1"/>
  <c r="S181" i="1"/>
  <c r="D181" i="8"/>
  <c r="V94" i="7"/>
  <c r="X94" i="7" s="1"/>
  <c r="AB94" i="7" s="1"/>
  <c r="V111" i="7"/>
  <c r="X111" i="7" s="1"/>
  <c r="AB111" i="7" s="1"/>
  <c r="V160" i="7"/>
  <c r="X160" i="7" s="1"/>
  <c r="AB160" i="7" s="1"/>
  <c r="V74" i="7"/>
  <c r="X74" i="7" s="1"/>
  <c r="AB74" i="7" s="1"/>
  <c r="V212" i="7"/>
  <c r="X212" i="7" s="1"/>
  <c r="AB212" i="7" s="1"/>
  <c r="V253" i="7"/>
  <c r="X253" i="7" s="1"/>
  <c r="AB253" i="7" s="1"/>
  <c r="V15" i="7"/>
  <c r="X15" i="7" s="1"/>
  <c r="AB15" i="7" s="1"/>
  <c r="V107" i="7"/>
  <c r="X107" i="7" s="1"/>
  <c r="AB107" i="7" s="1"/>
  <c r="V224" i="7"/>
  <c r="X224" i="7" s="1"/>
  <c r="AB224" i="7" s="1"/>
  <c r="V57" i="7"/>
  <c r="X57" i="7" s="1"/>
  <c r="AB57" i="7" s="1"/>
  <c r="V231" i="7"/>
  <c r="X231" i="7" s="1"/>
  <c r="AB231" i="7" s="1"/>
  <c r="V96" i="7"/>
  <c r="X96" i="7" s="1"/>
  <c r="AB96" i="7" s="1"/>
  <c r="V16" i="7"/>
  <c r="X16" i="7" s="1"/>
  <c r="AB16" i="7" s="1"/>
  <c r="V207" i="7"/>
  <c r="X207" i="7" s="1"/>
  <c r="AB207" i="7" s="1"/>
  <c r="H139" i="1"/>
  <c r="E262" i="1"/>
  <c r="E264" i="1" s="1"/>
  <c r="V238" i="7"/>
  <c r="X238" i="7" s="1"/>
  <c r="AB238" i="7" s="1"/>
  <c r="V105" i="7"/>
  <c r="X105" i="7" s="1"/>
  <c r="AB105" i="7" s="1"/>
  <c r="V103" i="7"/>
  <c r="X103" i="7" s="1"/>
  <c r="AB103" i="7" s="1"/>
  <c r="V139" i="7"/>
  <c r="X139" i="7" s="1"/>
  <c r="AB139" i="7" s="1"/>
  <c r="V228" i="7"/>
  <c r="X228" i="7" s="1"/>
  <c r="AB228" i="7" s="1"/>
  <c r="V23" i="7"/>
  <c r="X23" i="7" s="1"/>
  <c r="AB23" i="7" s="1"/>
  <c r="H5" i="1"/>
  <c r="V243" i="7"/>
  <c r="X243" i="7" s="1"/>
  <c r="AB243" i="7" s="1"/>
  <c r="V39" i="7"/>
  <c r="X39" i="7" s="1"/>
  <c r="AB39" i="7" s="1"/>
  <c r="V196" i="7"/>
  <c r="X196" i="7" s="1"/>
  <c r="AB196" i="7" s="1"/>
  <c r="V30" i="7"/>
  <c r="X30" i="7" s="1"/>
  <c r="AB30" i="7" s="1"/>
  <c r="V8" i="7"/>
  <c r="X8" i="7" s="1"/>
  <c r="AB8" i="7" s="1"/>
  <c r="V129" i="7"/>
  <c r="X129" i="7" s="1"/>
  <c r="AB129" i="7" s="1"/>
  <c r="V24" i="7"/>
  <c r="X24" i="7" s="1"/>
  <c r="AB24" i="7" s="1"/>
  <c r="V195" i="7"/>
  <c r="X195" i="7" s="1"/>
  <c r="AB195" i="7" s="1"/>
  <c r="V51" i="7"/>
  <c r="X51" i="7" s="1"/>
  <c r="AB51" i="7" s="1"/>
  <c r="V241" i="7"/>
  <c r="X241" i="7" s="1"/>
  <c r="AB241" i="7" s="1"/>
  <c r="V33" i="7"/>
  <c r="X33" i="7" s="1"/>
  <c r="AB33" i="7" s="1"/>
  <c r="V79" i="7"/>
  <c r="X79" i="7" s="1"/>
  <c r="AB79" i="7" s="1"/>
  <c r="V113" i="7"/>
  <c r="X113" i="7" s="1"/>
  <c r="AB113" i="7" s="1"/>
  <c r="V90" i="7"/>
  <c r="X90" i="7" s="1"/>
  <c r="AB90" i="7" s="1"/>
  <c r="V222" i="7"/>
  <c r="X222" i="7" s="1"/>
  <c r="AB222" i="7" s="1"/>
  <c r="V46" i="7"/>
  <c r="X46" i="7" s="1"/>
  <c r="AB46" i="7" s="1"/>
  <c r="V40" i="7"/>
  <c r="X40" i="7" s="1"/>
  <c r="AB40" i="7" s="1"/>
  <c r="V239" i="7"/>
  <c r="X239" i="7" s="1"/>
  <c r="AB239" i="7" s="1"/>
  <c r="V14" i="7"/>
  <c r="X14" i="7" s="1"/>
  <c r="AB14" i="7" s="1"/>
  <c r="V141" i="7"/>
  <c r="X141" i="7" s="1"/>
  <c r="AB141" i="7" s="1"/>
  <c r="V32" i="7"/>
  <c r="X32" i="7" s="1"/>
  <c r="AB32" i="7" s="1"/>
  <c r="J130" i="1"/>
  <c r="S130" i="1"/>
  <c r="D130" i="8"/>
  <c r="J254" i="1"/>
  <c r="S254" i="1"/>
  <c r="D254" i="8"/>
  <c r="J242" i="1"/>
  <c r="S242" i="1"/>
  <c r="D242" i="8"/>
  <c r="V240" i="7"/>
  <c r="X240" i="7" s="1"/>
  <c r="AB240" i="7" s="1"/>
  <c r="S104" i="1"/>
  <c r="D104" i="8"/>
  <c r="J104" i="1"/>
  <c r="V153" i="7"/>
  <c r="X153" i="7" s="1"/>
  <c r="AB153" i="7" s="1"/>
  <c r="V88" i="7"/>
  <c r="X88" i="7" s="1"/>
  <c r="AB88" i="7" s="1"/>
  <c r="V244" i="7"/>
  <c r="X244" i="7" s="1"/>
  <c r="AB244" i="7" s="1"/>
  <c r="V217" i="7"/>
  <c r="X217" i="7" s="1"/>
  <c r="AB217" i="7" s="1"/>
  <c r="V145" i="7"/>
  <c r="X145" i="7" s="1"/>
  <c r="AB145" i="7" s="1"/>
  <c r="V248" i="7"/>
  <c r="X248" i="7" s="1"/>
  <c r="AB248" i="7" s="1"/>
  <c r="V54" i="7"/>
  <c r="X54" i="7" s="1"/>
  <c r="AB54" i="7" s="1"/>
  <c r="V230" i="7"/>
  <c r="X230" i="7" s="1"/>
  <c r="AB230" i="7" s="1"/>
  <c r="V56" i="7"/>
  <c r="X56" i="7" s="1"/>
  <c r="AB56" i="7" s="1"/>
  <c r="V237" i="7"/>
  <c r="X237" i="7" s="1"/>
  <c r="AB237" i="7" s="1"/>
  <c r="V116" i="7"/>
  <c r="X116" i="7" s="1"/>
  <c r="AB116" i="7" s="1"/>
  <c r="V87" i="7"/>
  <c r="X87" i="7" s="1"/>
  <c r="AB87" i="7" s="1"/>
  <c r="V181" i="7"/>
  <c r="X181" i="7" s="1"/>
  <c r="AB181" i="7" s="1"/>
  <c r="V201" i="7"/>
  <c r="X201" i="7" s="1"/>
  <c r="AB201" i="7" s="1"/>
  <c r="V186" i="7"/>
  <c r="X186" i="7" s="1"/>
  <c r="AB186" i="7" s="1"/>
  <c r="V69" i="7"/>
  <c r="X69" i="7" s="1"/>
  <c r="AB69" i="7" s="1"/>
  <c r="V227" i="7"/>
  <c r="X227" i="7" s="1"/>
  <c r="AB227" i="7" s="1"/>
  <c r="V164" i="7"/>
  <c r="X164" i="7" s="1"/>
  <c r="AB164" i="7" s="1"/>
  <c r="V7" i="7"/>
  <c r="X7" i="7" s="1"/>
  <c r="AB7" i="7" s="1"/>
  <c r="S243" i="1"/>
  <c r="J243" i="1"/>
  <c r="D243" i="8"/>
  <c r="V63" i="7"/>
  <c r="X63" i="7" s="1"/>
  <c r="AB63" i="7" s="1"/>
  <c r="V52" i="7"/>
  <c r="X52" i="7" s="1"/>
  <c r="AB52" i="7" s="1"/>
  <c r="V122" i="7"/>
  <c r="X122" i="7" s="1"/>
  <c r="AB122" i="7" s="1"/>
  <c r="V29" i="7"/>
  <c r="X29" i="7" s="1"/>
  <c r="AB29" i="7" s="1"/>
  <c r="V99" i="7"/>
  <c r="X99" i="7" s="1"/>
  <c r="AB99" i="7" s="1"/>
  <c r="V157" i="7"/>
  <c r="X157" i="7" s="1"/>
  <c r="AB157" i="7" s="1"/>
  <c r="V101" i="7"/>
  <c r="X101" i="7" s="1"/>
  <c r="AB101" i="7" s="1"/>
  <c r="V155" i="7"/>
  <c r="X155" i="7" s="1"/>
  <c r="AB155" i="7" s="1"/>
  <c r="V218" i="7"/>
  <c r="X218" i="7" s="1"/>
  <c r="AB218" i="7" s="1"/>
  <c r="V199" i="7"/>
  <c r="X199" i="7" s="1"/>
  <c r="AB199" i="7" s="1"/>
  <c r="V170" i="7"/>
  <c r="X170" i="7" s="1"/>
  <c r="AB170" i="7" s="1"/>
  <c r="V55" i="7"/>
  <c r="X55" i="7" s="1"/>
  <c r="AB55" i="7" s="1"/>
  <c r="V225" i="7"/>
  <c r="X225" i="7" s="1"/>
  <c r="AB225" i="7" s="1"/>
  <c r="V93" i="7"/>
  <c r="X93" i="7" s="1"/>
  <c r="AB93" i="7" s="1"/>
  <c r="V202" i="7"/>
  <c r="X202" i="7" s="1"/>
  <c r="AB202" i="7" s="1"/>
  <c r="V177" i="7"/>
  <c r="X177" i="7" s="1"/>
  <c r="AB177" i="7" s="1"/>
  <c r="V200" i="7"/>
  <c r="X200" i="7" s="1"/>
  <c r="AB200" i="7" s="1"/>
  <c r="V146" i="7"/>
  <c r="X146" i="7" s="1"/>
  <c r="AB146" i="7" s="1"/>
  <c r="V163" i="7"/>
  <c r="X163" i="7" s="1"/>
  <c r="AB163" i="7" s="1"/>
  <c r="V219" i="7"/>
  <c r="X219" i="7" s="1"/>
  <c r="AB219" i="7" s="1"/>
  <c r="V235" i="7"/>
  <c r="X235" i="7" s="1"/>
  <c r="AB235" i="7" s="1"/>
  <c r="V73" i="7"/>
  <c r="X73" i="7" s="1"/>
  <c r="AB73" i="7" s="1"/>
  <c r="V179" i="7"/>
  <c r="X179" i="7" s="1"/>
  <c r="AB179" i="7" s="1"/>
  <c r="V27" i="7"/>
  <c r="X27" i="7" s="1"/>
  <c r="AB27" i="7" s="1"/>
  <c r="T262" i="7"/>
  <c r="T264" i="7" s="1"/>
  <c r="V264" i="7" s="1"/>
  <c r="V143" i="7"/>
  <c r="X143" i="7" s="1"/>
  <c r="V70" i="7"/>
  <c r="X70" i="7" s="1"/>
  <c r="AB70" i="7" s="1"/>
  <c r="V246" i="7"/>
  <c r="X246" i="7" s="1"/>
  <c r="AB246" i="7" s="1"/>
  <c r="V182" i="7"/>
  <c r="X182" i="7" s="1"/>
  <c r="AB182" i="7" s="1"/>
  <c r="V189" i="7"/>
  <c r="X189" i="7" s="1"/>
  <c r="AB189" i="7" s="1"/>
  <c r="V92" i="7"/>
  <c r="X92" i="7" s="1"/>
  <c r="AB92" i="7" s="1"/>
  <c r="V44" i="7"/>
  <c r="X44" i="7" s="1"/>
  <c r="AB44" i="7" s="1"/>
  <c r="V53" i="7"/>
  <c r="X53" i="7" s="1"/>
  <c r="AB53" i="7" s="1"/>
  <c r="V58" i="7"/>
  <c r="X58" i="7" s="1"/>
  <c r="AB58" i="7" s="1"/>
  <c r="V127" i="7"/>
  <c r="X127" i="7" s="1"/>
  <c r="AB127" i="7" s="1"/>
  <c r="V260" i="7"/>
  <c r="X260" i="7" s="1"/>
  <c r="AB260" i="7" s="1"/>
  <c r="V130" i="7"/>
  <c r="X130" i="7" s="1"/>
  <c r="AB130" i="7" s="1"/>
  <c r="V37" i="7"/>
  <c r="X37" i="7" s="1"/>
  <c r="AB37" i="7" s="1"/>
  <c r="V223" i="7"/>
  <c r="X223" i="7" s="1"/>
  <c r="AB223" i="7" s="1"/>
  <c r="V254" i="7"/>
  <c r="X254" i="7" s="1"/>
  <c r="AB254" i="7" s="1"/>
  <c r="V125" i="7"/>
  <c r="X125" i="7" s="1"/>
  <c r="AB125" i="7" s="1"/>
  <c r="V188" i="7"/>
  <c r="X188" i="7" s="1"/>
  <c r="AB188" i="7" s="1"/>
  <c r="V124" i="7"/>
  <c r="X124" i="7" s="1"/>
  <c r="AB124" i="7" s="1"/>
  <c r="V242" i="7"/>
  <c r="X242" i="7" s="1"/>
  <c r="AB242" i="7" s="1"/>
  <c r="V249" i="7"/>
  <c r="X249" i="7" s="1"/>
  <c r="AB249" i="7" s="1"/>
  <c r="V176" i="7"/>
  <c r="X176" i="7" s="1"/>
  <c r="AB176" i="7" s="1"/>
  <c r="V255" i="7"/>
  <c r="X255" i="7" s="1"/>
  <c r="AB255" i="7" s="1"/>
  <c r="V193" i="7"/>
  <c r="X193" i="7" s="1"/>
  <c r="AB193" i="7" s="1"/>
  <c r="V147" i="7"/>
  <c r="X147" i="7" s="1"/>
  <c r="AB147" i="7" s="1"/>
  <c r="V45" i="7"/>
  <c r="X45" i="7" s="1"/>
  <c r="AB45" i="7" s="1"/>
  <c r="V36" i="7"/>
  <c r="X36" i="7" s="1"/>
  <c r="AB36" i="7" s="1"/>
  <c r="V233" i="7"/>
  <c r="X233" i="7" s="1"/>
  <c r="AB233" i="7" s="1"/>
  <c r="V171" i="7"/>
  <c r="X171" i="7" s="1"/>
  <c r="AB171" i="7" s="1"/>
  <c r="V100" i="7"/>
  <c r="X100" i="7" s="1"/>
  <c r="AB100" i="7" s="1"/>
  <c r="V86" i="7"/>
  <c r="X86" i="7" s="1"/>
  <c r="AB86" i="7" s="1"/>
  <c r="V169" i="7"/>
  <c r="X169" i="7" s="1"/>
  <c r="AB169" i="7" s="1"/>
  <c r="V84" i="7"/>
  <c r="X84" i="7" s="1"/>
  <c r="AB84" i="7" s="1"/>
  <c r="V220" i="7"/>
  <c r="X220" i="7" s="1"/>
  <c r="AB220" i="7" s="1"/>
  <c r="V104" i="7"/>
  <c r="X104" i="7" s="1"/>
  <c r="AB104" i="7" s="1"/>
  <c r="V42" i="7"/>
  <c r="X42" i="7" s="1"/>
  <c r="AB42" i="7" s="1"/>
  <c r="D141" i="8" l="1"/>
  <c r="S141" i="1"/>
  <c r="D66" i="8"/>
  <c r="J66" i="1"/>
  <c r="F66" i="8" s="1"/>
  <c r="D200" i="8"/>
  <c r="J200" i="1"/>
  <c r="F200" i="8" s="1"/>
  <c r="D62" i="8"/>
  <c r="J62" i="1"/>
  <c r="F62" i="8" s="1"/>
  <c r="D49" i="8"/>
  <c r="S49" i="1"/>
  <c r="S43" i="1"/>
  <c r="D205" i="8"/>
  <c r="J98" i="1"/>
  <c r="P98" i="1" s="1"/>
  <c r="J205" i="1"/>
  <c r="L205" i="1" s="1"/>
  <c r="D43" i="8"/>
  <c r="S137" i="1"/>
  <c r="D166" i="8"/>
  <c r="S98" i="1"/>
  <c r="D176" i="8"/>
  <c r="S166" i="1"/>
  <c r="S176" i="1"/>
  <c r="D137" i="8"/>
  <c r="J10" i="1"/>
  <c r="P10" i="1" s="1"/>
  <c r="S258" i="1"/>
  <c r="D258" i="8"/>
  <c r="D232" i="8"/>
  <c r="S232" i="1"/>
  <c r="J220" i="1"/>
  <c r="P220" i="1" s="1"/>
  <c r="S192" i="1"/>
  <c r="D220" i="8"/>
  <c r="S10" i="1"/>
  <c r="D162" i="8"/>
  <c r="J162" i="1"/>
  <c r="F162" i="8" s="1"/>
  <c r="J53" i="1"/>
  <c r="L53" i="1" s="1"/>
  <c r="D150" i="8"/>
  <c r="D236" i="8"/>
  <c r="J150" i="1"/>
  <c r="P150" i="1" s="1"/>
  <c r="S236" i="1"/>
  <c r="J69" i="1"/>
  <c r="P69" i="1" s="1"/>
  <c r="D69" i="8"/>
  <c r="S13" i="1"/>
  <c r="D197" i="8"/>
  <c r="J13" i="1"/>
  <c r="L13" i="1" s="1"/>
  <c r="S53" i="1"/>
  <c r="D211" i="8"/>
  <c r="D39" i="8"/>
  <c r="J39" i="1"/>
  <c r="P39" i="1" s="1"/>
  <c r="S197" i="1"/>
  <c r="J96" i="1"/>
  <c r="P96" i="1" s="1"/>
  <c r="D96" i="8"/>
  <c r="S211" i="1"/>
  <c r="D120" i="8"/>
  <c r="J120" i="1"/>
  <c r="F120" i="8" s="1"/>
  <c r="J21" i="1"/>
  <c r="P21" i="1" s="1"/>
  <c r="D21" i="8"/>
  <c r="D192" i="8"/>
  <c r="J247" i="1"/>
  <c r="L247" i="1" s="1"/>
  <c r="D247" i="8"/>
  <c r="S261" i="1"/>
  <c r="D231" i="8"/>
  <c r="D226" i="8"/>
  <c r="S226" i="1"/>
  <c r="S240" i="1"/>
  <c r="J222" i="1"/>
  <c r="P222" i="1" s="1"/>
  <c r="S231" i="1"/>
  <c r="D239" i="8"/>
  <c r="S117" i="1"/>
  <c r="S245" i="1"/>
  <c r="D59" i="8"/>
  <c r="S59" i="1"/>
  <c r="J240" i="1"/>
  <c r="L240" i="1" s="1"/>
  <c r="J239" i="1"/>
  <c r="P239" i="1" s="1"/>
  <c r="S163" i="1"/>
  <c r="S132" i="1"/>
  <c r="J117" i="1"/>
  <c r="L117" i="1" s="1"/>
  <c r="D132" i="8"/>
  <c r="D245" i="8"/>
  <c r="S222" i="1"/>
  <c r="D261" i="8"/>
  <c r="D38" i="8"/>
  <c r="S82" i="1"/>
  <c r="J199" i="1"/>
  <c r="L199" i="1" s="1"/>
  <c r="J38" i="1"/>
  <c r="F38" i="8" s="1"/>
  <c r="D82" i="8"/>
  <c r="S75" i="1"/>
  <c r="D251" i="8"/>
  <c r="S73" i="1"/>
  <c r="J73" i="1"/>
  <c r="P73" i="1" s="1"/>
  <c r="J75" i="1"/>
  <c r="F75" i="8" s="1"/>
  <c r="J251" i="1"/>
  <c r="F251" i="8" s="1"/>
  <c r="J163" i="1"/>
  <c r="F163" i="8" s="1"/>
  <c r="D199" i="8"/>
  <c r="D233" i="8"/>
  <c r="D90" i="8"/>
  <c r="D113" i="8"/>
  <c r="D140" i="8"/>
  <c r="J74" i="1"/>
  <c r="F74" i="8" s="1"/>
  <c r="J90" i="1"/>
  <c r="L90" i="1" s="1"/>
  <c r="J113" i="1"/>
  <c r="L113" i="1" s="1"/>
  <c r="J140" i="1"/>
  <c r="P140" i="1" s="1"/>
  <c r="S74" i="1"/>
  <c r="D223" i="8"/>
  <c r="J248" i="1"/>
  <c r="F248" i="8" s="1"/>
  <c r="J223" i="1"/>
  <c r="F223" i="8" s="1"/>
  <c r="J233" i="1"/>
  <c r="L233" i="1" s="1"/>
  <c r="D237" i="8"/>
  <c r="J237" i="1"/>
  <c r="L237" i="1" s="1"/>
  <c r="D248" i="8"/>
  <c r="S51" i="1"/>
  <c r="S94" i="1"/>
  <c r="S79" i="1"/>
  <c r="D79" i="8"/>
  <c r="D94" i="8"/>
  <c r="D51" i="8"/>
  <c r="D57" i="8"/>
  <c r="S116" i="1"/>
  <c r="J255" i="1"/>
  <c r="L255" i="1" s="1"/>
  <c r="S255" i="1"/>
  <c r="J189" i="1"/>
  <c r="L189" i="1" s="1"/>
  <c r="S235" i="1"/>
  <c r="J57" i="1"/>
  <c r="L57" i="1" s="1"/>
  <c r="D203" i="8"/>
  <c r="J203" i="1"/>
  <c r="L203" i="1" s="1"/>
  <c r="S29" i="1"/>
  <c r="J29" i="1"/>
  <c r="P29" i="1" s="1"/>
  <c r="S196" i="1"/>
  <c r="D22" i="8"/>
  <c r="S22" i="1"/>
  <c r="D99" i="8"/>
  <c r="D196" i="8"/>
  <c r="D235" i="8"/>
  <c r="J54" i="1"/>
  <c r="L54" i="1" s="1"/>
  <c r="J116" i="1"/>
  <c r="F116" i="8" s="1"/>
  <c r="D230" i="8"/>
  <c r="S230" i="1"/>
  <c r="D189" i="8"/>
  <c r="S99" i="1"/>
  <c r="S78" i="1"/>
  <c r="J78" i="1"/>
  <c r="P78" i="1" s="1"/>
  <c r="S126" i="1"/>
  <c r="D146" i="8"/>
  <c r="S146" i="1"/>
  <c r="J219" i="1"/>
  <c r="P219" i="1" s="1"/>
  <c r="S219" i="1"/>
  <c r="J27" i="1"/>
  <c r="L27" i="1" s="1"/>
  <c r="S27" i="1"/>
  <c r="J143" i="1"/>
  <c r="P143" i="1" s="1"/>
  <c r="J32" i="1"/>
  <c r="P32" i="1" s="1"/>
  <c r="D32" i="8"/>
  <c r="J179" i="1"/>
  <c r="F179" i="8" s="1"/>
  <c r="D63" i="8"/>
  <c r="J63" i="1"/>
  <c r="L63" i="1" s="1"/>
  <c r="S143" i="1"/>
  <c r="D179" i="8"/>
  <c r="D54" i="8"/>
  <c r="D126" i="8"/>
  <c r="S33" i="1"/>
  <c r="J33" i="1"/>
  <c r="P33" i="1" s="1"/>
  <c r="J144" i="1"/>
  <c r="L144" i="1" s="1"/>
  <c r="D144" i="8"/>
  <c r="J95" i="1"/>
  <c r="F95" i="8" s="1"/>
  <c r="J70" i="1"/>
  <c r="F70" i="8" s="1"/>
  <c r="S70" i="1"/>
  <c r="D131" i="8"/>
  <c r="S47" i="1"/>
  <c r="D95" i="8"/>
  <c r="S201" i="1"/>
  <c r="S131" i="1"/>
  <c r="D201" i="8"/>
  <c r="S253" i="1"/>
  <c r="D260" i="8"/>
  <c r="S260" i="1"/>
  <c r="D47" i="8"/>
  <c r="D253" i="8"/>
  <c r="J169" i="1"/>
  <c r="L169" i="1" s="1"/>
  <c r="S61" i="1"/>
  <c r="D87" i="8"/>
  <c r="J61" i="1"/>
  <c r="L61" i="1" s="1"/>
  <c r="J87" i="1"/>
  <c r="L87" i="1" s="1"/>
  <c r="D135" i="8"/>
  <c r="S135" i="1"/>
  <c r="J224" i="1"/>
  <c r="P224" i="1" s="1"/>
  <c r="D224" i="8"/>
  <c r="D217" i="8"/>
  <c r="J71" i="1"/>
  <c r="F71" i="8" s="1"/>
  <c r="D71" i="8"/>
  <c r="J153" i="1"/>
  <c r="F153" i="8" s="1"/>
  <c r="D119" i="8"/>
  <c r="J202" i="1"/>
  <c r="F202" i="8" s="1"/>
  <c r="S153" i="1"/>
  <c r="D50" i="8"/>
  <c r="J119" i="1"/>
  <c r="F119" i="8" s="1"/>
  <c r="S202" i="1"/>
  <c r="D169" i="8"/>
  <c r="J234" i="1"/>
  <c r="L234" i="1" s="1"/>
  <c r="T153" i="5"/>
  <c r="J172" i="1"/>
  <c r="P172" i="1" s="1"/>
  <c r="S234" i="1"/>
  <c r="D250" i="8"/>
  <c r="S250" i="1"/>
  <c r="J55" i="1"/>
  <c r="P55" i="1" s="1"/>
  <c r="S207" i="1"/>
  <c r="J115" i="1"/>
  <c r="L115" i="1" s="1"/>
  <c r="J175" i="1"/>
  <c r="P175" i="1" s="1"/>
  <c r="D125" i="8"/>
  <c r="D115" i="8"/>
  <c r="S55" i="1"/>
  <c r="D128" i="8"/>
  <c r="J125" i="1"/>
  <c r="L125" i="1" s="1"/>
  <c r="D83" i="8"/>
  <c r="S183" i="1"/>
  <c r="S97" i="1"/>
  <c r="D195" i="8"/>
  <c r="S103" i="1"/>
  <c r="D183" i="8"/>
  <c r="J185" i="1"/>
  <c r="F185" i="8" s="1"/>
  <c r="S109" i="1"/>
  <c r="J186" i="1"/>
  <c r="P186" i="1" s="1"/>
  <c r="D80" i="8"/>
  <c r="D172" i="8"/>
  <c r="T90" i="5"/>
  <c r="T99" i="5"/>
  <c r="T172" i="5"/>
  <c r="S124" i="1"/>
  <c r="J195" i="1"/>
  <c r="L195" i="1" s="1"/>
  <c r="D114" i="8"/>
  <c r="D88" i="8"/>
  <c r="J124" i="1"/>
  <c r="P124" i="1" s="1"/>
  <c r="S114" i="1"/>
  <c r="D9" i="8"/>
  <c r="D215" i="8"/>
  <c r="D212" i="8"/>
  <c r="S177" i="1"/>
  <c r="J9" i="1"/>
  <c r="L9" i="1" s="1"/>
  <c r="S11" i="1"/>
  <c r="D216" i="8"/>
  <c r="D186" i="8"/>
  <c r="D11" i="8"/>
  <c r="S216" i="1"/>
  <c r="J177" i="1"/>
  <c r="F177" i="8" s="1"/>
  <c r="S185" i="1"/>
  <c r="D102" i="8"/>
  <c r="J88" i="1"/>
  <c r="L88" i="1" s="1"/>
  <c r="J246" i="1"/>
  <c r="L246" i="1" s="1"/>
  <c r="S134" i="1"/>
  <c r="S83" i="1"/>
  <c r="D180" i="8"/>
  <c r="J8" i="1"/>
  <c r="P8" i="1" s="1"/>
  <c r="J134" i="1"/>
  <c r="F134" i="8" s="1"/>
  <c r="S180" i="1"/>
  <c r="T42" i="5"/>
  <c r="T18" i="5"/>
  <c r="S28" i="1"/>
  <c r="D25" i="8"/>
  <c r="S238" i="1"/>
  <c r="J190" i="1"/>
  <c r="P190" i="1" s="1"/>
  <c r="J28" i="1"/>
  <c r="P28" i="1" s="1"/>
  <c r="S123" i="1"/>
  <c r="J25" i="1"/>
  <c r="L25" i="1" s="1"/>
  <c r="D129" i="8"/>
  <c r="S160" i="1"/>
  <c r="J238" i="1"/>
  <c r="F238" i="8" s="1"/>
  <c r="D136" i="8"/>
  <c r="S56" i="1"/>
  <c r="J105" i="1"/>
  <c r="P105" i="1" s="1"/>
  <c r="S206" i="1"/>
  <c r="D207" i="8"/>
  <c r="D160" i="8"/>
  <c r="D157" i="8"/>
  <c r="D123" i="8"/>
  <c r="D108" i="8"/>
  <c r="D8" i="8"/>
  <c r="S161" i="1"/>
  <c r="D175" i="8"/>
  <c r="J136" i="1"/>
  <c r="L136" i="1" s="1"/>
  <c r="T24" i="5"/>
  <c r="T163" i="5"/>
  <c r="T178" i="5"/>
  <c r="T26" i="5"/>
  <c r="T33" i="5"/>
  <c r="J56" i="1"/>
  <c r="P56" i="1" s="1"/>
  <c r="D244" i="8"/>
  <c r="S190" i="1"/>
  <c r="S35" i="1"/>
  <c r="S23" i="1"/>
  <c r="J259" i="1"/>
  <c r="P259" i="1" s="1"/>
  <c r="S187" i="1"/>
  <c r="D68" i="8"/>
  <c r="J221" i="1"/>
  <c r="F221" i="8" s="1"/>
  <c r="D121" i="8"/>
  <c r="S68" i="1"/>
  <c r="T238" i="5"/>
  <c r="S191" i="1"/>
  <c r="D206" i="8"/>
  <c r="D107" i="8"/>
  <c r="J121" i="1"/>
  <c r="P121" i="1" s="1"/>
  <c r="D151" i="8"/>
  <c r="D103" i="8"/>
  <c r="D105" i="8"/>
  <c r="T117" i="5"/>
  <c r="T151" i="5"/>
  <c r="T34" i="5"/>
  <c r="T133" i="5"/>
  <c r="S147" i="1"/>
  <c r="J182" i="1"/>
  <c r="L182" i="1" s="1"/>
  <c r="D110" i="8"/>
  <c r="D23" i="8"/>
  <c r="J80" i="1"/>
  <c r="L80" i="1" s="1"/>
  <c r="D174" i="8"/>
  <c r="J50" i="1"/>
  <c r="L50" i="1" s="1"/>
  <c r="D40" i="8"/>
  <c r="D156" i="8"/>
  <c r="J191" i="1"/>
  <c r="L191" i="1" s="1"/>
  <c r="J257" i="1"/>
  <c r="L257" i="1" s="1"/>
  <c r="S107" i="1"/>
  <c r="S64" i="1"/>
  <c r="J151" i="1"/>
  <c r="P151" i="1" s="1"/>
  <c r="S157" i="1"/>
  <c r="T140" i="5"/>
  <c r="T97" i="5"/>
  <c r="D165" i="8"/>
  <c r="J42" i="1"/>
  <c r="P42" i="1" s="1"/>
  <c r="J165" i="1"/>
  <c r="P165" i="1" s="1"/>
  <c r="S42" i="1"/>
  <c r="T129" i="5"/>
  <c r="S44" i="1"/>
  <c r="D167" i="8"/>
  <c r="S60" i="1"/>
  <c r="J86" i="1"/>
  <c r="P86" i="1" s="1"/>
  <c r="D193" i="8"/>
  <c r="D92" i="8"/>
  <c r="S170" i="1"/>
  <c r="S91" i="1"/>
  <c r="S67" i="1"/>
  <c r="D148" i="8"/>
  <c r="T86" i="5"/>
  <c r="T130" i="5"/>
  <c r="T174" i="5"/>
  <c r="T134" i="5"/>
  <c r="D154" i="8"/>
  <c r="J133" i="1"/>
  <c r="L133" i="1" s="1"/>
  <c r="S167" i="1"/>
  <c r="D60" i="8"/>
  <c r="S86" i="1"/>
  <c r="J193" i="1"/>
  <c r="P193" i="1" s="1"/>
  <c r="S92" i="1"/>
  <c r="J161" i="1"/>
  <c r="L161" i="1" s="1"/>
  <c r="D64" i="8"/>
  <c r="D221" i="8"/>
  <c r="D91" i="8"/>
  <c r="D67" i="8"/>
  <c r="J148" i="1"/>
  <c r="P148" i="1" s="1"/>
  <c r="S19" i="1"/>
  <c r="D184" i="8"/>
  <c r="T141" i="5"/>
  <c r="T132" i="5"/>
  <c r="T96" i="5"/>
  <c r="T187" i="5"/>
  <c r="S174" i="1"/>
  <c r="J208" i="1"/>
  <c r="F208" i="8" s="1"/>
  <c r="S208" i="1"/>
  <c r="D44" i="8"/>
  <c r="S133" i="1"/>
  <c r="D100" i="8"/>
  <c r="J101" i="1"/>
  <c r="L101" i="1" s="1"/>
  <c r="J184" i="1"/>
  <c r="F184" i="8" s="1"/>
  <c r="T146" i="5"/>
  <c r="T164" i="5"/>
  <c r="S101" i="1"/>
  <c r="T12" i="5"/>
  <c r="D241" i="8"/>
  <c r="S241" i="1"/>
  <c r="S182" i="1"/>
  <c r="S16" i="1"/>
  <c r="J170" i="1"/>
  <c r="L170" i="1" s="1"/>
  <c r="J218" i="1"/>
  <c r="P218" i="1" s="1"/>
  <c r="J20" i="1"/>
  <c r="P20" i="1" s="1"/>
  <c r="S178" i="1"/>
  <c r="D17" i="8"/>
  <c r="D259" i="8"/>
  <c r="T251" i="5"/>
  <c r="T176" i="5"/>
  <c r="T208" i="5"/>
  <c r="T116" i="5"/>
  <c r="T166" i="5"/>
  <c r="T165" i="5"/>
  <c r="T179" i="5"/>
  <c r="T43" i="5"/>
  <c r="T171" i="5"/>
  <c r="T149" i="5"/>
  <c r="J77" i="1"/>
  <c r="P77" i="1" s="1"/>
  <c r="S215" i="1"/>
  <c r="T200" i="5"/>
  <c r="T78" i="5"/>
  <c r="T118" i="5"/>
  <c r="T38" i="5"/>
  <c r="J217" i="1"/>
  <c r="P217" i="1" s="1"/>
  <c r="J147" i="1"/>
  <c r="L147" i="1" s="1"/>
  <c r="S108" i="1"/>
  <c r="T148" i="5"/>
  <c r="T159" i="5"/>
  <c r="T170" i="5"/>
  <c r="T177" i="5"/>
  <c r="T191" i="5"/>
  <c r="L89" i="1"/>
  <c r="J244" i="1"/>
  <c r="P244" i="1" s="1"/>
  <c r="J249" i="1"/>
  <c r="F249" i="8" s="1"/>
  <c r="F89" i="8"/>
  <c r="H89" i="8" s="1"/>
  <c r="J89" i="8" s="1"/>
  <c r="D16" i="8"/>
  <c r="D218" i="8"/>
  <c r="D6" i="8"/>
  <c r="T195" i="5"/>
  <c r="T8" i="5"/>
  <c r="T122" i="5"/>
  <c r="T158" i="5"/>
  <c r="T227" i="5"/>
  <c r="T155" i="5"/>
  <c r="J194" i="1"/>
  <c r="P194" i="1" s="1"/>
  <c r="D149" i="8"/>
  <c r="S84" i="1"/>
  <c r="D249" i="8"/>
  <c r="T112" i="5"/>
  <c r="T139" i="5"/>
  <c r="D84" i="8"/>
  <c r="S26" i="1"/>
  <c r="J6" i="1"/>
  <c r="L6" i="1" s="1"/>
  <c r="S20" i="1"/>
  <c r="T157" i="5"/>
  <c r="T144" i="5"/>
  <c r="T27" i="5"/>
  <c r="T201" i="5"/>
  <c r="T168" i="5"/>
  <c r="S257" i="1"/>
  <c r="J149" i="1"/>
  <c r="P149" i="1" s="1"/>
  <c r="T82" i="5"/>
  <c r="T181" i="5"/>
  <c r="T36" i="5"/>
  <c r="D209" i="8"/>
  <c r="D214" i="8"/>
  <c r="T245" i="5"/>
  <c r="T202" i="5"/>
  <c r="S112" i="1"/>
  <c r="J209" i="1"/>
  <c r="L209" i="1" s="1"/>
  <c r="D19" i="8"/>
  <c r="D145" i="8"/>
  <c r="D37" i="8"/>
  <c r="J127" i="1"/>
  <c r="L127" i="1" s="1"/>
  <c r="S154" i="1"/>
  <c r="J18" i="1"/>
  <c r="P18" i="1" s="1"/>
  <c r="S17" i="1"/>
  <c r="D48" i="8"/>
  <c r="J155" i="1"/>
  <c r="L155" i="1" s="1"/>
  <c r="J122" i="1"/>
  <c r="F122" i="8" s="1"/>
  <c r="S7" i="1"/>
  <c r="J212" i="1"/>
  <c r="L212" i="1" s="1"/>
  <c r="T184" i="5"/>
  <c r="T156" i="5"/>
  <c r="T103" i="5"/>
  <c r="T218" i="5"/>
  <c r="T40" i="5"/>
  <c r="T123" i="5"/>
  <c r="T121" i="5"/>
  <c r="T85" i="5"/>
  <c r="T114" i="5"/>
  <c r="D112" i="8"/>
  <c r="T223" i="5"/>
  <c r="T54" i="5"/>
  <c r="T102" i="5"/>
  <c r="T45" i="5"/>
  <c r="S46" i="1"/>
  <c r="T105" i="5"/>
  <c r="T20" i="5"/>
  <c r="D210" i="8"/>
  <c r="J145" i="1"/>
  <c r="F145" i="8" s="1"/>
  <c r="S37" i="1"/>
  <c r="J72" i="1"/>
  <c r="P72" i="1" s="1"/>
  <c r="D225" i="8"/>
  <c r="S18" i="1"/>
  <c r="D204" i="8"/>
  <c r="J152" i="1"/>
  <c r="P152" i="1" s="1"/>
  <c r="S48" i="1"/>
  <c r="D213" i="8"/>
  <c r="S155" i="1"/>
  <c r="D106" i="8"/>
  <c r="S122" i="1"/>
  <c r="D7" i="8"/>
  <c r="D15" i="8"/>
  <c r="S111" i="1"/>
  <c r="T124" i="5"/>
  <c r="T98" i="5"/>
  <c r="T28" i="5"/>
  <c r="T41" i="5"/>
  <c r="T147" i="5"/>
  <c r="S52" i="1"/>
  <c r="T13" i="5"/>
  <c r="S156" i="1"/>
  <c r="T182" i="5"/>
  <c r="T63" i="5"/>
  <c r="T198" i="5"/>
  <c r="T236" i="5"/>
  <c r="D109" i="8"/>
  <c r="S210" i="1"/>
  <c r="S36" i="1"/>
  <c r="D58" i="8"/>
  <c r="D72" i="8"/>
  <c r="D26" i="8"/>
  <c r="J225" i="1"/>
  <c r="P225" i="1" s="1"/>
  <c r="D187" i="8"/>
  <c r="D168" i="8"/>
  <c r="J204" i="1"/>
  <c r="P204" i="1" s="1"/>
  <c r="S152" i="1"/>
  <c r="J213" i="1"/>
  <c r="P213" i="1" s="1"/>
  <c r="J106" i="1"/>
  <c r="P106" i="1" s="1"/>
  <c r="J15" i="1"/>
  <c r="P15" i="1" s="1"/>
  <c r="D111" i="8"/>
  <c r="T206" i="5"/>
  <c r="T209" i="5"/>
  <c r="N264" i="5"/>
  <c r="P264" i="5" s="1"/>
  <c r="T19" i="5"/>
  <c r="T107" i="5"/>
  <c r="T214" i="5"/>
  <c r="D52" i="8"/>
  <c r="T196" i="5"/>
  <c r="T58" i="5"/>
  <c r="J214" i="1"/>
  <c r="L214" i="1" s="1"/>
  <c r="S138" i="1"/>
  <c r="D256" i="8"/>
  <c r="J168" i="1"/>
  <c r="P168" i="1" s="1"/>
  <c r="J31" i="1"/>
  <c r="L31" i="1" s="1"/>
  <c r="T17" i="5"/>
  <c r="T160" i="5"/>
  <c r="T94" i="5"/>
  <c r="T161" i="5"/>
  <c r="T150" i="5"/>
  <c r="T87" i="5"/>
  <c r="T197" i="5"/>
  <c r="T173" i="5"/>
  <c r="T190" i="5"/>
  <c r="D164" i="8"/>
  <c r="T226" i="5"/>
  <c r="T100" i="5"/>
  <c r="D229" i="8"/>
  <c r="T80" i="5"/>
  <c r="T109" i="5"/>
  <c r="T241" i="5"/>
  <c r="T39" i="5"/>
  <c r="T142" i="5"/>
  <c r="T51" i="5"/>
  <c r="T253" i="5"/>
  <c r="T101" i="5"/>
  <c r="T230" i="5"/>
  <c r="T205" i="5"/>
  <c r="T136" i="5"/>
  <c r="D36" i="8"/>
  <c r="J24" i="1"/>
  <c r="F24" i="8" s="1"/>
  <c r="J256" i="1"/>
  <c r="P256" i="1" s="1"/>
  <c r="T247" i="5"/>
  <c r="T222" i="5"/>
  <c r="T243" i="5"/>
  <c r="T48" i="5"/>
  <c r="T256" i="5"/>
  <c r="S40" i="1"/>
  <c r="S159" i="1"/>
  <c r="T75" i="5"/>
  <c r="T77" i="5"/>
  <c r="T215" i="5"/>
  <c r="T185" i="5"/>
  <c r="T52" i="5"/>
  <c r="T95" i="5"/>
  <c r="T135" i="5"/>
  <c r="T229" i="5"/>
  <c r="T7" i="5"/>
  <c r="T211" i="5"/>
  <c r="T212" i="5"/>
  <c r="S85" i="1"/>
  <c r="D227" i="8"/>
  <c r="J76" i="1"/>
  <c r="F76" i="8" s="1"/>
  <c r="S171" i="1"/>
  <c r="D45" i="8"/>
  <c r="D188" i="8"/>
  <c r="J58" i="1"/>
  <c r="P58" i="1" s="1"/>
  <c r="S228" i="1"/>
  <c r="J81" i="1"/>
  <c r="P81" i="1" s="1"/>
  <c r="J41" i="1"/>
  <c r="P41" i="1" s="1"/>
  <c r="J14" i="1"/>
  <c r="L14" i="1" s="1"/>
  <c r="J93" i="1"/>
  <c r="P93" i="1" s="1"/>
  <c r="D127" i="8"/>
  <c r="J118" i="1"/>
  <c r="L118" i="1" s="1"/>
  <c r="S24" i="1"/>
  <c r="D65" i="8"/>
  <c r="D158" i="8"/>
  <c r="J178" i="1"/>
  <c r="L178" i="1" s="1"/>
  <c r="D198" i="8"/>
  <c r="J102" i="1"/>
  <c r="L102" i="1" s="1"/>
  <c r="J159" i="1"/>
  <c r="L159" i="1" s="1"/>
  <c r="D34" i="8"/>
  <c r="D142" i="8"/>
  <c r="T260" i="5"/>
  <c r="T137" i="5"/>
  <c r="T74" i="5"/>
  <c r="T231" i="5"/>
  <c r="T119" i="5"/>
  <c r="T248" i="5"/>
  <c r="T70" i="5"/>
  <c r="T71" i="5"/>
  <c r="T131" i="5"/>
  <c r="T180" i="5"/>
  <c r="T210" i="5"/>
  <c r="T6" i="5"/>
  <c r="T128" i="5"/>
  <c r="T217" i="5"/>
  <c r="T84" i="5"/>
  <c r="T44" i="5"/>
  <c r="T29" i="5"/>
  <c r="S194" i="1"/>
  <c r="D31" i="8"/>
  <c r="T64" i="5"/>
  <c r="T23" i="5"/>
  <c r="T31" i="5"/>
  <c r="T57" i="5"/>
  <c r="J100" i="1"/>
  <c r="L100" i="1" s="1"/>
  <c r="J110" i="1"/>
  <c r="L110" i="1" s="1"/>
  <c r="T261" i="5"/>
  <c r="T235" i="5"/>
  <c r="T257" i="5"/>
  <c r="T65" i="5"/>
  <c r="T62" i="5"/>
  <c r="T56" i="5"/>
  <c r="T104" i="5"/>
  <c r="T69" i="5"/>
  <c r="T47" i="5"/>
  <c r="T225" i="5"/>
  <c r="T204" i="5"/>
  <c r="T46" i="5"/>
  <c r="T254" i="5"/>
  <c r="D171" i="8"/>
  <c r="J129" i="1"/>
  <c r="L129" i="1" s="1"/>
  <c r="S14" i="1"/>
  <c r="J229" i="1"/>
  <c r="P229" i="1" s="1"/>
  <c r="T240" i="5"/>
  <c r="R262" i="5"/>
  <c r="V262" i="5" s="1"/>
  <c r="V143" i="5"/>
  <c r="T219" i="5"/>
  <c r="T93" i="5"/>
  <c r="T259" i="5"/>
  <c r="J227" i="1"/>
  <c r="L227" i="1" s="1"/>
  <c r="S76" i="1"/>
  <c r="J228" i="1"/>
  <c r="P228" i="1" s="1"/>
  <c r="D81" i="8"/>
  <c r="D118" i="8"/>
  <c r="T113" i="5"/>
  <c r="T81" i="5"/>
  <c r="T249" i="5"/>
  <c r="T14" i="5"/>
  <c r="T25" i="5"/>
  <c r="T49" i="5"/>
  <c r="T189" i="5"/>
  <c r="T73" i="5"/>
  <c r="T61" i="5"/>
  <c r="J138" i="1"/>
  <c r="P138" i="1" s="1"/>
  <c r="D97" i="8"/>
  <c r="J85" i="1"/>
  <c r="L85" i="1" s="1"/>
  <c r="S45" i="1"/>
  <c r="J188" i="1"/>
  <c r="P188" i="1" s="1"/>
  <c r="D246" i="8"/>
  <c r="D41" i="8"/>
  <c r="J46" i="1"/>
  <c r="L46" i="1" s="1"/>
  <c r="D93" i="8"/>
  <c r="J128" i="1"/>
  <c r="P128" i="1" s="1"/>
  <c r="J65" i="1"/>
  <c r="L65" i="1" s="1"/>
  <c r="S158" i="1"/>
  <c r="D35" i="8"/>
  <c r="S198" i="1"/>
  <c r="J34" i="1"/>
  <c r="P34" i="1" s="1"/>
  <c r="S142" i="1"/>
  <c r="T239" i="5"/>
  <c r="T32" i="5"/>
  <c r="T67" i="5"/>
  <c r="T91" i="5"/>
  <c r="T55" i="5"/>
  <c r="T66" i="5"/>
  <c r="T167" i="5"/>
  <c r="T169" i="5"/>
  <c r="T186" i="5"/>
  <c r="T106" i="5"/>
  <c r="T111" i="5"/>
  <c r="T152" i="5"/>
  <c r="T252" i="5"/>
  <c r="T213" i="5"/>
  <c r="T242" i="5"/>
  <c r="T203" i="5"/>
  <c r="T216" i="5"/>
  <c r="T120" i="5"/>
  <c r="T192" i="5"/>
  <c r="T22" i="5"/>
  <c r="T92" i="5"/>
  <c r="T207" i="5"/>
  <c r="T194" i="5"/>
  <c r="V5" i="5"/>
  <c r="T234" i="5"/>
  <c r="T193" i="5"/>
  <c r="T145" i="5"/>
  <c r="T15" i="5"/>
  <c r="T50" i="5"/>
  <c r="T232" i="5"/>
  <c r="T72" i="5"/>
  <c r="D77" i="8"/>
  <c r="T250" i="5"/>
  <c r="T258" i="5"/>
  <c r="T126" i="5"/>
  <c r="T83" i="5"/>
  <c r="T233" i="5"/>
  <c r="T16" i="5"/>
  <c r="T224" i="5"/>
  <c r="T110" i="5"/>
  <c r="T9" i="5"/>
  <c r="T127" i="5"/>
  <c r="T115" i="5"/>
  <c r="J164" i="1"/>
  <c r="F164" i="8" s="1"/>
  <c r="T76" i="5"/>
  <c r="T108" i="5"/>
  <c r="T220" i="5"/>
  <c r="T30" i="5"/>
  <c r="T246" i="5"/>
  <c r="T68" i="5"/>
  <c r="T59" i="5"/>
  <c r="T237" i="5"/>
  <c r="T79" i="5"/>
  <c r="T188" i="5"/>
  <c r="T183" i="5"/>
  <c r="T37" i="5"/>
  <c r="T143" i="5"/>
  <c r="T53" i="5"/>
  <c r="T221" i="5"/>
  <c r="T60" i="5"/>
  <c r="T228" i="5"/>
  <c r="T255" i="5"/>
  <c r="T199" i="5"/>
  <c r="T244" i="5"/>
  <c r="T138" i="5"/>
  <c r="T162" i="5"/>
  <c r="T175" i="5"/>
  <c r="T11" i="5"/>
  <c r="T89" i="5"/>
  <c r="T10" i="5"/>
  <c r="T21" i="5"/>
  <c r="T35" i="5"/>
  <c r="T125" i="5"/>
  <c r="T88" i="5"/>
  <c r="T154" i="5"/>
  <c r="Z252" i="7"/>
  <c r="Z180" i="7"/>
  <c r="Z234" i="7"/>
  <c r="Z140" i="7"/>
  <c r="Z142" i="7"/>
  <c r="Z196" i="7"/>
  <c r="Z177" i="7"/>
  <c r="Z77" i="7"/>
  <c r="Z100" i="7"/>
  <c r="Z58" i="7"/>
  <c r="Z79" i="7"/>
  <c r="Z92" i="7"/>
  <c r="Z230" i="7"/>
  <c r="Z190" i="7"/>
  <c r="Z108" i="7"/>
  <c r="Z124" i="7"/>
  <c r="Z139" i="7"/>
  <c r="Z115" i="7"/>
  <c r="Z250" i="7"/>
  <c r="Z155" i="7"/>
  <c r="Z121" i="7"/>
  <c r="Z69" i="7"/>
  <c r="Z12" i="7"/>
  <c r="Z168" i="7"/>
  <c r="Z156" i="7"/>
  <c r="Z64" i="7"/>
  <c r="Z220" i="7"/>
  <c r="Z171" i="7"/>
  <c r="Z182" i="7"/>
  <c r="Z179" i="7"/>
  <c r="Z122" i="7"/>
  <c r="Z131" i="7"/>
  <c r="Z204" i="7"/>
  <c r="Z48" i="7"/>
  <c r="Z84" i="7"/>
  <c r="Z53" i="7"/>
  <c r="Z200" i="7"/>
  <c r="Z56" i="7"/>
  <c r="Z210" i="7"/>
  <c r="Z130" i="7"/>
  <c r="Z70" i="7"/>
  <c r="Z87" i="7"/>
  <c r="Z51" i="7"/>
  <c r="Z192" i="7"/>
  <c r="Z151" i="7"/>
  <c r="Z102" i="7"/>
  <c r="Z97" i="7"/>
  <c r="Z189" i="7"/>
  <c r="Z170" i="7"/>
  <c r="Z157" i="7"/>
  <c r="Z141" i="7"/>
  <c r="Z96" i="7"/>
  <c r="Z98" i="7"/>
  <c r="Z194" i="7"/>
  <c r="Z35" i="7"/>
  <c r="Z41" i="7"/>
  <c r="Z72" i="7"/>
  <c r="Z173" i="7"/>
  <c r="Z129" i="7"/>
  <c r="Z114" i="7"/>
  <c r="Z258" i="7"/>
  <c r="Z215" i="7"/>
  <c r="Z76" i="7"/>
  <c r="Z213" i="7"/>
  <c r="Z195" i="7"/>
  <c r="Z146" i="7"/>
  <c r="Z202" i="7"/>
  <c r="Z218" i="7"/>
  <c r="Z181" i="7"/>
  <c r="Z8" i="7"/>
  <c r="Z31" i="7"/>
  <c r="Z128" i="7"/>
  <c r="Z126" i="7"/>
  <c r="Z83" i="7"/>
  <c r="Z119" i="7"/>
  <c r="Z85" i="7"/>
  <c r="Z63" i="7"/>
  <c r="Z244" i="7"/>
  <c r="Z240" i="7"/>
  <c r="Z14" i="7"/>
  <c r="Z30" i="7"/>
  <c r="Z57" i="7"/>
  <c r="Z74" i="7"/>
  <c r="Z94" i="7"/>
  <c r="Z80" i="7"/>
  <c r="Z256" i="7"/>
  <c r="Z67" i="7"/>
  <c r="Z203" i="7"/>
  <c r="Z138" i="7"/>
  <c r="Z21" i="7"/>
  <c r="Z118" i="7"/>
  <c r="Z161" i="7"/>
  <c r="Z45" i="7"/>
  <c r="Z42" i="7"/>
  <c r="Z193" i="7"/>
  <c r="Z125" i="7"/>
  <c r="Z40" i="7"/>
  <c r="Z216" i="7"/>
  <c r="Z112" i="7"/>
  <c r="Z134" i="7"/>
  <c r="Z47" i="7"/>
  <c r="Z22" i="7"/>
  <c r="Z52" i="7"/>
  <c r="Z217" i="7"/>
  <c r="Z231" i="7"/>
  <c r="Z117" i="7"/>
  <c r="Z86" i="7"/>
  <c r="Z55" i="7"/>
  <c r="Z229" i="7"/>
  <c r="Z208" i="7"/>
  <c r="Z32" i="7"/>
  <c r="Z241" i="7"/>
  <c r="Z227" i="7"/>
  <c r="Z44" i="7"/>
  <c r="Z104" i="7"/>
  <c r="Z101" i="7"/>
  <c r="Z164" i="7"/>
  <c r="Z153" i="7"/>
  <c r="Z90" i="7"/>
  <c r="Z107" i="7"/>
  <c r="Z18" i="7"/>
  <c r="Z178" i="7"/>
  <c r="Z175" i="7"/>
  <c r="Z82" i="7"/>
  <c r="Z136" i="7"/>
  <c r="Z19" i="7"/>
  <c r="Z184" i="7"/>
  <c r="Z78" i="7"/>
  <c r="Z123" i="7"/>
  <c r="Z185" i="7"/>
  <c r="Z251" i="7"/>
  <c r="X262" i="7"/>
  <c r="AB262" i="7" s="1"/>
  <c r="AB143" i="7"/>
  <c r="P245" i="1"/>
  <c r="L245" i="1"/>
  <c r="F245" i="8"/>
  <c r="L243" i="1"/>
  <c r="P243" i="1"/>
  <c r="F243" i="8"/>
  <c r="P111" i="1"/>
  <c r="F111" i="8"/>
  <c r="L111" i="1"/>
  <c r="Z145" i="7"/>
  <c r="P173" i="1"/>
  <c r="L173" i="1"/>
  <c r="F173" i="8"/>
  <c r="Z135" i="7"/>
  <c r="P250" i="1"/>
  <c r="L250" i="1"/>
  <c r="F250" i="8"/>
  <c r="P19" i="1"/>
  <c r="L19" i="1"/>
  <c r="F19" i="8"/>
  <c r="Z147" i="7"/>
  <c r="Z54" i="7"/>
  <c r="P59" i="1"/>
  <c r="L59" i="1"/>
  <c r="F59" i="8"/>
  <c r="P94" i="1"/>
  <c r="L94" i="1"/>
  <c r="F94" i="8"/>
  <c r="L104" i="1"/>
  <c r="F104" i="8"/>
  <c r="P104" i="1"/>
  <c r="L84" i="1"/>
  <c r="P84" i="1"/>
  <c r="F84" i="8"/>
  <c r="P260" i="1"/>
  <c r="F260" i="8"/>
  <c r="L260" i="1"/>
  <c r="Z46" i="7"/>
  <c r="Z24" i="7"/>
  <c r="Z23" i="7"/>
  <c r="Z207" i="7"/>
  <c r="Z253" i="7"/>
  <c r="L160" i="1"/>
  <c r="P160" i="1"/>
  <c r="F160" i="8"/>
  <c r="Z68" i="7"/>
  <c r="Z137" i="7"/>
  <c r="Z26" i="7"/>
  <c r="Z50" i="7"/>
  <c r="Z197" i="7"/>
  <c r="L187" i="1"/>
  <c r="P187" i="1"/>
  <c r="F187" i="8"/>
  <c r="F47" i="8"/>
  <c r="P47" i="1"/>
  <c r="L47" i="1"/>
  <c r="P43" i="1"/>
  <c r="L43" i="1"/>
  <c r="F43" i="8"/>
  <c r="P114" i="1"/>
  <c r="L114" i="1"/>
  <c r="F114" i="8"/>
  <c r="P67" i="1"/>
  <c r="L67" i="1"/>
  <c r="F67" i="8"/>
  <c r="L215" i="1"/>
  <c r="P215" i="1"/>
  <c r="F215" i="8"/>
  <c r="L174" i="1"/>
  <c r="F174" i="8"/>
  <c r="P174" i="1"/>
  <c r="Z187" i="7"/>
  <c r="Z247" i="7"/>
  <c r="Z81" i="7"/>
  <c r="Z205" i="7"/>
  <c r="P253" i="1"/>
  <c r="L253" i="1"/>
  <c r="F253" i="8"/>
  <c r="Z38" i="7"/>
  <c r="Z242" i="7"/>
  <c r="Z254" i="7"/>
  <c r="Z260" i="7"/>
  <c r="Z246" i="7"/>
  <c r="L109" i="1"/>
  <c r="F109" i="8"/>
  <c r="P109" i="1"/>
  <c r="Z27" i="7"/>
  <c r="Z73" i="7"/>
  <c r="Z29" i="7"/>
  <c r="L123" i="1"/>
  <c r="F123" i="8"/>
  <c r="P123" i="1"/>
  <c r="L241" i="1"/>
  <c r="F241" i="8"/>
  <c r="P241" i="1"/>
  <c r="Z7" i="7"/>
  <c r="Z186" i="7"/>
  <c r="Z116" i="7"/>
  <c r="Z248" i="7"/>
  <c r="Z88" i="7"/>
  <c r="P242" i="1"/>
  <c r="L242" i="1"/>
  <c r="F242" i="8"/>
  <c r="L235" i="1"/>
  <c r="P235" i="1"/>
  <c r="F235" i="8"/>
  <c r="Z222" i="7"/>
  <c r="Z113" i="7"/>
  <c r="Z39" i="7"/>
  <c r="Z228" i="7"/>
  <c r="Z16" i="7"/>
  <c r="Z224" i="7"/>
  <c r="Z212" i="7"/>
  <c r="Z198" i="7"/>
  <c r="P141" i="1"/>
  <c r="L141" i="1"/>
  <c r="F141" i="8"/>
  <c r="Z106" i="7"/>
  <c r="Z167" i="7"/>
  <c r="Z62" i="7"/>
  <c r="Z60" i="7"/>
  <c r="L201" i="1"/>
  <c r="P201" i="1"/>
  <c r="F201" i="8"/>
  <c r="P252" i="1"/>
  <c r="L252" i="1"/>
  <c r="F252" i="8"/>
  <c r="Z75" i="7"/>
  <c r="L158" i="1"/>
  <c r="P158" i="1"/>
  <c r="F158" i="8"/>
  <c r="P35" i="1"/>
  <c r="L35" i="1"/>
  <c r="F35" i="8"/>
  <c r="Z209" i="7"/>
  <c r="Z6" i="7"/>
  <c r="Z25" i="7"/>
  <c r="P30" i="1"/>
  <c r="L30" i="1"/>
  <c r="F30" i="8"/>
  <c r="Z65" i="7"/>
  <c r="Z71" i="7"/>
  <c r="Z166" i="7"/>
  <c r="Z49" i="7"/>
  <c r="Z144" i="7"/>
  <c r="L230" i="1"/>
  <c r="P230" i="1"/>
  <c r="F230" i="8"/>
  <c r="L60" i="1"/>
  <c r="P60" i="1"/>
  <c r="F60" i="8"/>
  <c r="P137" i="1"/>
  <c r="L137" i="1"/>
  <c r="F137" i="8"/>
  <c r="P48" i="1"/>
  <c r="L48" i="1"/>
  <c r="F48" i="8"/>
  <c r="Z233" i="7"/>
  <c r="Z143" i="7"/>
  <c r="P92" i="1"/>
  <c r="L92" i="1"/>
  <c r="F92" i="8"/>
  <c r="P181" i="1"/>
  <c r="L181" i="1"/>
  <c r="F181" i="8"/>
  <c r="P261" i="1"/>
  <c r="L261" i="1"/>
  <c r="F261" i="8"/>
  <c r="L12" i="1"/>
  <c r="F12" i="8"/>
  <c r="P12" i="1"/>
  <c r="L91" i="1"/>
  <c r="F91" i="8"/>
  <c r="P91" i="1"/>
  <c r="L198" i="1"/>
  <c r="P198" i="1"/>
  <c r="F198" i="8"/>
  <c r="Z93" i="7"/>
  <c r="Z199" i="7"/>
  <c r="P167" i="1"/>
  <c r="F167" i="8"/>
  <c r="L167" i="1"/>
  <c r="P97" i="1"/>
  <c r="L97" i="1"/>
  <c r="F97" i="8"/>
  <c r="P126" i="1"/>
  <c r="L126" i="1"/>
  <c r="F126" i="8"/>
  <c r="L171" i="1"/>
  <c r="F171" i="8"/>
  <c r="P171" i="1"/>
  <c r="P176" i="1"/>
  <c r="L176" i="1"/>
  <c r="F176" i="8"/>
  <c r="L37" i="1"/>
  <c r="F37" i="8"/>
  <c r="P37" i="1"/>
  <c r="P146" i="1"/>
  <c r="L146" i="1"/>
  <c r="F146" i="8"/>
  <c r="Z105" i="7"/>
  <c r="S139" i="1"/>
  <c r="H262" i="1"/>
  <c r="H264" i="1" s="1"/>
  <c r="D139" i="8"/>
  <c r="J139" i="1"/>
  <c r="Z111" i="7"/>
  <c r="L207" i="1"/>
  <c r="F207" i="8"/>
  <c r="P207" i="1"/>
  <c r="L166" i="1"/>
  <c r="P166" i="1"/>
  <c r="F166" i="8"/>
  <c r="Z109" i="7"/>
  <c r="Z91" i="7"/>
  <c r="Z13" i="7"/>
  <c r="Z159" i="7"/>
  <c r="P40" i="1"/>
  <c r="L40" i="1"/>
  <c r="F40" i="8"/>
  <c r="L83" i="1"/>
  <c r="F83" i="8"/>
  <c r="P83" i="1"/>
  <c r="L211" i="1"/>
  <c r="F211" i="8"/>
  <c r="P211" i="1"/>
  <c r="P64" i="1"/>
  <c r="F64" i="8"/>
  <c r="L64" i="1"/>
  <c r="Z28" i="7"/>
  <c r="L68" i="1"/>
  <c r="P68" i="1"/>
  <c r="F68" i="8"/>
  <c r="Z34" i="7"/>
  <c r="Z148" i="7"/>
  <c r="Z206" i="7"/>
  <c r="P157" i="1"/>
  <c r="L157" i="1"/>
  <c r="F157" i="8"/>
  <c r="Z59" i="7"/>
  <c r="Z120" i="7"/>
  <c r="L7" i="1"/>
  <c r="F7" i="8"/>
  <c r="P7" i="1"/>
  <c r="Z165" i="7"/>
  <c r="P210" i="1"/>
  <c r="L210" i="1"/>
  <c r="F210" i="8"/>
  <c r="P130" i="1"/>
  <c r="L130" i="1"/>
  <c r="F130" i="8"/>
  <c r="Z169" i="7"/>
  <c r="P45" i="1"/>
  <c r="L45" i="1"/>
  <c r="F45" i="8"/>
  <c r="L99" i="1"/>
  <c r="P99" i="1"/>
  <c r="F99" i="8"/>
  <c r="Z66" i="7"/>
  <c r="L132" i="1"/>
  <c r="P132" i="1"/>
  <c r="F132" i="8"/>
  <c r="F23" i="8"/>
  <c r="P23" i="1"/>
  <c r="L23" i="1"/>
  <c r="P180" i="1"/>
  <c r="L180" i="1"/>
  <c r="F180" i="8"/>
  <c r="Z11" i="7"/>
  <c r="P51" i="1"/>
  <c r="L51" i="1"/>
  <c r="F51" i="8"/>
  <c r="Z249" i="7"/>
  <c r="P82" i="1"/>
  <c r="L82" i="1"/>
  <c r="F82" i="8"/>
  <c r="P197" i="1"/>
  <c r="L197" i="1"/>
  <c r="F197" i="8"/>
  <c r="L49" i="1"/>
  <c r="P49" i="1"/>
  <c r="F49" i="8"/>
  <c r="AB5" i="7"/>
  <c r="Z36" i="7"/>
  <c r="Z223" i="7"/>
  <c r="Z127" i="7"/>
  <c r="Z201" i="7"/>
  <c r="Z237" i="7"/>
  <c r="P226" i="1"/>
  <c r="L226" i="1"/>
  <c r="F226" i="8"/>
  <c r="L36" i="1"/>
  <c r="P36" i="1"/>
  <c r="F36" i="8"/>
  <c r="L44" i="1"/>
  <c r="F44" i="8"/>
  <c r="P44" i="1"/>
  <c r="Z239" i="7"/>
  <c r="P154" i="1"/>
  <c r="L154" i="1"/>
  <c r="F154" i="8"/>
  <c r="Z33" i="7"/>
  <c r="Z243" i="7"/>
  <c r="Z103" i="7"/>
  <c r="P26" i="1"/>
  <c r="L26" i="1"/>
  <c r="F26" i="8"/>
  <c r="Z9" i="7"/>
  <c r="Z43" i="7"/>
  <c r="Z110" i="7"/>
  <c r="Z10" i="7"/>
  <c r="Z158" i="7"/>
  <c r="Z172" i="7"/>
  <c r="Z17" i="7"/>
  <c r="Z211" i="7"/>
  <c r="Z149" i="7"/>
  <c r="L52" i="1"/>
  <c r="F52" i="8"/>
  <c r="P52" i="1"/>
  <c r="L17" i="1"/>
  <c r="P17" i="1"/>
  <c r="F17" i="8"/>
  <c r="Z232" i="7"/>
  <c r="L142" i="1"/>
  <c r="P142" i="1"/>
  <c r="F142" i="8"/>
  <c r="Z221" i="7"/>
  <c r="Z95" i="7"/>
  <c r="P103" i="1"/>
  <c r="F103" i="8"/>
  <c r="L103" i="1"/>
  <c r="Z163" i="7"/>
  <c r="L112" i="1"/>
  <c r="F112" i="8"/>
  <c r="P112" i="1"/>
  <c r="L108" i="1"/>
  <c r="F108" i="8"/>
  <c r="P108" i="1"/>
  <c r="Z245" i="7"/>
  <c r="P22" i="1"/>
  <c r="L22" i="1"/>
  <c r="F22" i="8"/>
  <c r="Z259" i="7"/>
  <c r="Z133" i="7"/>
  <c r="L183" i="1"/>
  <c r="F183" i="8"/>
  <c r="P183" i="1"/>
  <c r="V262" i="7"/>
  <c r="P192" i="1"/>
  <c r="L192" i="1"/>
  <c r="F192" i="8"/>
  <c r="P231" i="1"/>
  <c r="F231" i="8"/>
  <c r="L231" i="1"/>
  <c r="Z235" i="7"/>
  <c r="Z255" i="7"/>
  <c r="Z176" i="7"/>
  <c r="Z188" i="7"/>
  <c r="Z37" i="7"/>
  <c r="Z219" i="7"/>
  <c r="P156" i="1"/>
  <c r="L156" i="1"/>
  <c r="F156" i="8"/>
  <c r="Z225" i="7"/>
  <c r="Z99" i="7"/>
  <c r="L206" i="1"/>
  <c r="P206" i="1"/>
  <c r="F206" i="8"/>
  <c r="L131" i="1"/>
  <c r="P131" i="1"/>
  <c r="F131" i="8"/>
  <c r="L254" i="1"/>
  <c r="P254" i="1"/>
  <c r="F254" i="8"/>
  <c r="P236" i="1"/>
  <c r="L236" i="1"/>
  <c r="F236" i="8"/>
  <c r="J5" i="1"/>
  <c r="D5" i="8"/>
  <c r="S5" i="1"/>
  <c r="P196" i="1"/>
  <c r="L196" i="1"/>
  <c r="F196" i="8"/>
  <c r="Z238" i="7"/>
  <c r="P232" i="1"/>
  <c r="L232" i="1"/>
  <c r="F232" i="8"/>
  <c r="Z15" i="7"/>
  <c r="Z160" i="7"/>
  <c r="P16" i="1"/>
  <c r="L16" i="1"/>
  <c r="F16" i="8"/>
  <c r="L107" i="1"/>
  <c r="F107" i="8"/>
  <c r="P107" i="1"/>
  <c r="Z152" i="7"/>
  <c r="Z183" i="7"/>
  <c r="Z236" i="7"/>
  <c r="Z154" i="7"/>
  <c r="P79" i="1"/>
  <c r="F79" i="8"/>
  <c r="L79" i="1"/>
  <c r="Z174" i="7"/>
  <c r="Z214" i="7"/>
  <c r="P11" i="1"/>
  <c r="L11" i="1"/>
  <c r="F11" i="8"/>
  <c r="Z257" i="7"/>
  <c r="Z261" i="7"/>
  <c r="P258" i="1"/>
  <c r="L258" i="1"/>
  <c r="F258" i="8"/>
  <c r="L216" i="1"/>
  <c r="P216" i="1"/>
  <c r="F216" i="8"/>
  <c r="Z191" i="7"/>
  <c r="Z150" i="7"/>
  <c r="Z20" i="7"/>
  <c r="Z226" i="7"/>
  <c r="Z132" i="7"/>
  <c r="Z61" i="7"/>
  <c r="L135" i="1"/>
  <c r="F135" i="8"/>
  <c r="P135" i="1"/>
  <c r="Z162" i="7"/>
  <c r="L66" i="1" l="1"/>
  <c r="P66" i="1"/>
  <c r="L200" i="1"/>
  <c r="P200" i="1"/>
  <c r="L62" i="1"/>
  <c r="P62" i="1"/>
  <c r="F98" i="8"/>
  <c r="H98" i="8" s="1"/>
  <c r="J98" i="8" s="1"/>
  <c r="L98" i="1"/>
  <c r="P205" i="1"/>
  <c r="F205" i="8"/>
  <c r="H205" i="8" s="1"/>
  <c r="J205" i="8" s="1"/>
  <c r="F10" i="8"/>
  <c r="H10" i="8" s="1"/>
  <c r="J10" i="8" s="1"/>
  <c r="L10" i="1"/>
  <c r="F220" i="8"/>
  <c r="H220" i="8" s="1"/>
  <c r="J220" i="8" s="1"/>
  <c r="L220" i="1"/>
  <c r="P162" i="1"/>
  <c r="L162" i="1"/>
  <c r="P53" i="1"/>
  <c r="F53" i="8"/>
  <c r="H53" i="8" s="1"/>
  <c r="J53" i="8" s="1"/>
  <c r="L150" i="1"/>
  <c r="F96" i="8"/>
  <c r="H96" i="8" s="1"/>
  <c r="J96" i="8" s="1"/>
  <c r="F150" i="8"/>
  <c r="H150" i="8" s="1"/>
  <c r="J150" i="8" s="1"/>
  <c r="F69" i="8"/>
  <c r="H69" i="8" s="1"/>
  <c r="J69" i="8" s="1"/>
  <c r="L69" i="1"/>
  <c r="L96" i="1"/>
  <c r="F13" i="8"/>
  <c r="H13" i="8" s="1"/>
  <c r="J13" i="8" s="1"/>
  <c r="P120" i="1"/>
  <c r="F21" i="8"/>
  <c r="H21" i="8" s="1"/>
  <c r="J21" i="8" s="1"/>
  <c r="P13" i="1"/>
  <c r="L120" i="1"/>
  <c r="L21" i="1"/>
  <c r="L39" i="1"/>
  <c r="F39" i="8"/>
  <c r="H39" i="8" s="1"/>
  <c r="J39" i="8" s="1"/>
  <c r="F247" i="8"/>
  <c r="H247" i="8" s="1"/>
  <c r="J247" i="8" s="1"/>
  <c r="P247" i="1"/>
  <c r="L222" i="1"/>
  <c r="L75" i="1"/>
  <c r="P240" i="1"/>
  <c r="F222" i="8"/>
  <c r="H222" i="8" s="1"/>
  <c r="J222" i="8" s="1"/>
  <c r="P75" i="1"/>
  <c r="L223" i="1"/>
  <c r="P223" i="1"/>
  <c r="F239" i="8"/>
  <c r="H239" i="8" s="1"/>
  <c r="J239" i="8" s="1"/>
  <c r="L73" i="1"/>
  <c r="F240" i="8"/>
  <c r="H240" i="8" s="1"/>
  <c r="J240" i="8" s="1"/>
  <c r="L239" i="1"/>
  <c r="F73" i="8"/>
  <c r="H73" i="8" s="1"/>
  <c r="J73" i="8" s="1"/>
  <c r="P251" i="1"/>
  <c r="L251" i="1"/>
  <c r="F117" i="8"/>
  <c r="H117" i="8" s="1"/>
  <c r="J117" i="8" s="1"/>
  <c r="P117" i="1"/>
  <c r="F140" i="8"/>
  <c r="H140" i="8" s="1"/>
  <c r="J140" i="8" s="1"/>
  <c r="P163" i="1"/>
  <c r="L163" i="1"/>
  <c r="P90" i="1"/>
  <c r="F113" i="8"/>
  <c r="H113" i="8" s="1"/>
  <c r="J113" i="8" s="1"/>
  <c r="P199" i="1"/>
  <c r="P113" i="1"/>
  <c r="F199" i="8"/>
  <c r="H199" i="8" s="1"/>
  <c r="J199" i="8" s="1"/>
  <c r="L38" i="1"/>
  <c r="L140" i="1"/>
  <c r="P38" i="1"/>
  <c r="P248" i="1"/>
  <c r="L248" i="1"/>
  <c r="F233" i="8"/>
  <c r="H233" i="8" s="1"/>
  <c r="J233" i="8" s="1"/>
  <c r="L74" i="1"/>
  <c r="P74" i="1"/>
  <c r="P233" i="1"/>
  <c r="F90" i="8"/>
  <c r="H90" i="8" s="1"/>
  <c r="J90" i="8" s="1"/>
  <c r="P237" i="1"/>
  <c r="F237" i="8"/>
  <c r="H237" i="8" s="1"/>
  <c r="J237" i="8" s="1"/>
  <c r="P255" i="1"/>
  <c r="F255" i="8"/>
  <c r="H255" i="8" s="1"/>
  <c r="J255" i="8" s="1"/>
  <c r="P189" i="1"/>
  <c r="F189" i="8"/>
  <c r="H189" i="8" s="1"/>
  <c r="J189" i="8" s="1"/>
  <c r="P57" i="1"/>
  <c r="F57" i="8"/>
  <c r="H57" i="8" s="1"/>
  <c r="J57" i="8" s="1"/>
  <c r="P203" i="1"/>
  <c r="F203" i="8"/>
  <c r="H203" i="8" s="1"/>
  <c r="J203" i="8" s="1"/>
  <c r="P54" i="1"/>
  <c r="F54" i="8"/>
  <c r="H54" i="8" s="1"/>
  <c r="J54" i="8" s="1"/>
  <c r="F29" i="8"/>
  <c r="H29" i="8" s="1"/>
  <c r="J29" i="8" s="1"/>
  <c r="L29" i="1"/>
  <c r="L78" i="1"/>
  <c r="P116" i="1"/>
  <c r="L116" i="1"/>
  <c r="F78" i="8"/>
  <c r="H78" i="8" s="1"/>
  <c r="J78" i="8" s="1"/>
  <c r="L219" i="1"/>
  <c r="F219" i="8"/>
  <c r="H219" i="8" s="1"/>
  <c r="J219" i="8" s="1"/>
  <c r="P27" i="1"/>
  <c r="F32" i="8"/>
  <c r="H32" i="8" s="1"/>
  <c r="J32" i="8" s="1"/>
  <c r="L32" i="1"/>
  <c r="F27" i="8"/>
  <c r="H27" i="8" s="1"/>
  <c r="J27" i="8" s="1"/>
  <c r="L143" i="1"/>
  <c r="F143" i="8"/>
  <c r="H143" i="8" s="1"/>
  <c r="J143" i="8" s="1"/>
  <c r="P144" i="1"/>
  <c r="P179" i="1"/>
  <c r="P63" i="1"/>
  <c r="L179" i="1"/>
  <c r="F63" i="8"/>
  <c r="H63" i="8" s="1"/>
  <c r="J63" i="8" s="1"/>
  <c r="L33" i="1"/>
  <c r="F144" i="8"/>
  <c r="H144" i="8" s="1"/>
  <c r="J144" i="8" s="1"/>
  <c r="F33" i="8"/>
  <c r="H33" i="8" s="1"/>
  <c r="J33" i="8" s="1"/>
  <c r="P95" i="1"/>
  <c r="L95" i="1"/>
  <c r="L70" i="1"/>
  <c r="P70" i="1"/>
  <c r="P61" i="1"/>
  <c r="P169" i="1"/>
  <c r="L71" i="1"/>
  <c r="F169" i="8"/>
  <c r="H169" i="8" s="1"/>
  <c r="J169" i="8" s="1"/>
  <c r="F61" i="8"/>
  <c r="H61" i="8" s="1"/>
  <c r="J61" i="8" s="1"/>
  <c r="P87" i="1"/>
  <c r="F87" i="8"/>
  <c r="H87" i="8" s="1"/>
  <c r="J87" i="8" s="1"/>
  <c r="L153" i="1"/>
  <c r="P153" i="1"/>
  <c r="P202" i="1"/>
  <c r="L202" i="1"/>
  <c r="F224" i="8"/>
  <c r="H224" i="8" s="1"/>
  <c r="J224" i="8" s="1"/>
  <c r="L224" i="1"/>
  <c r="F172" i="8"/>
  <c r="H172" i="8" s="1"/>
  <c r="J172" i="8" s="1"/>
  <c r="P71" i="1"/>
  <c r="L238" i="1"/>
  <c r="L119" i="1"/>
  <c r="P119" i="1"/>
  <c r="F234" i="8"/>
  <c r="H234" i="8" s="1"/>
  <c r="J234" i="8" s="1"/>
  <c r="F56" i="8"/>
  <c r="H56" i="8" s="1"/>
  <c r="J56" i="8" s="1"/>
  <c r="P234" i="1"/>
  <c r="P115" i="1"/>
  <c r="P164" i="1"/>
  <c r="L172" i="1"/>
  <c r="F115" i="8"/>
  <c r="H115" i="8" s="1"/>
  <c r="J115" i="8" s="1"/>
  <c r="L185" i="1"/>
  <c r="F190" i="8"/>
  <c r="H190" i="8" s="1"/>
  <c r="J190" i="8" s="1"/>
  <c r="F259" i="8"/>
  <c r="H259" i="8" s="1"/>
  <c r="J259" i="8" s="1"/>
  <c r="P238" i="1"/>
  <c r="L193" i="1"/>
  <c r="P185" i="1"/>
  <c r="F55" i="8"/>
  <c r="H55" i="8" s="1"/>
  <c r="J55" i="8" s="1"/>
  <c r="F125" i="8"/>
  <c r="H125" i="8" s="1"/>
  <c r="J125" i="8" s="1"/>
  <c r="L86" i="1"/>
  <c r="P195" i="1"/>
  <c r="L20" i="1"/>
  <c r="F86" i="8"/>
  <c r="H86" i="8" s="1"/>
  <c r="J86" i="8" s="1"/>
  <c r="F193" i="8"/>
  <c r="H193" i="8" s="1"/>
  <c r="J193" i="8" s="1"/>
  <c r="F105" i="8"/>
  <c r="H105" i="8" s="1"/>
  <c r="J105" i="8" s="1"/>
  <c r="P212" i="1"/>
  <c r="P125" i="1"/>
  <c r="F127" i="8"/>
  <c r="H127" i="8" s="1"/>
  <c r="J127" i="8" s="1"/>
  <c r="L55" i="1"/>
  <c r="F175" i="8"/>
  <c r="H175" i="8" s="1"/>
  <c r="J175" i="8" s="1"/>
  <c r="P191" i="1"/>
  <c r="F182" i="8"/>
  <c r="H182" i="8" s="1"/>
  <c r="J182" i="8" s="1"/>
  <c r="L28" i="1"/>
  <c r="P9" i="1"/>
  <c r="L259" i="1"/>
  <c r="F50" i="8"/>
  <c r="H50" i="8" s="1"/>
  <c r="J50" i="8" s="1"/>
  <c r="L175" i="1"/>
  <c r="P182" i="1"/>
  <c r="L184" i="1"/>
  <c r="L134" i="1"/>
  <c r="F25" i="8"/>
  <c r="H25" i="8" s="1"/>
  <c r="J25" i="8" s="1"/>
  <c r="F191" i="8"/>
  <c r="H191" i="8" s="1"/>
  <c r="J191" i="8" s="1"/>
  <c r="L221" i="1"/>
  <c r="P25" i="1"/>
  <c r="F195" i="8"/>
  <c r="H195" i="8" s="1"/>
  <c r="J195" i="8" s="1"/>
  <c r="L56" i="1"/>
  <c r="F212" i="8"/>
  <c r="H212" i="8" s="1"/>
  <c r="J212" i="8" s="1"/>
  <c r="P221" i="1"/>
  <c r="F246" i="8"/>
  <c r="H246" i="8" s="1"/>
  <c r="J246" i="8" s="1"/>
  <c r="L186" i="1"/>
  <c r="P127" i="1"/>
  <c r="P110" i="1"/>
  <c r="P134" i="1"/>
  <c r="F88" i="8"/>
  <c r="H88" i="8" s="1"/>
  <c r="J88" i="8" s="1"/>
  <c r="F186" i="8"/>
  <c r="H186" i="8" s="1"/>
  <c r="J186" i="8" s="1"/>
  <c r="F110" i="8"/>
  <c r="H110" i="8" s="1"/>
  <c r="J110" i="8" s="1"/>
  <c r="F124" i="8"/>
  <c r="H124" i="8" s="1"/>
  <c r="J124" i="8" s="1"/>
  <c r="L164" i="1"/>
  <c r="L190" i="1"/>
  <c r="P88" i="1"/>
  <c r="L124" i="1"/>
  <c r="F148" i="8"/>
  <c r="H148" i="8" s="1"/>
  <c r="J148" i="8" s="1"/>
  <c r="P246" i="1"/>
  <c r="L121" i="1"/>
  <c r="L177" i="1"/>
  <c r="L8" i="1"/>
  <c r="L151" i="1"/>
  <c r="F229" i="8"/>
  <c r="H229" i="8" s="1"/>
  <c r="J229" i="8" s="1"/>
  <c r="F8" i="8"/>
  <c r="H8" i="8" s="1"/>
  <c r="J8" i="8" s="1"/>
  <c r="F9" i="8"/>
  <c r="H9" i="8" s="1"/>
  <c r="J9" i="8" s="1"/>
  <c r="F151" i="8"/>
  <c r="H151" i="8" s="1"/>
  <c r="J151" i="8" s="1"/>
  <c r="F101" i="8"/>
  <c r="H101" i="8" s="1"/>
  <c r="J101" i="8" s="1"/>
  <c r="L106" i="1"/>
  <c r="F121" i="8"/>
  <c r="H121" i="8" s="1"/>
  <c r="J121" i="8" s="1"/>
  <c r="P177" i="1"/>
  <c r="F213" i="8"/>
  <c r="H213" i="8" s="1"/>
  <c r="J213" i="8" s="1"/>
  <c r="F161" i="8"/>
  <c r="H161" i="8" s="1"/>
  <c r="J161" i="8" s="1"/>
  <c r="L213" i="1"/>
  <c r="P209" i="1"/>
  <c r="F228" i="8"/>
  <c r="H228" i="8" s="1"/>
  <c r="J228" i="8" s="1"/>
  <c r="P31" i="1"/>
  <c r="P136" i="1"/>
  <c r="F6" i="8"/>
  <c r="H6" i="8" s="1"/>
  <c r="J6" i="8" s="1"/>
  <c r="L105" i="1"/>
  <c r="F136" i="8"/>
  <c r="H136" i="8" s="1"/>
  <c r="J136" i="8" s="1"/>
  <c r="P6" i="1"/>
  <c r="F194" i="8"/>
  <c r="H194" i="8" s="1"/>
  <c r="J194" i="8" s="1"/>
  <c r="L42" i="1"/>
  <c r="F152" i="8"/>
  <c r="H152" i="8" s="1"/>
  <c r="J152" i="8" s="1"/>
  <c r="F18" i="8"/>
  <c r="H18" i="8" s="1"/>
  <c r="J18" i="8" s="1"/>
  <c r="F65" i="8"/>
  <c r="H65" i="8" s="1"/>
  <c r="J65" i="8" s="1"/>
  <c r="F15" i="8"/>
  <c r="H15" i="8" s="1"/>
  <c r="J15" i="8" s="1"/>
  <c r="F42" i="8"/>
  <c r="H42" i="8" s="1"/>
  <c r="J42" i="8" s="1"/>
  <c r="F28" i="8"/>
  <c r="H28" i="8" s="1"/>
  <c r="J28" i="8" s="1"/>
  <c r="L152" i="1"/>
  <c r="P65" i="1"/>
  <c r="F257" i="8"/>
  <c r="H257" i="8" s="1"/>
  <c r="J257" i="8" s="1"/>
  <c r="F20" i="8"/>
  <c r="H20" i="8" s="1"/>
  <c r="J20" i="8" s="1"/>
  <c r="F168" i="8"/>
  <c r="H168" i="8" s="1"/>
  <c r="J168" i="8" s="1"/>
  <c r="P50" i="1"/>
  <c r="L15" i="1"/>
  <c r="F80" i="8"/>
  <c r="H80" i="8" s="1"/>
  <c r="J80" i="8" s="1"/>
  <c r="L145" i="1"/>
  <c r="L149" i="1"/>
  <c r="L168" i="1"/>
  <c r="P101" i="1"/>
  <c r="F102" i="8"/>
  <c r="H102" i="8" s="1"/>
  <c r="J102" i="8" s="1"/>
  <c r="P133" i="1"/>
  <c r="L41" i="1"/>
  <c r="P80" i="1"/>
  <c r="P161" i="1"/>
  <c r="L165" i="1"/>
  <c r="F209" i="8"/>
  <c r="H209" i="8" s="1"/>
  <c r="J209" i="8" s="1"/>
  <c r="P257" i="1"/>
  <c r="P145" i="1"/>
  <c r="L217" i="1"/>
  <c r="P184" i="1"/>
  <c r="F34" i="8"/>
  <c r="H34" i="8" s="1"/>
  <c r="J34" i="8" s="1"/>
  <c r="F244" i="8"/>
  <c r="H244" i="8" s="1"/>
  <c r="J244" i="8" s="1"/>
  <c r="L244" i="1"/>
  <c r="F165" i="8"/>
  <c r="H165" i="8" s="1"/>
  <c r="J165" i="8" s="1"/>
  <c r="L194" i="1"/>
  <c r="P178" i="1"/>
  <c r="F106" i="8"/>
  <c r="H106" i="8" s="1"/>
  <c r="J106" i="8" s="1"/>
  <c r="L148" i="1"/>
  <c r="L208" i="1"/>
  <c r="P208" i="1"/>
  <c r="P170" i="1"/>
  <c r="F138" i="8"/>
  <c r="H138" i="8" s="1"/>
  <c r="J138" i="8" s="1"/>
  <c r="L24" i="1"/>
  <c r="F133" i="8"/>
  <c r="H133" i="8" s="1"/>
  <c r="J133" i="8" s="1"/>
  <c r="P249" i="1"/>
  <c r="L249" i="1"/>
  <c r="P24" i="1"/>
  <c r="L34" i="1"/>
  <c r="F129" i="8"/>
  <c r="H129" i="8" s="1"/>
  <c r="J129" i="8" s="1"/>
  <c r="F218" i="8"/>
  <c r="H218" i="8" s="1"/>
  <c r="J218" i="8" s="1"/>
  <c r="L122" i="1"/>
  <c r="L218" i="1"/>
  <c r="F149" i="8"/>
  <c r="H149" i="8" s="1"/>
  <c r="J149" i="8" s="1"/>
  <c r="L138" i="1"/>
  <c r="F170" i="8"/>
  <c r="H170" i="8" s="1"/>
  <c r="J170" i="8" s="1"/>
  <c r="F77" i="8"/>
  <c r="H77" i="8" s="1"/>
  <c r="J77" i="8" s="1"/>
  <c r="F159" i="8"/>
  <c r="H159" i="8" s="1"/>
  <c r="J159" i="8" s="1"/>
  <c r="L18" i="1"/>
  <c r="P147" i="1"/>
  <c r="F31" i="8"/>
  <c r="H31" i="8" s="1"/>
  <c r="J31" i="8" s="1"/>
  <c r="F217" i="8"/>
  <c r="H217" i="8" s="1"/>
  <c r="J217" i="8" s="1"/>
  <c r="L128" i="1"/>
  <c r="L77" i="1"/>
  <c r="P159" i="1"/>
  <c r="P122" i="1"/>
  <c r="F147" i="8"/>
  <c r="H147" i="8" s="1"/>
  <c r="J147" i="8" s="1"/>
  <c r="P102" i="1"/>
  <c r="P46" i="1"/>
  <c r="F204" i="8"/>
  <c r="H204" i="8" s="1"/>
  <c r="J204" i="8" s="1"/>
  <c r="P129" i="1"/>
  <c r="F256" i="8"/>
  <c r="H256" i="8" s="1"/>
  <c r="J256" i="8" s="1"/>
  <c r="F93" i="8"/>
  <c r="H93" i="8" s="1"/>
  <c r="J93" i="8" s="1"/>
  <c r="F214" i="8"/>
  <c r="H214" i="8" s="1"/>
  <c r="J214" i="8" s="1"/>
  <c r="F46" i="8"/>
  <c r="H46" i="8" s="1"/>
  <c r="J46" i="8" s="1"/>
  <c r="F155" i="8"/>
  <c r="H155" i="8" s="1"/>
  <c r="J155" i="8" s="1"/>
  <c r="L204" i="1"/>
  <c r="F118" i="8"/>
  <c r="H118" i="8" s="1"/>
  <c r="J118" i="8" s="1"/>
  <c r="F225" i="8"/>
  <c r="H225" i="8" s="1"/>
  <c r="J225" i="8" s="1"/>
  <c r="L72" i="1"/>
  <c r="F100" i="8"/>
  <c r="H100" i="8" s="1"/>
  <c r="J100" i="8" s="1"/>
  <c r="P100" i="1"/>
  <c r="L256" i="1"/>
  <c r="L93" i="1"/>
  <c r="P214" i="1"/>
  <c r="P155" i="1"/>
  <c r="P118" i="1"/>
  <c r="L225" i="1"/>
  <c r="F72" i="8"/>
  <c r="H72" i="8" s="1"/>
  <c r="J72" i="8" s="1"/>
  <c r="D262" i="8"/>
  <c r="D264" i="8" s="1"/>
  <c r="L228" i="1"/>
  <c r="L229" i="1"/>
  <c r="P76" i="1"/>
  <c r="T262" i="5"/>
  <c r="T264" i="5" s="1"/>
  <c r="F58" i="8"/>
  <c r="H58" i="8" s="1"/>
  <c r="J58" i="8" s="1"/>
  <c r="L76" i="1"/>
  <c r="F81" i="8"/>
  <c r="H81" i="8" s="1"/>
  <c r="J81" i="8" s="1"/>
  <c r="P85" i="1"/>
  <c r="L188" i="1"/>
  <c r="F227" i="8"/>
  <c r="H227" i="8" s="1"/>
  <c r="J227" i="8" s="1"/>
  <c r="P14" i="1"/>
  <c r="F188" i="8"/>
  <c r="H188" i="8" s="1"/>
  <c r="J188" i="8" s="1"/>
  <c r="L58" i="1"/>
  <c r="F41" i="8"/>
  <c r="H41" i="8" s="1"/>
  <c r="J41" i="8" s="1"/>
  <c r="F178" i="8"/>
  <c r="H178" i="8" s="1"/>
  <c r="J178" i="8" s="1"/>
  <c r="F85" i="8"/>
  <c r="H85" i="8" s="1"/>
  <c r="J85" i="8" s="1"/>
  <c r="F128" i="8"/>
  <c r="H128" i="8" s="1"/>
  <c r="J128" i="8" s="1"/>
  <c r="R264" i="5"/>
  <c r="F14" i="8"/>
  <c r="H14" i="8" s="1"/>
  <c r="J14" i="8" s="1"/>
  <c r="S262" i="1"/>
  <c r="S264" i="1" s="1"/>
  <c r="L81" i="1"/>
  <c r="P227" i="1"/>
  <c r="X264" i="7"/>
  <c r="Z262" i="7"/>
  <c r="Z264" i="7" s="1"/>
  <c r="H122" i="8"/>
  <c r="J122" i="8" s="1"/>
  <c r="H62" i="8"/>
  <c r="J62" i="8" s="1"/>
  <c r="H261" i="8"/>
  <c r="J261" i="8" s="1"/>
  <c r="H60" i="8"/>
  <c r="J60" i="8" s="1"/>
  <c r="H235" i="8"/>
  <c r="J235" i="8" s="1"/>
  <c r="H66" i="8"/>
  <c r="J66" i="8" s="1"/>
  <c r="H108" i="8"/>
  <c r="J108" i="8" s="1"/>
  <c r="H184" i="8"/>
  <c r="J184" i="8" s="1"/>
  <c r="H210" i="8"/>
  <c r="J210" i="8" s="1"/>
  <c r="H211" i="8"/>
  <c r="J211" i="8" s="1"/>
  <c r="H126" i="8"/>
  <c r="J126" i="8" s="1"/>
  <c r="H198" i="8"/>
  <c r="J198" i="8" s="1"/>
  <c r="H48" i="8"/>
  <c r="J48" i="8" s="1"/>
  <c r="H123" i="8"/>
  <c r="J123" i="8" s="1"/>
  <c r="H249" i="8"/>
  <c r="J249" i="8" s="1"/>
  <c r="J262" i="1"/>
  <c r="L262" i="1" s="1"/>
  <c r="L139" i="1"/>
  <c r="F139" i="8"/>
  <c r="P139" i="1"/>
  <c r="H16" i="8"/>
  <c r="J16" i="8" s="1"/>
  <c r="H17" i="8"/>
  <c r="J17" i="8" s="1"/>
  <c r="H52" i="8"/>
  <c r="J52" i="8" s="1"/>
  <c r="H44" i="8"/>
  <c r="J44" i="8" s="1"/>
  <c r="H36" i="8"/>
  <c r="J36" i="8" s="1"/>
  <c r="H163" i="8"/>
  <c r="J163" i="8" s="1"/>
  <c r="H37" i="8"/>
  <c r="J37" i="8" s="1"/>
  <c r="H145" i="8"/>
  <c r="J145" i="8" s="1"/>
  <c r="H252" i="8"/>
  <c r="J252" i="8" s="1"/>
  <c r="H179" i="8"/>
  <c r="J179" i="8" s="1"/>
  <c r="H114" i="8"/>
  <c r="J114" i="8" s="1"/>
  <c r="H104" i="8"/>
  <c r="J104" i="8" s="1"/>
  <c r="H251" i="8"/>
  <c r="J251" i="8" s="1"/>
  <c r="H19" i="8"/>
  <c r="J19" i="8" s="1"/>
  <c r="H173" i="8"/>
  <c r="J173" i="8" s="1"/>
  <c r="H200" i="8"/>
  <c r="J200" i="8" s="1"/>
  <c r="H216" i="8"/>
  <c r="J216" i="8" s="1"/>
  <c r="H196" i="8"/>
  <c r="J196" i="8" s="1"/>
  <c r="P5" i="1"/>
  <c r="L5" i="1"/>
  <c r="F5" i="8"/>
  <c r="H75" i="8"/>
  <c r="J75" i="8" s="1"/>
  <c r="H238" i="8"/>
  <c r="J238" i="8" s="1"/>
  <c r="H112" i="8"/>
  <c r="J112" i="8" s="1"/>
  <c r="H120" i="8"/>
  <c r="J120" i="8" s="1"/>
  <c r="H226" i="8"/>
  <c r="J226" i="8" s="1"/>
  <c r="H45" i="8"/>
  <c r="J45" i="8" s="1"/>
  <c r="H185" i="8"/>
  <c r="J185" i="8" s="1"/>
  <c r="H7" i="8"/>
  <c r="J7" i="8" s="1"/>
  <c r="H83" i="8"/>
  <c r="J83" i="8" s="1"/>
  <c r="H137" i="8"/>
  <c r="J137" i="8" s="1"/>
  <c r="H35" i="8"/>
  <c r="J35" i="8" s="1"/>
  <c r="H242" i="8"/>
  <c r="J242" i="8" s="1"/>
  <c r="H253" i="8"/>
  <c r="J253" i="8" s="1"/>
  <c r="H260" i="8"/>
  <c r="J260" i="8" s="1"/>
  <c r="H202" i="8"/>
  <c r="J202" i="8" s="1"/>
  <c r="H183" i="8"/>
  <c r="J183" i="8" s="1"/>
  <c r="H103" i="8"/>
  <c r="J103" i="8" s="1"/>
  <c r="H49" i="8"/>
  <c r="J49" i="8" s="1"/>
  <c r="H12" i="8"/>
  <c r="J12" i="8" s="1"/>
  <c r="H111" i="8"/>
  <c r="J111" i="8" s="1"/>
  <c r="H22" i="8"/>
  <c r="J22" i="8" s="1"/>
  <c r="H248" i="8"/>
  <c r="J248" i="8" s="1"/>
  <c r="H40" i="8"/>
  <c r="J40" i="8" s="1"/>
  <c r="H171" i="8"/>
  <c r="J171" i="8" s="1"/>
  <c r="H92" i="8"/>
  <c r="J92" i="8" s="1"/>
  <c r="H141" i="8"/>
  <c r="J141" i="8" s="1"/>
  <c r="H243" i="8"/>
  <c r="J243" i="8" s="1"/>
  <c r="H26" i="8"/>
  <c r="J26" i="8" s="1"/>
  <c r="H192" i="8"/>
  <c r="J192" i="8" s="1"/>
  <c r="H91" i="8"/>
  <c r="J91" i="8" s="1"/>
  <c r="H30" i="8"/>
  <c r="J30" i="8" s="1"/>
  <c r="H174" i="8"/>
  <c r="J174" i="8" s="1"/>
  <c r="H94" i="8"/>
  <c r="J94" i="8" s="1"/>
  <c r="H82" i="8"/>
  <c r="J82" i="8" s="1"/>
  <c r="H23" i="8"/>
  <c r="J23" i="8" s="1"/>
  <c r="H99" i="8"/>
  <c r="J99" i="8" s="1"/>
  <c r="H64" i="8"/>
  <c r="J64" i="8" s="1"/>
  <c r="H181" i="8"/>
  <c r="J181" i="8" s="1"/>
  <c r="H201" i="8"/>
  <c r="J201" i="8" s="1"/>
  <c r="H71" i="8"/>
  <c r="J71" i="8" s="1"/>
  <c r="H241" i="8"/>
  <c r="J241" i="8" s="1"/>
  <c r="H43" i="8"/>
  <c r="J43" i="8" s="1"/>
  <c r="H47" i="8"/>
  <c r="J47" i="8" s="1"/>
  <c r="H134" i="8"/>
  <c r="J134" i="8" s="1"/>
  <c r="H223" i="8"/>
  <c r="J223" i="8" s="1"/>
  <c r="H250" i="8"/>
  <c r="J250" i="8" s="1"/>
  <c r="H232" i="8"/>
  <c r="J232" i="8" s="1"/>
  <c r="H131" i="8"/>
  <c r="J131" i="8" s="1"/>
  <c r="H231" i="8"/>
  <c r="J231" i="8" s="1"/>
  <c r="H154" i="8"/>
  <c r="J154" i="8" s="1"/>
  <c r="H166" i="8"/>
  <c r="J166" i="8" s="1"/>
  <c r="H59" i="8"/>
  <c r="J59" i="8" s="1"/>
  <c r="H107" i="8"/>
  <c r="J107" i="8" s="1"/>
  <c r="H142" i="8"/>
  <c r="J142" i="8" s="1"/>
  <c r="H180" i="8"/>
  <c r="J180" i="8" s="1"/>
  <c r="H76" i="8"/>
  <c r="J76" i="8" s="1"/>
  <c r="H132" i="8"/>
  <c r="J132" i="8" s="1"/>
  <c r="H119" i="8"/>
  <c r="J119" i="8" s="1"/>
  <c r="H215" i="8"/>
  <c r="J215" i="8" s="1"/>
  <c r="H135" i="8"/>
  <c r="J135" i="8" s="1"/>
  <c r="H197" i="8"/>
  <c r="J197" i="8" s="1"/>
  <c r="H38" i="8"/>
  <c r="J38" i="8" s="1"/>
  <c r="H157" i="8"/>
  <c r="J157" i="8" s="1"/>
  <c r="H167" i="8"/>
  <c r="J167" i="8" s="1"/>
  <c r="H51" i="8"/>
  <c r="J51" i="8" s="1"/>
  <c r="H130" i="8"/>
  <c r="J130" i="8" s="1"/>
  <c r="H95" i="8"/>
  <c r="J95" i="8" s="1"/>
  <c r="H176" i="8"/>
  <c r="J176" i="8" s="1"/>
  <c r="H230" i="8"/>
  <c r="J230" i="8" s="1"/>
  <c r="H109" i="8"/>
  <c r="J109" i="8" s="1"/>
  <c r="H67" i="8"/>
  <c r="J67" i="8" s="1"/>
  <c r="H11" i="8"/>
  <c r="J11" i="8" s="1"/>
  <c r="H236" i="8"/>
  <c r="J236" i="8" s="1"/>
  <c r="H206" i="8"/>
  <c r="J206" i="8" s="1"/>
  <c r="H156" i="8"/>
  <c r="J156" i="8" s="1"/>
  <c r="H74" i="8"/>
  <c r="J74" i="8" s="1"/>
  <c r="H258" i="8"/>
  <c r="J258" i="8" s="1"/>
  <c r="H79" i="8"/>
  <c r="J79" i="8" s="1"/>
  <c r="H254" i="8"/>
  <c r="J254" i="8" s="1"/>
  <c r="H24" i="8"/>
  <c r="J24" i="8" s="1"/>
  <c r="H177" i="8"/>
  <c r="J177" i="8" s="1"/>
  <c r="H164" i="8"/>
  <c r="J164" i="8" s="1"/>
  <c r="H208" i="8"/>
  <c r="J208" i="8" s="1"/>
  <c r="H68" i="8"/>
  <c r="J68" i="8" s="1"/>
  <c r="H116" i="8"/>
  <c r="J116" i="8" s="1"/>
  <c r="H207" i="8"/>
  <c r="J207" i="8" s="1"/>
  <c r="H146" i="8"/>
  <c r="J146" i="8" s="1"/>
  <c r="H97" i="8"/>
  <c r="J97" i="8" s="1"/>
  <c r="H153" i="8"/>
  <c r="J153" i="8" s="1"/>
  <c r="H158" i="8"/>
  <c r="J158" i="8" s="1"/>
  <c r="H70" i="8"/>
  <c r="J70" i="8" s="1"/>
  <c r="H187" i="8"/>
  <c r="J187" i="8" s="1"/>
  <c r="H160" i="8"/>
  <c r="J160" i="8" s="1"/>
  <c r="H84" i="8"/>
  <c r="J84" i="8" s="1"/>
  <c r="H162" i="8"/>
  <c r="J162" i="8" s="1"/>
  <c r="H221" i="8"/>
  <c r="J221" i="8" s="1"/>
  <c r="H245" i="8"/>
  <c r="J245" i="8" s="1"/>
  <c r="P262" i="1" l="1"/>
  <c r="P264" i="1" s="1"/>
  <c r="J264" i="1"/>
  <c r="L264" i="1" s="1"/>
  <c r="H139" i="8"/>
  <c r="H262" i="8" s="1"/>
  <c r="F262" i="8"/>
  <c r="F264" i="8" s="1"/>
  <c r="H5" i="8"/>
  <c r="H264" i="8" l="1"/>
  <c r="H268" i="8" s="1"/>
  <c r="J268" i="8" s="1"/>
  <c r="J139" i="8"/>
  <c r="J262" i="8" s="1"/>
  <c r="J5" i="8"/>
  <c r="J264" i="8" l="1"/>
  <c r="H267" i="8"/>
  <c r="J267" i="8" s="1"/>
  <c r="H270" i="8"/>
  <c r="J270" i="8" s="1"/>
  <c r="H269" i="8"/>
  <c r="J269" i="8" s="1"/>
  <c r="H272" i="8" l="1"/>
  <c r="J272" i="8"/>
</calcChain>
</file>

<file path=xl/comments1.xml><?xml version="1.0" encoding="utf-8"?>
<comments xmlns="http://schemas.openxmlformats.org/spreadsheetml/2006/main">
  <authors>
    <author>Stuart Cargile</author>
  </authors>
  <commentList>
    <comment ref="A44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A89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</t>
        </r>
      </text>
    </comment>
    <comment ref="B89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</t>
        </r>
      </text>
    </comment>
  </commentList>
</comments>
</file>

<file path=xl/comments2.xml><?xml version="1.0" encoding="utf-8"?>
<comments xmlns="http://schemas.openxmlformats.org/spreadsheetml/2006/main">
  <authors>
    <author>Stuart Cargile</author>
  </authors>
  <commentList>
    <comment ref="A44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A89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</t>
        </r>
      </text>
    </comment>
    <comment ref="B89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</t>
        </r>
      </text>
    </comment>
  </commentList>
</comments>
</file>

<file path=xl/comments3.xml><?xml version="1.0" encoding="utf-8"?>
<comments xmlns="http://schemas.openxmlformats.org/spreadsheetml/2006/main">
  <authors>
    <author>Stuart Cargile</author>
  </authors>
  <commentList>
    <comment ref="A44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A89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</t>
        </r>
      </text>
    </comment>
    <comment ref="B89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TWC, 6% of DFPS and 85% of DSHS</t>
        </r>
      </text>
    </comment>
  </commentList>
</comments>
</file>

<file path=xl/comments4.xml><?xml version="1.0" encoding="utf-8"?>
<comments xmlns="http://schemas.openxmlformats.org/spreadsheetml/2006/main">
  <authors>
    <author>SBC1</author>
    <author>Stuart Cargile</author>
    <author>Stuart B. Cargile</author>
  </authors>
  <commentList>
    <comment ref="C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D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E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F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L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Q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R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A44" authorId="1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
</t>
        </r>
      </text>
    </comment>
    <comment ref="B44" authorId="1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V83" authorId="2" shapeId="0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W83" authorId="2" shapeId="0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X83" authorId="2" shapeId="0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A89" authorId="1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TWC, 85% of DSHS FTEs and 6% of DFPS FTEs</t>
        </r>
      </text>
    </comment>
    <comment ref="B89" authorId="1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TWC, 85% of DSHS FTEs and 6% of DFPS FTEs</t>
        </r>
      </text>
    </comment>
  </commentList>
</comments>
</file>

<file path=xl/comments5.xml><?xml version="1.0" encoding="utf-8"?>
<comments xmlns="http://schemas.openxmlformats.org/spreadsheetml/2006/main">
  <authors>
    <author>Stuart Cargile</author>
  </authors>
  <commentList>
    <comment ref="A44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A89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</t>
        </r>
      </text>
    </comment>
    <comment ref="B89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</t>
        </r>
      </text>
    </comment>
  </commentList>
</comments>
</file>

<file path=xl/comments6.xml><?xml version="1.0" encoding="utf-8"?>
<comments xmlns="http://schemas.openxmlformats.org/spreadsheetml/2006/main">
  <authors>
    <author>Stuart Cargile</author>
  </authors>
  <commentList>
    <comment ref="A44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</t>
        </r>
      </text>
    </comment>
    <comment ref="A89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</t>
        </r>
      </text>
    </comment>
    <comment ref="B89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</t>
        </r>
      </text>
    </comment>
  </commentList>
</comments>
</file>

<file path=xl/sharedStrings.xml><?xml version="1.0" encoding="utf-8"?>
<sst xmlns="http://schemas.openxmlformats.org/spreadsheetml/2006/main" count="3626" uniqueCount="580">
  <si>
    <t>Total</t>
  </si>
  <si>
    <t>Payroll</t>
  </si>
  <si>
    <t>IFR</t>
  </si>
  <si>
    <t>Assessment</t>
  </si>
  <si>
    <t>% of</t>
  </si>
  <si>
    <t>Percentage</t>
  </si>
  <si>
    <t>Amount</t>
  </si>
  <si>
    <t>A101</t>
  </si>
  <si>
    <t>A102</t>
  </si>
  <si>
    <t>A103</t>
  </si>
  <si>
    <t>Legislative Council</t>
  </si>
  <si>
    <t>A104</t>
  </si>
  <si>
    <t>Legislative Budget Board</t>
  </si>
  <si>
    <t>A105</t>
  </si>
  <si>
    <t>Legislative Reference Library</t>
  </si>
  <si>
    <t>A116</t>
  </si>
  <si>
    <t>Sunset Advisory Commission</t>
  </si>
  <si>
    <t>A201</t>
  </si>
  <si>
    <t>Supreme Court of Texas</t>
  </si>
  <si>
    <t>A203</t>
  </si>
  <si>
    <t>Law Examiners, Board of</t>
  </si>
  <si>
    <t>A211</t>
  </si>
  <si>
    <t>Court of Criminal Appeals</t>
  </si>
  <si>
    <t>A212</t>
  </si>
  <si>
    <t>Court Administration, Office of</t>
  </si>
  <si>
    <t>A213</t>
  </si>
  <si>
    <t>Prosecuting Attorney, State</t>
  </si>
  <si>
    <t>A221</t>
  </si>
  <si>
    <t>A222</t>
  </si>
  <si>
    <t>A223</t>
  </si>
  <si>
    <t>A224</t>
  </si>
  <si>
    <t>A225</t>
  </si>
  <si>
    <t>A226</t>
  </si>
  <si>
    <t>A227</t>
  </si>
  <si>
    <t>A228</t>
  </si>
  <si>
    <t>A229</t>
  </si>
  <si>
    <t>A230</t>
  </si>
  <si>
    <t>A231</t>
  </si>
  <si>
    <t>A232</t>
  </si>
  <si>
    <t>A233</t>
  </si>
  <si>
    <t>A234</t>
  </si>
  <si>
    <t>A241</t>
  </si>
  <si>
    <t>A242</t>
  </si>
  <si>
    <t>Judicial Conduct, State Commission on</t>
  </si>
  <si>
    <t>A243</t>
  </si>
  <si>
    <t>Law Library, State</t>
  </si>
  <si>
    <t>A301</t>
  </si>
  <si>
    <t>Governor's Office</t>
  </si>
  <si>
    <t>A302</t>
  </si>
  <si>
    <t>Attorney General, Office of the</t>
  </si>
  <si>
    <t>A303</t>
  </si>
  <si>
    <t>A304</t>
  </si>
  <si>
    <t>Comptroller of Public Accounts, State</t>
  </si>
  <si>
    <t>A305</t>
  </si>
  <si>
    <t>General Land Office</t>
  </si>
  <si>
    <t>A306</t>
  </si>
  <si>
    <t>Library and Archives Commission</t>
  </si>
  <si>
    <t>A307</t>
  </si>
  <si>
    <t>Secretary of State</t>
  </si>
  <si>
    <t>A308</t>
  </si>
  <si>
    <t>State Auditor's Office</t>
  </si>
  <si>
    <t>A312</t>
  </si>
  <si>
    <t>A313</t>
  </si>
  <si>
    <t>Information Resources, Dept. of</t>
  </si>
  <si>
    <t>A320</t>
  </si>
  <si>
    <t>A329</t>
  </si>
  <si>
    <t>Real Estate Commission</t>
  </si>
  <si>
    <t>A332</t>
  </si>
  <si>
    <t>Housing and Community Affairs, Dept. of</t>
  </si>
  <si>
    <t>A338</t>
  </si>
  <si>
    <t>Pension Review Board, State</t>
  </si>
  <si>
    <t>A347</t>
  </si>
  <si>
    <t>Public Finance Authority</t>
  </si>
  <si>
    <t>A352</t>
  </si>
  <si>
    <t>Bond Review Board</t>
  </si>
  <si>
    <t>A356</t>
  </si>
  <si>
    <t>Ethics Commission</t>
  </si>
  <si>
    <t>A359</t>
  </si>
  <si>
    <t>Office of Public Insurance Counsel</t>
  </si>
  <si>
    <t>A360</t>
  </si>
  <si>
    <t>State Office of Administrative Hearings</t>
  </si>
  <si>
    <t>A362</t>
  </si>
  <si>
    <t>A364</t>
  </si>
  <si>
    <t>Health Professions Council</t>
  </si>
  <si>
    <t>A401</t>
  </si>
  <si>
    <t>A403</t>
  </si>
  <si>
    <t>Veterans Commission</t>
  </si>
  <si>
    <t>A405</t>
  </si>
  <si>
    <t>Public Safety, Department of</t>
  </si>
  <si>
    <t>A407</t>
  </si>
  <si>
    <t>A409</t>
  </si>
  <si>
    <t>Jail Standards, Commission on</t>
  </si>
  <si>
    <t>A411</t>
  </si>
  <si>
    <t>Fire Protection, Commission on</t>
  </si>
  <si>
    <t>A450</t>
  </si>
  <si>
    <t>A451</t>
  </si>
  <si>
    <t>Banking, State Department of</t>
  </si>
  <si>
    <t>A452</t>
  </si>
  <si>
    <t>Licensing and Regulation, Dept. of</t>
  </si>
  <si>
    <t>A454</t>
  </si>
  <si>
    <t>Insurance, Department of</t>
  </si>
  <si>
    <t>A455</t>
  </si>
  <si>
    <t>A456</t>
  </si>
  <si>
    <t>Plumbing Examiners, State Board of</t>
  </si>
  <si>
    <t>A457</t>
  </si>
  <si>
    <t>Public Accountancy, State Board of</t>
  </si>
  <si>
    <t>A458</t>
  </si>
  <si>
    <t>Alcoholic Beverage Commission</t>
  </si>
  <si>
    <t>A459</t>
  </si>
  <si>
    <t>Architectural Examiners, Board of</t>
  </si>
  <si>
    <t>A460</t>
  </si>
  <si>
    <t>A466</t>
  </si>
  <si>
    <t>Consumer Credit Commissioner, Office of</t>
  </si>
  <si>
    <t>A469</t>
  </si>
  <si>
    <t>Credit Union Department</t>
  </si>
  <si>
    <t>A473</t>
  </si>
  <si>
    <t>Public Utility Commission of Texas</t>
  </si>
  <si>
    <t>A475</t>
  </si>
  <si>
    <t>Public Utility Counsel, Office of</t>
  </si>
  <si>
    <t>A476</t>
  </si>
  <si>
    <t>Racing Commission</t>
  </si>
  <si>
    <t>A477</t>
  </si>
  <si>
    <t>A479</t>
  </si>
  <si>
    <t>Office of Risk Management, State</t>
  </si>
  <si>
    <t>A503</t>
  </si>
  <si>
    <t>A504</t>
  </si>
  <si>
    <t>Board of Dental Examiners</t>
  </si>
  <si>
    <t>A507</t>
  </si>
  <si>
    <t>A508</t>
  </si>
  <si>
    <t>Chiropractic Examiners, Board of</t>
  </si>
  <si>
    <t>A513</t>
  </si>
  <si>
    <t>Funeral Service Commission</t>
  </si>
  <si>
    <t>A514</t>
  </si>
  <si>
    <t>Optometry Board</t>
  </si>
  <si>
    <t>A515</t>
  </si>
  <si>
    <t>Pharmacy, Board of</t>
  </si>
  <si>
    <t>A520</t>
  </si>
  <si>
    <t>Psychologists, Board of Examiners of</t>
  </si>
  <si>
    <t>A529</t>
  </si>
  <si>
    <t>Health &amp; Human Services Commission</t>
  </si>
  <si>
    <t>A530</t>
  </si>
  <si>
    <t>A533</t>
  </si>
  <si>
    <t>Physical &amp; Occup Therapy Examr, Exec Counc</t>
  </si>
  <si>
    <t>A551</t>
  </si>
  <si>
    <t>Agriculture, Department of</t>
  </si>
  <si>
    <t>A554</t>
  </si>
  <si>
    <t>Animal Health Commission</t>
  </si>
  <si>
    <t>A578</t>
  </si>
  <si>
    <t>Veterinary Medical Examiners</t>
  </si>
  <si>
    <t>A580</t>
  </si>
  <si>
    <t>Water Development Board</t>
  </si>
  <si>
    <t>A582</t>
  </si>
  <si>
    <t>A592</t>
  </si>
  <si>
    <t>A696</t>
  </si>
  <si>
    <t>Criminal Justice, Department of</t>
  </si>
  <si>
    <t>A701</t>
  </si>
  <si>
    <t>Education Agency, Texas</t>
  </si>
  <si>
    <t>A717</t>
  </si>
  <si>
    <t>Texas Southern University</t>
  </si>
  <si>
    <t>A719</t>
  </si>
  <si>
    <t>Texas State Technical College - System</t>
  </si>
  <si>
    <t>A730</t>
  </si>
  <si>
    <t>University of Houston</t>
  </si>
  <si>
    <t>A731</t>
  </si>
  <si>
    <t>Texas Woman's University</t>
  </si>
  <si>
    <t>A733</t>
  </si>
  <si>
    <t>Texas Tech University</t>
  </si>
  <si>
    <t>A734</t>
  </si>
  <si>
    <t>Lamar University - Beaumont</t>
  </si>
  <si>
    <t>A735</t>
  </si>
  <si>
    <t>Midwestern State University</t>
  </si>
  <si>
    <t>A737</t>
  </si>
  <si>
    <t>Angelo State University</t>
  </si>
  <si>
    <t>A739</t>
  </si>
  <si>
    <t>A752</t>
  </si>
  <si>
    <t>University of North Texas</t>
  </si>
  <si>
    <t>A753</t>
  </si>
  <si>
    <t>Sam Houston State University</t>
  </si>
  <si>
    <t>A754</t>
  </si>
  <si>
    <t>A755</t>
  </si>
  <si>
    <t>Stephen F. Austin State University</t>
  </si>
  <si>
    <t>A756</t>
  </si>
  <si>
    <t>Sul Ross State University</t>
  </si>
  <si>
    <t>A758</t>
  </si>
  <si>
    <t>A759</t>
  </si>
  <si>
    <t>University of Houston - Clear Lake</t>
  </si>
  <si>
    <t>A763</t>
  </si>
  <si>
    <t>Univ. of North Texas Health Science Center</t>
  </si>
  <si>
    <t>A765</t>
  </si>
  <si>
    <t>A771</t>
  </si>
  <si>
    <t>A772</t>
  </si>
  <si>
    <t>Deaf, School for the</t>
  </si>
  <si>
    <t>A781</t>
  </si>
  <si>
    <t>Coordinating Board, Higher Education</t>
  </si>
  <si>
    <t>A783</t>
  </si>
  <si>
    <t>A784</t>
  </si>
  <si>
    <t>University of Houston - Downtown</t>
  </si>
  <si>
    <t>A787</t>
  </si>
  <si>
    <t>A788</t>
  </si>
  <si>
    <t>A789</t>
  </si>
  <si>
    <t>A802</t>
  </si>
  <si>
    <t>A808</t>
  </si>
  <si>
    <t>Historical Commission</t>
  </si>
  <si>
    <t>A809</t>
  </si>
  <si>
    <t>Preservation Board, State</t>
  </si>
  <si>
    <t>A813</t>
  </si>
  <si>
    <t>Arts, Commission on the</t>
  </si>
  <si>
    <t>A907</t>
  </si>
  <si>
    <t>C001</t>
  </si>
  <si>
    <t>Anderson</t>
  </si>
  <si>
    <t>C002</t>
  </si>
  <si>
    <t>Andrews</t>
  </si>
  <si>
    <t>C003</t>
  </si>
  <si>
    <t>Angelina</t>
  </si>
  <si>
    <t>C011</t>
  </si>
  <si>
    <t>Bastrop</t>
  </si>
  <si>
    <t>C012</t>
  </si>
  <si>
    <t>Baylor</t>
  </si>
  <si>
    <t>C014</t>
  </si>
  <si>
    <t>Bell</t>
  </si>
  <si>
    <t>C015</t>
  </si>
  <si>
    <t>Bexar</t>
  </si>
  <si>
    <t>C019</t>
  </si>
  <si>
    <t>Bowie</t>
  </si>
  <si>
    <t>C020</t>
  </si>
  <si>
    <t>Brazoria</t>
  </si>
  <si>
    <t>C021</t>
  </si>
  <si>
    <t>Brazos</t>
  </si>
  <si>
    <t>C025</t>
  </si>
  <si>
    <t>Brown</t>
  </si>
  <si>
    <t>C027</t>
  </si>
  <si>
    <t>Burnet</t>
  </si>
  <si>
    <t>C028</t>
  </si>
  <si>
    <t>Caldwell</t>
  </si>
  <si>
    <t>C031</t>
  </si>
  <si>
    <t>Cameron</t>
  </si>
  <si>
    <t>C034</t>
  </si>
  <si>
    <t>Cass</t>
  </si>
  <si>
    <t>C037</t>
  </si>
  <si>
    <t>Cherokee</t>
  </si>
  <si>
    <t>C038</t>
  </si>
  <si>
    <t>Childress</t>
  </si>
  <si>
    <t>C043</t>
  </si>
  <si>
    <t>Collin</t>
  </si>
  <si>
    <t>C047</t>
  </si>
  <si>
    <t>Comanche</t>
  </si>
  <si>
    <t>C049</t>
  </si>
  <si>
    <t>Cooke</t>
  </si>
  <si>
    <t>C050</t>
  </si>
  <si>
    <t>Coryell</t>
  </si>
  <si>
    <t>C057</t>
  </si>
  <si>
    <t>Dallas</t>
  </si>
  <si>
    <t>C058</t>
  </si>
  <si>
    <t>Dawson</t>
  </si>
  <si>
    <t>C059</t>
  </si>
  <si>
    <t>Deaf Smith</t>
  </si>
  <si>
    <t>C061</t>
  </si>
  <si>
    <t>Denton</t>
  </si>
  <si>
    <t>C067</t>
  </si>
  <si>
    <t>Eastland</t>
  </si>
  <si>
    <t>C068</t>
  </si>
  <si>
    <t>Ector</t>
  </si>
  <si>
    <t>C070</t>
  </si>
  <si>
    <t>Ellis</t>
  </si>
  <si>
    <t>C071</t>
  </si>
  <si>
    <t>El Paso</t>
  </si>
  <si>
    <t>C072</t>
  </si>
  <si>
    <t>Erath</t>
  </si>
  <si>
    <t>C073</t>
  </si>
  <si>
    <t>Falls</t>
  </si>
  <si>
    <t>C074</t>
  </si>
  <si>
    <t>Fannin</t>
  </si>
  <si>
    <t>C075</t>
  </si>
  <si>
    <t>Fayette</t>
  </si>
  <si>
    <t>C077</t>
  </si>
  <si>
    <t>Floyd</t>
  </si>
  <si>
    <t>C079</t>
  </si>
  <si>
    <t>Fort Bend</t>
  </si>
  <si>
    <t>C084</t>
  </si>
  <si>
    <t>Galveston</t>
  </si>
  <si>
    <t>C090</t>
  </si>
  <si>
    <t>Gray</t>
  </si>
  <si>
    <t>C091</t>
  </si>
  <si>
    <t>Grayson</t>
  </si>
  <si>
    <t>C092</t>
  </si>
  <si>
    <t>Gregg</t>
  </si>
  <si>
    <t>C094</t>
  </si>
  <si>
    <t>Guadalupe</t>
  </si>
  <si>
    <t>C095</t>
  </si>
  <si>
    <t>Hale</t>
  </si>
  <si>
    <t>C100</t>
  </si>
  <si>
    <t>Hardin</t>
  </si>
  <si>
    <t>C101</t>
  </si>
  <si>
    <t>Harris</t>
  </si>
  <si>
    <t>C102</t>
  </si>
  <si>
    <t>Harrison</t>
  </si>
  <si>
    <t>C104</t>
  </si>
  <si>
    <t>Haskell</t>
  </si>
  <si>
    <t>C107</t>
  </si>
  <si>
    <t>Henderson</t>
  </si>
  <si>
    <t>C108</t>
  </si>
  <si>
    <t>Hidalgo</t>
  </si>
  <si>
    <t>C109</t>
  </si>
  <si>
    <t>Hill</t>
  </si>
  <si>
    <t>C110</t>
  </si>
  <si>
    <t>Hockley</t>
  </si>
  <si>
    <t>C111</t>
  </si>
  <si>
    <t>Hood</t>
  </si>
  <si>
    <t>C112</t>
  </si>
  <si>
    <t>Hopkins</t>
  </si>
  <si>
    <t>C114</t>
  </si>
  <si>
    <t>Howard</t>
  </si>
  <si>
    <t>C116</t>
  </si>
  <si>
    <t>Hunt</t>
  </si>
  <si>
    <t>C117</t>
  </si>
  <si>
    <t>Hutchinson</t>
  </si>
  <si>
    <t>C121</t>
  </si>
  <si>
    <t>Jasper</t>
  </si>
  <si>
    <t>C123</t>
  </si>
  <si>
    <t>Jefferson</t>
  </si>
  <si>
    <t>C125</t>
  </si>
  <si>
    <t>Jim Wells</t>
  </si>
  <si>
    <t>C126</t>
  </si>
  <si>
    <t>Johnson</t>
  </si>
  <si>
    <t>C127</t>
  </si>
  <si>
    <t>Jones</t>
  </si>
  <si>
    <t>C129</t>
  </si>
  <si>
    <t>Kaufman</t>
  </si>
  <si>
    <t>C133</t>
  </si>
  <si>
    <t>Kerr</t>
  </si>
  <si>
    <t>C137</t>
  </si>
  <si>
    <t>Kleberg</t>
  </si>
  <si>
    <t>C139</t>
  </si>
  <si>
    <t>Lamar</t>
  </si>
  <si>
    <t>C140</t>
  </si>
  <si>
    <t>Lamb</t>
  </si>
  <si>
    <t>C143</t>
  </si>
  <si>
    <t>Lavaca</t>
  </si>
  <si>
    <t>C146</t>
  </si>
  <si>
    <t>Liberty</t>
  </si>
  <si>
    <t>C147</t>
  </si>
  <si>
    <t>Limestone</t>
  </si>
  <si>
    <t>C152</t>
  </si>
  <si>
    <t>Lubbock</t>
  </si>
  <si>
    <t>McCulloch</t>
  </si>
  <si>
    <t>McLennan</t>
  </si>
  <si>
    <t>C161</t>
  </si>
  <si>
    <t>Matagorda</t>
  </si>
  <si>
    <t>Maverick</t>
  </si>
  <si>
    <t>C165</t>
  </si>
  <si>
    <t>Midland</t>
  </si>
  <si>
    <t>C166</t>
  </si>
  <si>
    <t>Milam</t>
  </si>
  <si>
    <t>C169</t>
  </si>
  <si>
    <t>Montague</t>
  </si>
  <si>
    <t>C170</t>
  </si>
  <si>
    <t>Montgomery</t>
  </si>
  <si>
    <t>C171</t>
  </si>
  <si>
    <t>Moore</t>
  </si>
  <si>
    <t>C172</t>
  </si>
  <si>
    <t>Morris</t>
  </si>
  <si>
    <t>C174</t>
  </si>
  <si>
    <t>Nacogdoches</t>
  </si>
  <si>
    <t>C175</t>
  </si>
  <si>
    <t>Navarro</t>
  </si>
  <si>
    <t>C177</t>
  </si>
  <si>
    <t>Nolan</t>
  </si>
  <si>
    <t>C178</t>
  </si>
  <si>
    <t>Nueces</t>
  </si>
  <si>
    <t>C181</t>
  </si>
  <si>
    <t>Orange</t>
  </si>
  <si>
    <t>C182</t>
  </si>
  <si>
    <t>Palo Pinto</t>
  </si>
  <si>
    <t>C183</t>
  </si>
  <si>
    <t>Panola</t>
  </si>
  <si>
    <t>C184</t>
  </si>
  <si>
    <t>Parker</t>
  </si>
  <si>
    <t>C186</t>
  </si>
  <si>
    <t>Pecos</t>
  </si>
  <si>
    <t>C187</t>
  </si>
  <si>
    <t>Polk</t>
  </si>
  <si>
    <t>C188</t>
  </si>
  <si>
    <t>Potter</t>
  </si>
  <si>
    <t>C195</t>
  </si>
  <si>
    <t>Reeves</t>
  </si>
  <si>
    <t>C199</t>
  </si>
  <si>
    <t>Rockwall</t>
  </si>
  <si>
    <t>C201</t>
  </si>
  <si>
    <t>Rusk</t>
  </si>
  <si>
    <t>C205</t>
  </si>
  <si>
    <t>San Patricio</t>
  </si>
  <si>
    <t>C208</t>
  </si>
  <si>
    <t>Scurry</t>
  </si>
  <si>
    <t>C212</t>
  </si>
  <si>
    <t>Smith</t>
  </si>
  <si>
    <t>C214</t>
  </si>
  <si>
    <t>Starr</t>
  </si>
  <si>
    <t>C220</t>
  </si>
  <si>
    <t>Tarrant</t>
  </si>
  <si>
    <t>C221</t>
  </si>
  <si>
    <t>Taylor</t>
  </si>
  <si>
    <t>C223</t>
  </si>
  <si>
    <t>Terry</t>
  </si>
  <si>
    <t>C226</t>
  </si>
  <si>
    <t>Tom Green</t>
  </si>
  <si>
    <t>C227</t>
  </si>
  <si>
    <t>Travis</t>
  </si>
  <si>
    <t>C229</t>
  </si>
  <si>
    <t>Tyler</t>
  </si>
  <si>
    <t>C230</t>
  </si>
  <si>
    <t>Upshur</t>
  </si>
  <si>
    <t>C232</t>
  </si>
  <si>
    <t>Uvalde</t>
  </si>
  <si>
    <t>C233</t>
  </si>
  <si>
    <t>Val Verde</t>
  </si>
  <si>
    <t>C234</t>
  </si>
  <si>
    <t>Van Zandt</t>
  </si>
  <si>
    <t>C235</t>
  </si>
  <si>
    <t>Victoria</t>
  </si>
  <si>
    <t>C236</t>
  </si>
  <si>
    <t>Walker</t>
  </si>
  <si>
    <t>C240</t>
  </si>
  <si>
    <t>Webb</t>
  </si>
  <si>
    <t>C242</t>
  </si>
  <si>
    <t>Wheeler</t>
  </si>
  <si>
    <t>C243</t>
  </si>
  <si>
    <t>Wichita</t>
  </si>
  <si>
    <t>C244</t>
  </si>
  <si>
    <t>Wilbarger</t>
  </si>
  <si>
    <t>C246</t>
  </si>
  <si>
    <t>Williamson</t>
  </si>
  <si>
    <t>C248</t>
  </si>
  <si>
    <t>Winkler</t>
  </si>
  <si>
    <t>C250</t>
  </si>
  <si>
    <t>Wood</t>
  </si>
  <si>
    <t>C252</t>
  </si>
  <si>
    <t>Young</t>
  </si>
  <si>
    <t>weighted</t>
  </si>
  <si>
    <t>average</t>
  </si>
  <si>
    <t>raw</t>
  </si>
  <si>
    <t>adjusted</t>
  </si>
  <si>
    <t>IFR portion of</t>
  </si>
  <si>
    <t>With</t>
  </si>
  <si>
    <t xml:space="preserve">weighted </t>
  </si>
  <si>
    <t>FTE</t>
  </si>
  <si>
    <t>claims</t>
  </si>
  <si>
    <t>IFR avg.</t>
  </si>
  <si>
    <t>Limit</t>
  </si>
  <si>
    <t>Difference</t>
  </si>
  <si>
    <t>PAYOUT portion of</t>
  </si>
  <si>
    <t>avg.</t>
  </si>
  <si>
    <t>cap</t>
  </si>
  <si>
    <t>adjuster</t>
  </si>
  <si>
    <t>Costs</t>
  </si>
  <si>
    <t>(Payouts)</t>
  </si>
  <si>
    <t>Code</t>
  </si>
  <si>
    <t>Name</t>
  </si>
  <si>
    <t>Agency</t>
  </si>
  <si>
    <t>Comptroller's State Energy Conservation Office</t>
  </si>
  <si>
    <t>1</t>
  </si>
  <si>
    <t>2</t>
  </si>
  <si>
    <t>3</t>
  </si>
  <si>
    <t>4</t>
  </si>
  <si>
    <t>difference</t>
  </si>
  <si>
    <t>total</t>
  </si>
  <si>
    <t># Claims</t>
  </si>
  <si>
    <t>FTEs</t>
  </si>
  <si>
    <t>IFR MULTIPLIER:</t>
  </si>
  <si>
    <t>low</t>
  </si>
  <si>
    <t>less than</t>
  </si>
  <si>
    <t>moderate</t>
  </si>
  <si>
    <t>between low and high values</t>
  </si>
  <si>
    <t>high</t>
  </si>
  <si>
    <t>modifier</t>
  </si>
  <si>
    <t>modified</t>
  </si>
  <si>
    <t>FTE avg.</t>
  </si>
  <si>
    <t>Texas Comm. on Environmental Quality</t>
  </si>
  <si>
    <t>A769</t>
  </si>
  <si>
    <t>University of North Texas System Administration</t>
  </si>
  <si>
    <t>A481</t>
  </si>
  <si>
    <t>CSCDs</t>
  </si>
  <si>
    <t>A537</t>
  </si>
  <si>
    <t>Dept. of Family and Protective Services</t>
  </si>
  <si>
    <t>C158</t>
  </si>
  <si>
    <t>C159</t>
  </si>
  <si>
    <t>C160</t>
  </si>
  <si>
    <t>Dept. of State Health Services</t>
  </si>
  <si>
    <t>A448</t>
  </si>
  <si>
    <t>Office of Injured Employee Counsel</t>
  </si>
  <si>
    <t>Dept of Savings and Mortgage Lending</t>
  </si>
  <si>
    <t>Texas Medical Board</t>
  </si>
  <si>
    <t>over</t>
  </si>
  <si>
    <t>C052</t>
  </si>
  <si>
    <t>Crane</t>
  </si>
  <si>
    <t>Texas Facilities Commission</t>
  </si>
  <si>
    <t>Texas Lottery Commission</t>
  </si>
  <si>
    <t>Commission on State Emergency Communication</t>
  </si>
  <si>
    <t>Blind and Visually Impaired, School for the</t>
  </si>
  <si>
    <t>Lamar Institute of Technology</t>
  </si>
  <si>
    <t>Atascosa</t>
  </si>
  <si>
    <t>Kendall</t>
  </si>
  <si>
    <t>C007</t>
  </si>
  <si>
    <t>C130</t>
  </si>
  <si>
    <t>A542</t>
  </si>
  <si>
    <t>Previous FY Collected Shortage (Overage)</t>
  </si>
  <si>
    <t>Payroll *</t>
  </si>
  <si>
    <t>A608</t>
  </si>
  <si>
    <t>Department of Motor Vehicles</t>
  </si>
  <si>
    <t>C185</t>
  </si>
  <si>
    <t>Parmer</t>
  </si>
  <si>
    <t>Windham School District</t>
  </si>
  <si>
    <t>WSD</t>
  </si>
  <si>
    <t>Texas Senate</t>
  </si>
  <si>
    <t>Texas House of Representatives</t>
  </si>
  <si>
    <t>Court of Civil Appeals - First District</t>
  </si>
  <si>
    <t>Court of Civil Appeals - Second District</t>
  </si>
  <si>
    <t>Court of Civil Appeals - Third District</t>
  </si>
  <si>
    <t>Court of Civil Appeals - Fourth District</t>
  </si>
  <si>
    <t>Court of Civil Appeals - Fifth District</t>
  </si>
  <si>
    <t>Court of Civil Appeals - Sixth District</t>
  </si>
  <si>
    <t>Court of Civil Appeals - Seventh District</t>
  </si>
  <si>
    <t>Court of Civil Appeals - Eighth District</t>
  </si>
  <si>
    <t>Court of Civil Appeals - Ninth District</t>
  </si>
  <si>
    <t>Court of Civil Appeals - Tenth District</t>
  </si>
  <si>
    <t>Court of Civil Appeals - Eleventh District</t>
  </si>
  <si>
    <t>Court of Civil Appeals - Twelfth District</t>
  </si>
  <si>
    <t>Court of Civil Appeals - Thirteenth District</t>
  </si>
  <si>
    <t>Court of Civil Appeals - Fourteenth District</t>
  </si>
  <si>
    <t>District Courts (Comptroller's Jud. Section)</t>
  </si>
  <si>
    <t>Securities Board</t>
  </si>
  <si>
    <t>Texas Workforce Commission</t>
  </si>
  <si>
    <t>Railroad Commission</t>
  </si>
  <si>
    <t>Texas Board of Geoscientist</t>
  </si>
  <si>
    <t>Texas Board of Nursing</t>
  </si>
  <si>
    <t>Soil &amp; Water Conservation Board</t>
  </si>
  <si>
    <t>Texas Tech University Health Sciences Center</t>
  </si>
  <si>
    <t>Texas State University System Administration</t>
  </si>
  <si>
    <t>University of Houston - Victoria</t>
  </si>
  <si>
    <t>University of Houston System Administration</t>
  </si>
  <si>
    <t>Lamar State College - Orange</t>
  </si>
  <si>
    <t>Lamar State College - Port Arthur</t>
  </si>
  <si>
    <t>Parks and Wildlife Department</t>
  </si>
  <si>
    <t>=</t>
  </si>
  <si>
    <t>-</t>
  </si>
  <si>
    <t>Cancer Prevention and Research Institute</t>
  </si>
  <si>
    <t>A215</t>
  </si>
  <si>
    <t>Risk Management and Workers' Comp. Administration(incl.required funding for emp.benefits)</t>
  </si>
  <si>
    <t>A773</t>
  </si>
  <si>
    <t>University of North Texas Dallas</t>
  </si>
  <si>
    <t>A644</t>
  </si>
  <si>
    <t>Texas Juvenile Justice Department</t>
  </si>
  <si>
    <t>Final</t>
  </si>
  <si>
    <t>A326</t>
  </si>
  <si>
    <t>Texas Emergency Services Retirement System</t>
  </si>
  <si>
    <t>Law Enforcement Commission</t>
  </si>
  <si>
    <t>Texas State University</t>
  </si>
  <si>
    <t>Texas Military Department</t>
  </si>
  <si>
    <t>Deferred</t>
  </si>
  <si>
    <t>Invoiced</t>
  </si>
  <si>
    <t>Risk Management and Workers' Comp. Administration</t>
  </si>
  <si>
    <t>Texas Commission on Law Enforcement</t>
  </si>
  <si>
    <t>Texas Tech University Health Sciences Center at El Paso</t>
  </si>
  <si>
    <t>C194</t>
  </si>
  <si>
    <t>Red River</t>
  </si>
  <si>
    <t xml:space="preserve"> </t>
  </si>
  <si>
    <t>C249</t>
  </si>
  <si>
    <t>Wise</t>
  </si>
  <si>
    <t>A774</t>
  </si>
  <si>
    <t>FY2016</t>
  </si>
  <si>
    <t>2016 Avg.</t>
  </si>
  <si>
    <t>FY2017</t>
  </si>
  <si>
    <t>2017 Avg.</t>
  </si>
  <si>
    <t>C210</t>
  </si>
  <si>
    <t>Shelby</t>
  </si>
  <si>
    <t>Projected Current FY (2019) Claim Payments</t>
  </si>
  <si>
    <t>Office of Capital and Forensic Writs</t>
  </si>
  <si>
    <t>FY 2019</t>
  </si>
  <si>
    <t>FY2018</t>
  </si>
  <si>
    <t>2018 Avg.</t>
  </si>
  <si>
    <t>Professional Engineers and Land Surveyors, Texas Board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</si>
</sst>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%"/>
    <numFmt numFmtId="166" formatCode="_(* #,##0.0000_);_(* \(#,##0.0000\);_(* &quot;-&quot;??_);_(@_)"/>
    <numFmt numFmtId="167" formatCode="#,##0.00;[Red]#,##0.00"/>
    <numFmt numFmtId="168" formatCode="#,##0.000;[Red]#,##0.000"/>
    <numFmt numFmtId="169" formatCode="_(* #,##0.0_);_(* \(#,##0.0\);_(* &quot;-&quot;??_);_(@_)"/>
    <numFmt numFmtId="170" formatCode="&quot;$&quot;#,##0.00"/>
  </numFmts>
  <fonts count="39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u/>
      <sz val="10"/>
      <name val="MS Sans Serif"/>
      <family val="2"/>
    </font>
    <font>
      <sz val="10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</borders>
  <cellStyleXfs count="7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3" applyNumberFormat="0" applyAlignment="0" applyProtection="0"/>
    <xf numFmtId="0" fontId="15" fillId="21" borderId="4" applyNumberFormat="0" applyAlignment="0" applyProtection="0"/>
    <xf numFmtId="43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3" applyNumberFormat="0" applyAlignment="0" applyProtection="0"/>
    <xf numFmtId="0" fontId="23" fillId="0" borderId="8" applyNumberFormat="0" applyFill="0" applyAlignment="0" applyProtection="0"/>
    <xf numFmtId="0" fontId="24" fillId="22" borderId="0" applyNumberFormat="0" applyBorder="0" applyAlignment="0" applyProtection="0"/>
    <xf numFmtId="0" fontId="16" fillId="0" borderId="0"/>
    <xf numFmtId="0" fontId="10" fillId="0" borderId="0"/>
    <xf numFmtId="0" fontId="25" fillId="0" borderId="0"/>
    <xf numFmtId="0" fontId="2" fillId="0" borderId="0"/>
    <xf numFmtId="0" fontId="2" fillId="23" borderId="9" applyNumberFormat="0" applyFont="0" applyAlignment="0" applyProtection="0"/>
    <xf numFmtId="0" fontId="26" fillId="20" borderId="10" applyNumberFormat="0" applyAlignment="0" applyProtection="0"/>
    <xf numFmtId="9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/>
    <xf numFmtId="0" fontId="16" fillId="0" borderId="0"/>
    <xf numFmtId="0" fontId="2" fillId="0" borderId="0"/>
    <xf numFmtId="43" fontId="32" fillId="0" borderId="0" applyFont="0" applyFill="0" applyBorder="0" applyAlignment="0" applyProtection="0"/>
    <xf numFmtId="0" fontId="31" fillId="0" borderId="0"/>
    <xf numFmtId="0" fontId="34" fillId="0" borderId="0">
      <alignment wrapText="1"/>
    </xf>
    <xf numFmtId="0" fontId="33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wrapText="1"/>
    </xf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wrapText="1"/>
    </xf>
  </cellStyleXfs>
  <cellXfs count="93">
    <xf numFmtId="0" fontId="0" fillId="0" borderId="0" xfId="0"/>
    <xf numFmtId="0" fontId="3" fillId="0" borderId="0" xfId="0" applyFont="1" applyAlignment="1">
      <alignment horizontal="center"/>
    </xf>
    <xf numFmtId="9" fontId="4" fillId="0" borderId="0" xfId="2" applyFont="1" applyAlignment="1">
      <alignment horizontal="center"/>
    </xf>
    <xf numFmtId="164" fontId="2" fillId="0" borderId="0" xfId="2" applyNumberFormat="1"/>
    <xf numFmtId="165" fontId="0" fillId="0" borderId="0" xfId="0" applyNumberFormat="1"/>
    <xf numFmtId="4" fontId="0" fillId="0" borderId="0" xfId="0" applyNumberFormat="1"/>
    <xf numFmtId="10" fontId="2" fillId="0" borderId="0" xfId="2" applyNumberFormat="1"/>
    <xf numFmtId="0" fontId="0" fillId="0" borderId="1" xfId="0" applyBorder="1"/>
    <xf numFmtId="164" fontId="0" fillId="0" borderId="0" xfId="0" applyNumberFormat="1"/>
    <xf numFmtId="0" fontId="0" fillId="0" borderId="0" xfId="0" applyAlignment="1">
      <alignment horizontal="right"/>
    </xf>
    <xf numFmtId="4" fontId="0" fillId="0" borderId="2" xfId="0" applyNumberFormat="1" applyBorder="1"/>
    <xf numFmtId="0" fontId="4" fillId="0" borderId="0" xfId="0" applyFont="1" applyAlignment="1">
      <alignment horizontal="center"/>
    </xf>
    <xf numFmtId="164" fontId="2" fillId="0" borderId="2" xfId="2" applyNumberFormat="1" applyBorder="1"/>
    <xf numFmtId="10" fontId="3" fillId="0" borderId="0" xfId="2" applyNumberFormat="1" applyFont="1" applyAlignment="1">
      <alignment horizontal="center"/>
    </xf>
    <xf numFmtId="166" fontId="2" fillId="0" borderId="0" xfId="1" applyNumberFormat="1"/>
    <xf numFmtId="10" fontId="0" fillId="0" borderId="0" xfId="0" applyNumberFormat="1" applyBorder="1"/>
    <xf numFmtId="39" fontId="0" fillId="0" borderId="0" xfId="0" applyNumberFormat="1"/>
    <xf numFmtId="39" fontId="0" fillId="0" borderId="2" xfId="0" applyNumberFormat="1" applyBorder="1"/>
    <xf numFmtId="164" fontId="0" fillId="0" borderId="2" xfId="0" applyNumberFormat="1" applyBorder="1"/>
    <xf numFmtId="0" fontId="3" fillId="0" borderId="0" xfId="0" applyFont="1" applyAlignment="1">
      <alignment horizontal="centerContinuous"/>
    </xf>
    <xf numFmtId="39" fontId="0" fillId="0" borderId="1" xfId="0" applyNumberFormat="1" applyBorder="1"/>
    <xf numFmtId="167" fontId="0" fillId="0" borderId="2" xfId="0" applyNumberFormat="1" applyBorder="1"/>
    <xf numFmtId="168" fontId="2" fillId="0" borderId="0" xfId="2" applyNumberFormat="1"/>
    <xf numFmtId="37" fontId="0" fillId="0" borderId="0" xfId="1" applyNumberFormat="1" applyFont="1"/>
    <xf numFmtId="164" fontId="2" fillId="0" borderId="1" xfId="2" applyNumberFormat="1" applyBorder="1"/>
    <xf numFmtId="4" fontId="0" fillId="0" borderId="1" xfId="0" applyNumberFormat="1" applyBorder="1"/>
    <xf numFmtId="10" fontId="2" fillId="0" borderId="1" xfId="2" applyNumberFormat="1" applyBorder="1"/>
    <xf numFmtId="37" fontId="0" fillId="0" borderId="1" xfId="1" applyNumberFormat="1" applyFont="1" applyBorder="1"/>
    <xf numFmtId="168" fontId="2" fillId="0" borderId="1" xfId="2" applyNumberFormat="1" applyBorder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0" fillId="0" borderId="0" xfId="0" quotePrefix="1" applyAlignment="1">
      <alignment horizontal="center"/>
    </xf>
    <xf numFmtId="164" fontId="9" fillId="0" borderId="0" xfId="2" applyNumberFormat="1" applyFont="1"/>
    <xf numFmtId="10" fontId="9" fillId="0" borderId="0" xfId="2" applyNumberFormat="1" applyFont="1"/>
    <xf numFmtId="0" fontId="2" fillId="0" borderId="0" xfId="0" applyFont="1" applyAlignment="1">
      <alignment horizontal="right"/>
    </xf>
    <xf numFmtId="0" fontId="2" fillId="0" borderId="0" xfId="0" applyFont="1"/>
    <xf numFmtId="39" fontId="2" fillId="0" borderId="0" xfId="0" applyNumberFormat="1" applyFont="1"/>
    <xf numFmtId="10" fontId="2" fillId="0" borderId="0" xfId="2" applyNumberFormat="1" applyFont="1"/>
    <xf numFmtId="37" fontId="2" fillId="0" borderId="0" xfId="1" applyNumberFormat="1" applyFont="1"/>
    <xf numFmtId="39" fontId="2" fillId="0" borderId="2" xfId="0" applyNumberFormat="1" applyFont="1" applyBorder="1"/>
    <xf numFmtId="37" fontId="2" fillId="0" borderId="2" xfId="1" applyNumberFormat="1" applyFont="1" applyBorder="1"/>
    <xf numFmtId="4" fontId="2" fillId="0" borderId="0" xfId="0" applyNumberFormat="1" applyFont="1"/>
    <xf numFmtId="164" fontId="2" fillId="0" borderId="0" xfId="0" applyNumberFormat="1" applyFont="1"/>
    <xf numFmtId="10" fontId="2" fillId="0" borderId="2" xfId="2" applyNumberFormat="1" applyFont="1" applyBorder="1"/>
    <xf numFmtId="39" fontId="2" fillId="0" borderId="1" xfId="0" applyNumberFormat="1" applyFont="1" applyBorder="1"/>
    <xf numFmtId="0" fontId="0" fillId="0" borderId="0" xfId="0"/>
    <xf numFmtId="0" fontId="0" fillId="0" borderId="0" xfId="0"/>
    <xf numFmtId="0" fontId="3" fillId="0" borderId="0" xfId="0" applyFont="1" applyAlignment="1">
      <alignment horizontal="right"/>
    </xf>
    <xf numFmtId="0" fontId="2" fillId="0" borderId="0" xfId="0" applyFont="1"/>
    <xf numFmtId="164" fontId="2" fillId="0" borderId="0" xfId="2" applyNumberFormat="1"/>
    <xf numFmtId="10" fontId="2" fillId="0" borderId="0" xfId="2" applyNumberFormat="1"/>
    <xf numFmtId="164" fontId="2" fillId="0" borderId="0" xfId="2" applyNumberFormat="1" applyFont="1"/>
    <xf numFmtId="39" fontId="1" fillId="0" borderId="0" xfId="0" applyNumberFormat="1" applyFont="1"/>
    <xf numFmtId="0" fontId="1" fillId="0" borderId="0" xfId="0" applyFont="1"/>
    <xf numFmtId="39" fontId="2" fillId="0" borderId="0" xfId="0" applyNumberFormat="1" applyFont="1" applyBorder="1"/>
    <xf numFmtId="165" fontId="2" fillId="0" borderId="0" xfId="2" applyNumberFormat="1" applyFont="1"/>
    <xf numFmtId="40" fontId="2" fillId="0" borderId="0" xfId="0" applyNumberFormat="1" applyFont="1"/>
    <xf numFmtId="40" fontId="2" fillId="0" borderId="0" xfId="3" applyNumberFormat="1" applyFont="1" applyBorder="1"/>
    <xf numFmtId="40" fontId="2" fillId="0" borderId="0" xfId="57" applyNumberFormat="1" applyFont="1" applyBorder="1"/>
    <xf numFmtId="0" fontId="0" fillId="0" borderId="0" xfId="0" applyFill="1"/>
    <xf numFmtId="4" fontId="2" fillId="0" borderId="0" xfId="0" applyNumberFormat="1" applyFont="1" applyFill="1"/>
    <xf numFmtId="39" fontId="0" fillId="0" borderId="0" xfId="0" applyNumberFormat="1" applyFill="1"/>
    <xf numFmtId="164" fontId="2" fillId="0" borderId="0" xfId="2" applyNumberFormat="1" applyFill="1"/>
    <xf numFmtId="164" fontId="2" fillId="0" borderId="1" xfId="2" applyNumberFormat="1" applyFont="1" applyBorder="1"/>
    <xf numFmtId="40" fontId="2" fillId="0" borderId="0" xfId="57" applyNumberFormat="1" applyFont="1" applyFill="1" applyBorder="1"/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7" fillId="0" borderId="0" xfId="0" applyFont="1" applyAlignment="1">
      <alignment horizontal="center"/>
    </xf>
    <xf numFmtId="2" fontId="2" fillId="0" borderId="0" xfId="67" applyNumberFormat="1" applyFont="1">
      <alignment wrapText="1"/>
    </xf>
    <xf numFmtId="4" fontId="2" fillId="0" borderId="12" xfId="71" applyNumberFormat="1" applyFont="1" applyBorder="1">
      <alignment wrapText="1"/>
    </xf>
    <xf numFmtId="4" fontId="2" fillId="0" borderId="0" xfId="71" applyNumberFormat="1" applyFont="1">
      <alignment wrapText="1"/>
    </xf>
    <xf numFmtId="4" fontId="2" fillId="0" borderId="12" xfId="76" applyNumberFormat="1" applyFont="1" applyBorder="1">
      <alignment wrapText="1"/>
    </xf>
    <xf numFmtId="4" fontId="2" fillId="0" borderId="0" xfId="76" applyNumberFormat="1" applyFont="1">
      <alignment wrapText="1"/>
    </xf>
    <xf numFmtId="0" fontId="2" fillId="0" borderId="0" xfId="71" applyNumberFormat="1" applyFont="1">
      <alignment wrapText="1"/>
    </xf>
    <xf numFmtId="169" fontId="2" fillId="0" borderId="0" xfId="54" applyNumberFormat="1" applyFont="1" applyFill="1" applyBorder="1"/>
    <xf numFmtId="39" fontId="2" fillId="0" borderId="13" xfId="0" applyNumberFormat="1" applyFont="1" applyBorder="1"/>
    <xf numFmtId="0" fontId="2" fillId="0" borderId="0" xfId="0" applyFont="1" applyBorder="1"/>
    <xf numFmtId="170" fontId="0" fillId="0" borderId="0" xfId="0" applyNumberFormat="1"/>
    <xf numFmtId="170" fontId="0" fillId="0" borderId="0" xfId="0" applyNumberFormat="1" applyFill="1"/>
    <xf numFmtId="37" fontId="2" fillId="0" borderId="1" xfId="1" applyNumberFormat="1" applyFont="1" applyBorder="1"/>
    <xf numFmtId="10" fontId="2" fillId="0" borderId="0" xfId="0" applyNumberFormat="1" applyFont="1"/>
    <xf numFmtId="37" fontId="2" fillId="0" borderId="0" xfId="0" applyNumberFormat="1" applyFont="1"/>
    <xf numFmtId="43" fontId="2" fillId="0" borderId="0" xfId="1" applyFont="1"/>
    <xf numFmtId="39" fontId="38" fillId="0" borderId="0" xfId="0" applyNumberFormat="1" applyFont="1"/>
    <xf numFmtId="4" fontId="38" fillId="0" borderId="0" xfId="71" applyNumberFormat="1" applyFont="1">
      <alignment wrapText="1"/>
    </xf>
    <xf numFmtId="37" fontId="38" fillId="0" borderId="0" xfId="1" applyNumberFormat="1" applyFont="1"/>
    <xf numFmtId="170" fontId="2" fillId="0" borderId="0" xfId="0" applyNumberFormat="1" applyFont="1"/>
    <xf numFmtId="40" fontId="2" fillId="0" borderId="0" xfId="0" applyNumberFormat="1" applyFont="1" applyBorder="1"/>
    <xf numFmtId="170" fontId="38" fillId="0" borderId="0" xfId="0" applyNumberFormat="1" applyFont="1"/>
    <xf numFmtId="4" fontId="0" fillId="0" borderId="14" xfId="0" applyNumberFormat="1" applyBorder="1"/>
    <xf numFmtId="4" fontId="0" fillId="0" borderId="15" xfId="0" applyNumberFormat="1" applyBorder="1"/>
    <xf numFmtId="4" fontId="0" fillId="0" borderId="16" xfId="0" applyNumberFormat="1" applyBorder="1"/>
    <xf numFmtId="4" fontId="2" fillId="0" borderId="15" xfId="0" applyNumberFormat="1" applyFont="1" applyBorder="1"/>
  </cellXfs>
  <cellStyles count="77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" xfId="1" builtinId="3"/>
    <cellStyle name="Comma 2" xfId="31"/>
    <cellStyle name="Comma 2 2" xfId="54"/>
    <cellStyle name="Comma 3" xfId="65"/>
    <cellStyle name="Comma 4" xfId="69"/>
    <cellStyle name="Comma 5" xfId="74"/>
    <cellStyle name="Currency 2" xfId="32"/>
    <cellStyle name="Currency 2 2" xfId="55"/>
    <cellStyle name="Currency 3" xfId="33"/>
    <cellStyle name="Currency 3 2" xfId="56"/>
    <cellStyle name="Explanatory Text 2" xfId="34"/>
    <cellStyle name="Good 2" xfId="35"/>
    <cellStyle name="Heading 1 2" xfId="36"/>
    <cellStyle name="Heading 2 2" xfId="37"/>
    <cellStyle name="Heading 3 2" xfId="38"/>
    <cellStyle name="Heading 4 2" xfId="39"/>
    <cellStyle name="Input 2" xfId="40"/>
    <cellStyle name="Linked Cell 2" xfId="41"/>
    <cellStyle name="Neutral 2" xfId="42"/>
    <cellStyle name="Normal" xfId="0" builtinId="0"/>
    <cellStyle name="Normal 10" xfId="67"/>
    <cellStyle name="Normal 10 2" xfId="76"/>
    <cellStyle name="Normal 11" xfId="71"/>
    <cellStyle name="Normal 12" xfId="73"/>
    <cellStyle name="Normal 2" xfId="43"/>
    <cellStyle name="Normal 2 2" xfId="57"/>
    <cellStyle name="Normal 3" xfId="44"/>
    <cellStyle name="Normal 3 2" xfId="58"/>
    <cellStyle name="Normal 3 2 2" xfId="62"/>
    <cellStyle name="Normal 3 3" xfId="66"/>
    <cellStyle name="Normal 4" xfId="45"/>
    <cellStyle name="Normal 4 2" xfId="63"/>
    <cellStyle name="Normal 4 3" xfId="64"/>
    <cellStyle name="Normal 5" xfId="46"/>
    <cellStyle name="Normal 5 2" xfId="59"/>
    <cellStyle name="Normal 6" xfId="53"/>
    <cellStyle name="Normal 7" xfId="61"/>
    <cellStyle name="Normal 8" xfId="3"/>
    <cellStyle name="Normal 9" xfId="68"/>
    <cellStyle name="Normal 9 2" xfId="72"/>
    <cellStyle name="Note 2" xfId="47"/>
    <cellStyle name="Output 2" xfId="48"/>
    <cellStyle name="Percent" xfId="2" builtinId="5"/>
    <cellStyle name="Percent 2" xfId="49"/>
    <cellStyle name="Percent 2 2" xfId="60"/>
    <cellStyle name="Percent 3" xfId="70"/>
    <cellStyle name="Percent 4" xfId="75"/>
    <cellStyle name="Title 2" xfId="50"/>
    <cellStyle name="Total 2" xfId="51"/>
    <cellStyle name="Warning Text 2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1"/>
  <sheetViews>
    <sheetView workbookViewId="0">
      <pane xSplit="2" ySplit="3" topLeftCell="C37" activePane="bottomRight" state="frozen"/>
      <selection activeCell="T274" sqref="T274"/>
      <selection pane="topRight" activeCell="T274" sqref="T274"/>
      <selection pane="bottomLeft" activeCell="T274" sqref="T274"/>
      <selection pane="bottomRight" activeCell="T47" sqref="T47"/>
    </sheetView>
  </sheetViews>
  <sheetFormatPr defaultRowHeight="12.75" outlineLevelRow="1"/>
  <cols>
    <col min="1" max="1" width="6" customWidth="1"/>
    <col min="2" max="2" width="33.5703125" customWidth="1"/>
    <col min="3" max="3" width="2.42578125" customWidth="1"/>
    <col min="4" max="4" width="10.140625" customWidth="1"/>
    <col min="5" max="5" width="2.28515625" customWidth="1"/>
    <col min="6" max="6" width="13.140625" customWidth="1"/>
    <col min="7" max="7" width="1.5703125" customWidth="1"/>
    <col min="8" max="8" width="14" bestFit="1" customWidth="1"/>
    <col min="9" max="9" width="1.5703125" customWidth="1"/>
    <col min="10" max="10" width="13.42578125" bestFit="1" customWidth="1"/>
  </cols>
  <sheetData>
    <row r="1" spans="1:13">
      <c r="D1" s="1" t="s">
        <v>0</v>
      </c>
      <c r="F1" s="1"/>
      <c r="H1" s="1"/>
      <c r="J1" s="1"/>
    </row>
    <row r="2" spans="1:13">
      <c r="A2" s="19" t="s">
        <v>457</v>
      </c>
      <c r="B2" s="19"/>
      <c r="D2" s="1" t="s">
        <v>3</v>
      </c>
      <c r="F2" s="1" t="s">
        <v>3</v>
      </c>
      <c r="H2" s="1" t="s">
        <v>557</v>
      </c>
      <c r="J2" s="1" t="s">
        <v>558</v>
      </c>
    </row>
    <row r="3" spans="1:13">
      <c r="A3" s="11" t="s">
        <v>455</v>
      </c>
      <c r="B3" s="11" t="s">
        <v>456</v>
      </c>
      <c r="D3" s="2" t="s">
        <v>5</v>
      </c>
      <c r="F3" s="2" t="s">
        <v>6</v>
      </c>
      <c r="H3" s="2" t="s">
        <v>6</v>
      </c>
      <c r="J3" s="2" t="s">
        <v>6</v>
      </c>
    </row>
    <row r="4" spans="1:13">
      <c r="D4" s="4"/>
      <c r="F4" s="5"/>
    </row>
    <row r="5" spans="1:13">
      <c r="A5" t="s">
        <v>7</v>
      </c>
      <c r="B5" t="s">
        <v>512</v>
      </c>
      <c r="D5" s="3">
        <f>+assessment!H5</f>
        <v>8.4558447750141387E-4</v>
      </c>
      <c r="F5" s="16">
        <f>+assessment!J5</f>
        <v>44483.649078565242</v>
      </c>
      <c r="H5" s="16">
        <f t="shared" ref="H5:H68" si="0">-F5*0.25</f>
        <v>-11120.912269641311</v>
      </c>
      <c r="J5" s="16">
        <f t="shared" ref="J5:J29" si="1">SUM(F5:H5)</f>
        <v>33362.736808923932</v>
      </c>
      <c r="K5" s="16"/>
      <c r="L5" s="8"/>
      <c r="M5" s="8"/>
    </row>
    <row r="6" spans="1:13">
      <c r="A6" t="s">
        <v>8</v>
      </c>
      <c r="B6" t="s">
        <v>513</v>
      </c>
      <c r="D6" s="3">
        <f>+assessment!H6</f>
        <v>9.3030298516325429E-4</v>
      </c>
      <c r="F6" s="16">
        <f>+assessment!J6</f>
        <v>48940.434255635555</v>
      </c>
      <c r="H6" s="16">
        <f t="shared" si="0"/>
        <v>-12235.108563908889</v>
      </c>
      <c r="J6" s="16">
        <f t="shared" si="1"/>
        <v>36705.32569172667</v>
      </c>
      <c r="K6" s="16"/>
      <c r="L6" s="8"/>
      <c r="M6" s="8"/>
    </row>
    <row r="7" spans="1:13">
      <c r="A7" t="s">
        <v>9</v>
      </c>
      <c r="B7" t="s">
        <v>10</v>
      </c>
      <c r="D7" s="3">
        <f>+assessment!H7</f>
        <v>8.0402283397486361E-4</v>
      </c>
      <c r="F7" s="16">
        <f>+assessment!J7</f>
        <v>42297.216362550309</v>
      </c>
      <c r="H7" s="16">
        <f t="shared" si="0"/>
        <v>-10574.304090637577</v>
      </c>
      <c r="J7" s="16">
        <f t="shared" si="1"/>
        <v>31722.912271912734</v>
      </c>
      <c r="K7" s="16"/>
      <c r="L7" s="8"/>
      <c r="M7" s="8"/>
    </row>
    <row r="8" spans="1:13">
      <c r="A8" t="s">
        <v>11</v>
      </c>
      <c r="B8" t="s">
        <v>12</v>
      </c>
      <c r="D8" s="3">
        <f>+assessment!H8</f>
        <v>2.6830958118188842E-4</v>
      </c>
      <c r="F8" s="16">
        <f>+assessment!J8</f>
        <v>14114.957844282306</v>
      </c>
      <c r="H8" s="16">
        <f t="shared" si="0"/>
        <v>-3528.7394610705765</v>
      </c>
      <c r="J8" s="16">
        <f t="shared" si="1"/>
        <v>10586.21838321173</v>
      </c>
      <c r="K8" s="16"/>
      <c r="L8" s="8"/>
      <c r="M8" s="8"/>
    </row>
    <row r="9" spans="1:13">
      <c r="A9" t="s">
        <v>13</v>
      </c>
      <c r="B9" t="s">
        <v>14</v>
      </c>
      <c r="D9" s="3">
        <f>+assessment!H9</f>
        <v>3.291528844857734E-5</v>
      </c>
      <c r="F9" s="16">
        <f>+assessment!J9</f>
        <v>1731.574052769693</v>
      </c>
      <c r="H9" s="16">
        <f t="shared" si="0"/>
        <v>-432.89351319242326</v>
      </c>
      <c r="J9" s="16">
        <f t="shared" si="1"/>
        <v>1298.6805395772699</v>
      </c>
      <c r="K9" s="16"/>
      <c r="L9" s="8"/>
      <c r="M9" s="8"/>
    </row>
    <row r="10" spans="1:13">
      <c r="A10" t="s">
        <v>15</v>
      </c>
      <c r="B10" t="s">
        <v>16</v>
      </c>
      <c r="D10" s="3">
        <f>+assessment!H10</f>
        <v>4.899042275748122E-5</v>
      </c>
      <c r="F10" s="16">
        <f>+assessment!J10</f>
        <v>2577.2383861560506</v>
      </c>
      <c r="H10" s="16">
        <f t="shared" si="0"/>
        <v>-644.30959653901266</v>
      </c>
      <c r="J10" s="16">
        <f t="shared" si="1"/>
        <v>1932.9287896170381</v>
      </c>
      <c r="K10" s="16"/>
      <c r="L10" s="8"/>
      <c r="M10" s="8"/>
    </row>
    <row r="11" spans="1:13">
      <c r="A11" t="s">
        <v>17</v>
      </c>
      <c r="B11" t="s">
        <v>18</v>
      </c>
      <c r="D11" s="3">
        <f>+assessment!H11</f>
        <v>1.6098844554583591E-4</v>
      </c>
      <c r="F11" s="16">
        <f>+assessment!J11</f>
        <v>8469.1165790146606</v>
      </c>
      <c r="H11" s="16">
        <f t="shared" si="0"/>
        <v>-2117.2791447536652</v>
      </c>
      <c r="J11" s="16">
        <f t="shared" si="1"/>
        <v>6351.837434260995</v>
      </c>
      <c r="K11" s="16"/>
      <c r="L11" s="8"/>
      <c r="M11" s="8"/>
    </row>
    <row r="12" spans="1:13">
      <c r="A12" t="s">
        <v>19</v>
      </c>
      <c r="B12" t="s">
        <v>20</v>
      </c>
      <c r="D12" s="3">
        <f>+assessment!H12</f>
        <v>2.86948561310221E-5</v>
      </c>
      <c r="F12" s="16">
        <f>+assessment!J12</f>
        <v>1509.5498373669816</v>
      </c>
      <c r="H12" s="16">
        <f t="shared" si="0"/>
        <v>-377.3874593417454</v>
      </c>
      <c r="J12" s="16">
        <f t="shared" si="1"/>
        <v>1132.1623780252362</v>
      </c>
      <c r="K12" s="16"/>
      <c r="L12" s="8"/>
      <c r="M12" s="8"/>
    </row>
    <row r="13" spans="1:13">
      <c r="A13" t="s">
        <v>21</v>
      </c>
      <c r="B13" t="s">
        <v>22</v>
      </c>
      <c r="D13" s="3">
        <f>+assessment!H13</f>
        <v>1.2718112238833444E-4</v>
      </c>
      <c r="F13" s="16">
        <f>+assessment!J13</f>
        <v>6690.6152705851518</v>
      </c>
      <c r="H13" s="16">
        <f t="shared" si="0"/>
        <v>-1672.653817646288</v>
      </c>
      <c r="J13" s="16">
        <f t="shared" si="1"/>
        <v>5017.9614529388637</v>
      </c>
      <c r="K13" s="16"/>
      <c r="L13" s="8"/>
      <c r="M13" s="8"/>
    </row>
    <row r="14" spans="1:13">
      <c r="A14" t="s">
        <v>23</v>
      </c>
      <c r="B14" t="s">
        <v>24</v>
      </c>
      <c r="D14" s="3">
        <f>+assessment!H14</f>
        <v>7.5763732386519478E-4</v>
      </c>
      <c r="F14" s="16">
        <f>+assessment!J14</f>
        <v>39857.014574379122</v>
      </c>
      <c r="H14" s="16">
        <f t="shared" si="0"/>
        <v>-9964.2536435947804</v>
      </c>
      <c r="J14" s="16">
        <f t="shared" si="1"/>
        <v>29892.760930784341</v>
      </c>
      <c r="K14" s="16"/>
      <c r="L14" s="8"/>
      <c r="M14" s="8"/>
    </row>
    <row r="15" spans="1:13">
      <c r="A15" t="s">
        <v>25</v>
      </c>
      <c r="B15" t="s">
        <v>26</v>
      </c>
      <c r="D15" s="3">
        <f>+assessment!H15</f>
        <v>7.5400214905597952E-6</v>
      </c>
      <c r="F15" s="16">
        <f>+assessment!J15</f>
        <v>396.65778991353528</v>
      </c>
      <c r="H15" s="16">
        <f t="shared" si="0"/>
        <v>-99.164447478383821</v>
      </c>
      <c r="J15" s="16">
        <f t="shared" si="1"/>
        <v>297.49334243515148</v>
      </c>
      <c r="K15" s="16"/>
      <c r="L15" s="8"/>
      <c r="M15" s="8"/>
    </row>
    <row r="16" spans="1:13">
      <c r="A16" t="s">
        <v>545</v>
      </c>
      <c r="B16" t="s">
        <v>575</v>
      </c>
      <c r="D16" s="3">
        <f>+assessment!H16</f>
        <v>2.3498106176100631E-5</v>
      </c>
      <c r="F16" s="16">
        <f>+assessment!J16</f>
        <v>1236.1644956364271</v>
      </c>
      <c r="H16" s="16">
        <f t="shared" si="0"/>
        <v>-309.04112390910677</v>
      </c>
      <c r="J16" s="16">
        <f>SUM(F16:H16)</f>
        <v>927.12337172732032</v>
      </c>
      <c r="K16" s="16"/>
      <c r="L16" s="8"/>
      <c r="M16" s="8"/>
    </row>
    <row r="17" spans="1:13">
      <c r="A17" t="s">
        <v>27</v>
      </c>
      <c r="B17" t="s">
        <v>514</v>
      </c>
      <c r="D17" s="3">
        <f>+assessment!H17</f>
        <v>8.7396155516119447E-5</v>
      </c>
      <c r="F17" s="16">
        <f>+assessment!J17</f>
        <v>4597.6481548980073</v>
      </c>
      <c r="H17" s="16">
        <f t="shared" si="0"/>
        <v>-1149.4120387245018</v>
      </c>
      <c r="J17" s="16">
        <f>SUM(F17:H17)</f>
        <v>3448.2361161735053</v>
      </c>
      <c r="K17" s="16"/>
      <c r="L17" s="8"/>
      <c r="M17" s="8"/>
    </row>
    <row r="18" spans="1:13">
      <c r="A18" t="s">
        <v>28</v>
      </c>
      <c r="B18" t="s">
        <v>515</v>
      </c>
      <c r="D18" s="3">
        <f>+assessment!H18</f>
        <v>6.9509910369054475E-5</v>
      </c>
      <c r="F18" s="16">
        <f>+assessment!J18</f>
        <v>3656.7067426262829</v>
      </c>
      <c r="H18" s="16">
        <f t="shared" si="0"/>
        <v>-914.17668565657073</v>
      </c>
      <c r="J18" s="16">
        <f t="shared" si="1"/>
        <v>2742.5300569697119</v>
      </c>
      <c r="K18" s="16"/>
      <c r="L18" s="8"/>
      <c r="M18" s="8"/>
    </row>
    <row r="19" spans="1:13">
      <c r="A19" t="s">
        <v>29</v>
      </c>
      <c r="B19" t="s">
        <v>516</v>
      </c>
      <c r="D19" s="3">
        <f>+assessment!H19</f>
        <v>6.2530175096460022E-5</v>
      </c>
      <c r="F19" s="16">
        <f>+assessment!J19</f>
        <v>3289.5239208166709</v>
      </c>
      <c r="H19" s="16">
        <f t="shared" si="0"/>
        <v>-822.38098020416771</v>
      </c>
      <c r="J19" s="16">
        <f t="shared" si="1"/>
        <v>2467.142940612503</v>
      </c>
      <c r="K19" s="16"/>
      <c r="L19" s="8"/>
      <c r="M19" s="8"/>
    </row>
    <row r="20" spans="1:13">
      <c r="A20" t="s">
        <v>30</v>
      </c>
      <c r="B20" t="s">
        <v>517</v>
      </c>
      <c r="D20" s="3">
        <f>+assessment!H20</f>
        <v>6.5885605228397655E-5</v>
      </c>
      <c r="F20" s="16">
        <f>+assessment!J20</f>
        <v>3466.0429800806319</v>
      </c>
      <c r="H20" s="16">
        <f t="shared" si="0"/>
        <v>-866.51074502015797</v>
      </c>
      <c r="J20" s="16">
        <f t="shared" si="1"/>
        <v>2599.5322350604738</v>
      </c>
      <c r="K20" s="16"/>
      <c r="L20" s="8"/>
      <c r="M20" s="8"/>
    </row>
    <row r="21" spans="1:13">
      <c r="A21" t="s">
        <v>31</v>
      </c>
      <c r="B21" t="s">
        <v>518</v>
      </c>
      <c r="D21" s="3">
        <f>+assessment!H21</f>
        <v>1.1418583363339223E-4</v>
      </c>
      <c r="F21" s="16">
        <f>+assessment!J21</f>
        <v>6006.9723229785268</v>
      </c>
      <c r="H21" s="16">
        <f t="shared" si="0"/>
        <v>-1501.7430807446317</v>
      </c>
      <c r="J21" s="16">
        <f t="shared" si="1"/>
        <v>4505.2292422338951</v>
      </c>
      <c r="K21" s="16"/>
      <c r="L21" s="8"/>
      <c r="M21" s="8"/>
    </row>
    <row r="22" spans="1:13">
      <c r="A22" t="s">
        <v>32</v>
      </c>
      <c r="B22" t="s">
        <v>519</v>
      </c>
      <c r="D22" s="3">
        <f>+assessment!H22</f>
        <v>2.9897843639419102E-5</v>
      </c>
      <c r="F22" s="16">
        <f>+assessment!J22</f>
        <v>1572.8353819734225</v>
      </c>
      <c r="H22" s="16">
        <f t="shared" si="0"/>
        <v>-393.20884549335562</v>
      </c>
      <c r="J22" s="16">
        <f t="shared" si="1"/>
        <v>1179.626536480067</v>
      </c>
      <c r="K22" s="16"/>
      <c r="L22" s="8"/>
      <c r="M22" s="8"/>
    </row>
    <row r="23" spans="1:13">
      <c r="A23" t="s">
        <v>33</v>
      </c>
      <c r="B23" t="s">
        <v>520</v>
      </c>
      <c r="D23" s="3">
        <f>+assessment!H23</f>
        <v>3.4559889578165937E-5</v>
      </c>
      <c r="F23" s="16">
        <f>+assessment!J23</f>
        <v>1818.0915580803421</v>
      </c>
      <c r="H23" s="16">
        <f t="shared" si="0"/>
        <v>-454.52288952008553</v>
      </c>
      <c r="J23" s="16">
        <f t="shared" si="1"/>
        <v>1363.5686685602566</v>
      </c>
      <c r="K23" s="16"/>
      <c r="L23" s="8"/>
      <c r="M23" s="8"/>
    </row>
    <row r="24" spans="1:13">
      <c r="A24" t="s">
        <v>34</v>
      </c>
      <c r="B24" t="s">
        <v>521</v>
      </c>
      <c r="D24" s="3">
        <f>+assessment!H24</f>
        <v>3.1542299983992227E-5</v>
      </c>
      <c r="F24" s="16">
        <f>+assessment!J24</f>
        <v>1659.3452705810794</v>
      </c>
      <c r="H24" s="16">
        <f t="shared" si="0"/>
        <v>-414.83631764526984</v>
      </c>
      <c r="J24" s="16">
        <f t="shared" si="1"/>
        <v>1244.5089529358095</v>
      </c>
      <c r="K24" s="16"/>
      <c r="L24" s="8"/>
      <c r="M24" s="8"/>
    </row>
    <row r="25" spans="1:13">
      <c r="A25" t="s">
        <v>35</v>
      </c>
      <c r="B25" t="s">
        <v>522</v>
      </c>
      <c r="D25" s="3">
        <f>+assessment!H25</f>
        <v>3.9687595043631849E-5</v>
      </c>
      <c r="F25" s="16">
        <f>+assessment!J25</f>
        <v>2087.8446774588201</v>
      </c>
      <c r="H25" s="16">
        <f t="shared" si="0"/>
        <v>-521.96116936470503</v>
      </c>
      <c r="J25" s="16">
        <f t="shared" si="1"/>
        <v>1565.8835080941151</v>
      </c>
      <c r="K25" s="16"/>
      <c r="L25" s="8"/>
      <c r="M25" s="8"/>
    </row>
    <row r="26" spans="1:13">
      <c r="A26" t="s">
        <v>36</v>
      </c>
      <c r="B26" t="s">
        <v>523</v>
      </c>
      <c r="D26" s="3">
        <f>+assessment!H26</f>
        <v>2.7570083450614886E-5</v>
      </c>
      <c r="F26" s="16">
        <f>+assessment!J26</f>
        <v>1450.3789389651622</v>
      </c>
      <c r="H26" s="16">
        <f t="shared" si="0"/>
        <v>-362.59473474129055</v>
      </c>
      <c r="J26" s="16">
        <f t="shared" si="1"/>
        <v>1087.7842042238717</v>
      </c>
      <c r="K26" s="16"/>
      <c r="L26" s="8"/>
      <c r="M26" s="8"/>
    </row>
    <row r="27" spans="1:13">
      <c r="A27" t="s">
        <v>37</v>
      </c>
      <c r="B27" t="s">
        <v>524</v>
      </c>
      <c r="D27" s="3">
        <f>+assessment!H27</f>
        <v>3.0664138687350005E-5</v>
      </c>
      <c r="F27" s="16">
        <f>+assessment!J27</f>
        <v>1613.1478532992028</v>
      </c>
      <c r="H27" s="16">
        <f t="shared" si="0"/>
        <v>-403.28696332480069</v>
      </c>
      <c r="J27" s="16">
        <f t="shared" si="1"/>
        <v>1209.8608899744022</v>
      </c>
      <c r="K27" s="16"/>
      <c r="L27" s="8"/>
      <c r="M27" s="8"/>
    </row>
    <row r="28" spans="1:13">
      <c r="A28" t="s">
        <v>38</v>
      </c>
      <c r="B28" t="s">
        <v>525</v>
      </c>
      <c r="D28" s="3">
        <f>+assessment!H28</f>
        <v>4.0511915456145879E-5</v>
      </c>
      <c r="F28" s="16">
        <f>+assessment!J28</f>
        <v>2131.209688210819</v>
      </c>
      <c r="H28" s="16">
        <f t="shared" si="0"/>
        <v>-532.80242205270474</v>
      </c>
      <c r="J28" s="16">
        <f t="shared" si="1"/>
        <v>1598.4072661581142</v>
      </c>
      <c r="K28" s="16"/>
      <c r="L28" s="8"/>
      <c r="M28" s="8"/>
    </row>
    <row r="29" spans="1:13">
      <c r="A29" t="s">
        <v>39</v>
      </c>
      <c r="B29" t="s">
        <v>526</v>
      </c>
      <c r="D29" s="3">
        <f>+assessment!H29</f>
        <v>5.5238076824559987E-5</v>
      </c>
      <c r="F29" s="16">
        <f>+assessment!J29</f>
        <v>2905.908623700398</v>
      </c>
      <c r="H29" s="16">
        <f t="shared" si="0"/>
        <v>-726.47715592509951</v>
      </c>
      <c r="J29" s="16">
        <f t="shared" si="1"/>
        <v>2179.4314677752986</v>
      </c>
      <c r="K29" s="16"/>
      <c r="L29" s="8"/>
      <c r="M29" s="8"/>
    </row>
    <row r="30" spans="1:13">
      <c r="A30" t="s">
        <v>40</v>
      </c>
      <c r="B30" t="s">
        <v>527</v>
      </c>
      <c r="D30" s="3">
        <f>+assessment!H30</f>
        <v>7.982204003695371E-4</v>
      </c>
      <c r="F30" s="16">
        <f>+assessment!J30</f>
        <v>41991.967830713831</v>
      </c>
      <c r="H30" s="16">
        <f t="shared" si="0"/>
        <v>-10497.991957678458</v>
      </c>
      <c r="J30" s="16">
        <f t="shared" ref="J30:J85" si="2">SUM(F30:H30)</f>
        <v>31493.975873035371</v>
      </c>
      <c r="K30" s="16"/>
      <c r="L30" s="8"/>
      <c r="M30" s="8"/>
    </row>
    <row r="31" spans="1:13">
      <c r="A31" t="s">
        <v>41</v>
      </c>
      <c r="B31" t="s">
        <v>528</v>
      </c>
      <c r="D31" s="3">
        <f>+assessment!H31</f>
        <v>2.582057322183489E-2</v>
      </c>
      <c r="F31" s="16">
        <f>+assessment!J31</f>
        <v>1358342.4823518966</v>
      </c>
      <c r="H31" s="16">
        <f t="shared" si="0"/>
        <v>-339585.62058797415</v>
      </c>
      <c r="J31" s="16">
        <f t="shared" si="2"/>
        <v>1018756.8617639225</v>
      </c>
      <c r="K31" s="16"/>
      <c r="L31" s="8"/>
      <c r="M31" s="8"/>
    </row>
    <row r="32" spans="1:13">
      <c r="A32" t="s">
        <v>42</v>
      </c>
      <c r="B32" t="s">
        <v>43</v>
      </c>
      <c r="D32" s="3">
        <f>+assessment!H32</f>
        <v>2.1400297876461197E-5</v>
      </c>
      <c r="F32" s="16">
        <f>+assessment!J32</f>
        <v>1125.8051279822282</v>
      </c>
      <c r="H32" s="16">
        <f t="shared" si="0"/>
        <v>-281.45128199555705</v>
      </c>
      <c r="J32" s="16">
        <f t="shared" si="2"/>
        <v>844.3538459866711</v>
      </c>
      <c r="K32" s="16"/>
      <c r="L32" s="8"/>
      <c r="M32" s="8"/>
    </row>
    <row r="33" spans="1:13">
      <c r="A33" t="s">
        <v>44</v>
      </c>
      <c r="B33" t="s">
        <v>45</v>
      </c>
      <c r="D33" s="3">
        <f>+assessment!H33</f>
        <v>1.4340014532519659E-5</v>
      </c>
      <c r="F33" s="16">
        <f>+assessment!J33</f>
        <v>754.38491507202923</v>
      </c>
      <c r="H33" s="16">
        <f t="shared" si="0"/>
        <v>-188.59622876800731</v>
      </c>
      <c r="J33" s="16">
        <f t="shared" si="2"/>
        <v>565.78868630402189</v>
      </c>
      <c r="K33" s="16"/>
      <c r="L33" s="8"/>
      <c r="M33" s="8"/>
    </row>
    <row r="34" spans="1:13">
      <c r="A34" t="s">
        <v>46</v>
      </c>
      <c r="B34" t="s">
        <v>47</v>
      </c>
      <c r="D34" s="3">
        <f>+assessment!H34</f>
        <v>5.8461937720444279E-4</v>
      </c>
      <c r="F34" s="16">
        <f>+assessment!J34</f>
        <v>30755.062222684086</v>
      </c>
      <c r="H34" s="16">
        <f t="shared" si="0"/>
        <v>-7688.7655556710215</v>
      </c>
      <c r="J34" s="16">
        <f t="shared" si="2"/>
        <v>23066.296667013063</v>
      </c>
      <c r="K34" s="16"/>
      <c r="L34" s="8"/>
      <c r="M34" s="8"/>
    </row>
    <row r="35" spans="1:13">
      <c r="A35" t="s">
        <v>48</v>
      </c>
      <c r="B35" t="s">
        <v>49</v>
      </c>
      <c r="D35" s="3">
        <f>+assessment!H35</f>
        <v>8.9406648528131197E-3</v>
      </c>
      <c r="F35" s="16">
        <f>+assessment!J35</f>
        <v>470341.41286130215</v>
      </c>
      <c r="H35" s="16">
        <f t="shared" si="0"/>
        <v>-117585.35321532554</v>
      </c>
      <c r="J35" s="16">
        <f t="shared" si="2"/>
        <v>352756.05964597664</v>
      </c>
      <c r="K35" s="16"/>
      <c r="L35" s="8"/>
      <c r="M35" s="8"/>
    </row>
    <row r="36" spans="1:13">
      <c r="A36" t="s">
        <v>50</v>
      </c>
      <c r="B36" t="s">
        <v>494</v>
      </c>
      <c r="D36" s="3">
        <f>+assessment!H36</f>
        <v>1.1416037750287924E-3</v>
      </c>
      <c r="F36" s="16">
        <f>+assessment!J36</f>
        <v>60056.331527279282</v>
      </c>
      <c r="H36" s="16">
        <f t="shared" si="0"/>
        <v>-15014.082881819821</v>
      </c>
      <c r="J36" s="16">
        <f t="shared" si="2"/>
        <v>45042.248645459462</v>
      </c>
      <c r="K36" s="16"/>
      <c r="L36" s="8"/>
      <c r="M36" s="8"/>
    </row>
    <row r="37" spans="1:13">
      <c r="A37" t="s">
        <v>51</v>
      </c>
      <c r="B37" t="s">
        <v>52</v>
      </c>
      <c r="D37" s="3">
        <f>+assessment!H37</f>
        <v>9.4403424966950089E-3</v>
      </c>
      <c r="F37" s="16">
        <f>+assessment!J37</f>
        <v>496627.9466781544</v>
      </c>
      <c r="H37" s="16">
        <f t="shared" si="0"/>
        <v>-124156.9866695386</v>
      </c>
      <c r="J37" s="16">
        <f t="shared" si="2"/>
        <v>372470.9600086158</v>
      </c>
      <c r="K37" s="16"/>
      <c r="L37" s="8"/>
      <c r="M37" s="8"/>
    </row>
    <row r="38" spans="1:13">
      <c r="A38" t="s">
        <v>53</v>
      </c>
      <c r="B38" t="s">
        <v>54</v>
      </c>
      <c r="D38" s="3">
        <f>+assessment!H38</f>
        <v>1.2793184882101626E-3</v>
      </c>
      <c r="F38" s="16">
        <f>+assessment!J38</f>
        <v>67301.087240176217</v>
      </c>
      <c r="H38" s="16">
        <f t="shared" si="0"/>
        <v>-16825.271810044054</v>
      </c>
      <c r="J38" s="16">
        <f t="shared" si="2"/>
        <v>50475.815430132163</v>
      </c>
      <c r="K38" s="16"/>
      <c r="L38" s="8"/>
      <c r="M38" s="8"/>
    </row>
    <row r="39" spans="1:13">
      <c r="A39" t="s">
        <v>55</v>
      </c>
      <c r="B39" t="s">
        <v>56</v>
      </c>
      <c r="D39" s="3">
        <f>+assessment!H39</f>
        <v>2.7313390705358985E-4</v>
      </c>
      <c r="F39" s="16">
        <f>+assessment!J39</f>
        <v>14368.751078225689</v>
      </c>
      <c r="H39" s="16">
        <f t="shared" si="0"/>
        <v>-3592.1877695564222</v>
      </c>
      <c r="J39" s="16">
        <f t="shared" si="2"/>
        <v>10776.563308669267</v>
      </c>
      <c r="K39" s="16"/>
      <c r="L39" s="8"/>
      <c r="M39" s="8"/>
    </row>
    <row r="40" spans="1:13">
      <c r="A40" t="s">
        <v>57</v>
      </c>
      <c r="B40" t="s">
        <v>58</v>
      </c>
      <c r="D40" s="3">
        <f>+assessment!H40</f>
        <v>3.2479399140754962E-4</v>
      </c>
      <c r="F40" s="16">
        <f>+assessment!J40</f>
        <v>17086.432309273099</v>
      </c>
      <c r="H40" s="16">
        <f t="shared" si="0"/>
        <v>-4271.6080773182748</v>
      </c>
      <c r="J40" s="16">
        <f t="shared" si="2"/>
        <v>12814.824231954824</v>
      </c>
      <c r="K40" s="16"/>
      <c r="L40" s="8"/>
      <c r="M40" s="8"/>
    </row>
    <row r="41" spans="1:13">
      <c r="A41" t="s">
        <v>59</v>
      </c>
      <c r="B41" t="s">
        <v>60</v>
      </c>
      <c r="D41" s="3">
        <f>+assessment!H41</f>
        <v>3.3931367012862907E-4</v>
      </c>
      <c r="F41" s="16">
        <f>+assessment!J41</f>
        <v>17850.268815438067</v>
      </c>
      <c r="H41" s="16">
        <f t="shared" si="0"/>
        <v>-4462.5672038595167</v>
      </c>
      <c r="J41" s="16">
        <f t="shared" si="2"/>
        <v>13387.70161157855</v>
      </c>
      <c r="K41" s="16"/>
      <c r="L41" s="8"/>
      <c r="M41" s="8"/>
    </row>
    <row r="42" spans="1:13">
      <c r="A42" t="s">
        <v>61</v>
      </c>
      <c r="B42" t="s">
        <v>529</v>
      </c>
      <c r="D42" s="3">
        <f>+assessment!H42</f>
        <v>1.3141619172175211E-4</v>
      </c>
      <c r="F42" s="16">
        <f>+assessment!J42</f>
        <v>6913.409495247146</v>
      </c>
      <c r="H42" s="16">
        <f t="shared" si="0"/>
        <v>-1728.3523738117865</v>
      </c>
      <c r="J42" s="16">
        <f t="shared" si="2"/>
        <v>5185.0571214353595</v>
      </c>
      <c r="K42" s="16"/>
      <c r="L42" s="8"/>
      <c r="M42" s="8"/>
    </row>
    <row r="43" spans="1:13">
      <c r="A43" t="s">
        <v>62</v>
      </c>
      <c r="B43" t="s">
        <v>63</v>
      </c>
      <c r="D43" s="3">
        <f>+assessment!H43</f>
        <v>4.4673873515672355E-4</v>
      </c>
      <c r="F43" s="16">
        <f>+assessment!J43</f>
        <v>23501.577492569992</v>
      </c>
      <c r="H43" s="16">
        <f t="shared" si="0"/>
        <v>-5875.3943731424979</v>
      </c>
      <c r="J43" s="16">
        <f t="shared" si="2"/>
        <v>17626.183119427493</v>
      </c>
      <c r="K43" s="16"/>
      <c r="L43" s="8"/>
      <c r="M43" s="8"/>
    </row>
    <row r="44" spans="1:13">
      <c r="A44" s="46" t="s">
        <v>64</v>
      </c>
      <c r="B44" s="46" t="s">
        <v>530</v>
      </c>
      <c r="D44" s="3">
        <f>+assessment!H44</f>
        <v>1.1807343884100235E-2</v>
      </c>
      <c r="F44" s="16">
        <f>+assessment!J44</f>
        <v>621148.75079335889</v>
      </c>
      <c r="H44" s="16">
        <f t="shared" si="0"/>
        <v>-155287.18769833972</v>
      </c>
      <c r="J44" s="16">
        <f t="shared" si="2"/>
        <v>465861.5630950192</v>
      </c>
      <c r="K44" s="16"/>
      <c r="L44" s="8"/>
      <c r="M44" s="8"/>
    </row>
    <row r="45" spans="1:13">
      <c r="A45" t="s">
        <v>552</v>
      </c>
      <c r="B45" t="s">
        <v>553</v>
      </c>
      <c r="D45" s="3">
        <f>+assessment!H45</f>
        <v>1.3020617598482891E-5</v>
      </c>
      <c r="F45" s="16">
        <f>+assessment!J45</f>
        <v>684.97542167350787</v>
      </c>
      <c r="H45" s="16">
        <f t="shared" si="0"/>
        <v>-171.24385541837697</v>
      </c>
      <c r="J45" s="16">
        <f t="shared" si="2"/>
        <v>513.73156625513093</v>
      </c>
      <c r="K45" s="16"/>
      <c r="L45" s="8"/>
      <c r="M45" s="8"/>
    </row>
    <row r="46" spans="1:13">
      <c r="A46" t="s">
        <v>65</v>
      </c>
      <c r="B46" t="s">
        <v>66</v>
      </c>
      <c r="D46" s="3">
        <f>+assessment!H46</f>
        <v>2.6084057556333395E-4</v>
      </c>
      <c r="F46" s="16">
        <f>+assessment!J46</f>
        <v>13722.0359852111</v>
      </c>
      <c r="H46" s="16">
        <f t="shared" si="0"/>
        <v>-3430.5089963027749</v>
      </c>
      <c r="J46" s="16">
        <f t="shared" si="2"/>
        <v>10291.526988908325</v>
      </c>
      <c r="K46" s="16"/>
      <c r="L46" s="8"/>
      <c r="M46" s="8"/>
    </row>
    <row r="47" spans="1:13">
      <c r="A47" t="s">
        <v>67</v>
      </c>
      <c r="B47" t="s">
        <v>68</v>
      </c>
      <c r="D47" s="3">
        <f>+assessment!H47</f>
        <v>5.7319190388434879E-4</v>
      </c>
      <c r="F47" s="16">
        <f>+assessment!J47</f>
        <v>30153.897316573475</v>
      </c>
      <c r="H47" s="16">
        <f t="shared" si="0"/>
        <v>-7538.4743291433688</v>
      </c>
      <c r="J47" s="16">
        <f t="shared" si="2"/>
        <v>22615.422987430105</v>
      </c>
      <c r="K47" s="16"/>
      <c r="L47" s="8"/>
      <c r="M47" s="8"/>
    </row>
    <row r="48" spans="1:13">
      <c r="A48" t="s">
        <v>69</v>
      </c>
      <c r="B48" t="s">
        <v>70</v>
      </c>
      <c r="D48" s="3">
        <f>+assessment!H48</f>
        <v>4.0637971492849936E-5</v>
      </c>
      <c r="F48" s="16">
        <f>+assessment!J48</f>
        <v>2137.8411161168128</v>
      </c>
      <c r="H48" s="16">
        <f t="shared" si="0"/>
        <v>-534.46027902920321</v>
      </c>
      <c r="J48" s="16">
        <f t="shared" si="2"/>
        <v>1603.3808370876095</v>
      </c>
      <c r="K48" s="16"/>
      <c r="L48" s="8"/>
      <c r="M48" s="8"/>
    </row>
    <row r="49" spans="1:13">
      <c r="A49" t="s">
        <v>71</v>
      </c>
      <c r="B49" t="s">
        <v>72</v>
      </c>
      <c r="D49" s="3">
        <f>+assessment!H49</f>
        <v>2.3331255915231173E-5</v>
      </c>
      <c r="F49" s="16">
        <f>+assessment!J49</f>
        <v>1227.3870066324716</v>
      </c>
      <c r="H49" s="16">
        <f t="shared" si="0"/>
        <v>-306.84675165811791</v>
      </c>
      <c r="J49" s="16">
        <f t="shared" si="2"/>
        <v>920.54025497435373</v>
      </c>
      <c r="K49" s="16"/>
      <c r="L49" s="8"/>
      <c r="M49" s="8"/>
    </row>
    <row r="50" spans="1:13">
      <c r="A50" t="s">
        <v>73</v>
      </c>
      <c r="B50" t="s">
        <v>74</v>
      </c>
      <c r="D50" s="3">
        <f>+assessment!H50</f>
        <v>2.9776692701771073E-5</v>
      </c>
      <c r="F50" s="16">
        <f>+assessment!J50</f>
        <v>1566.4619965349875</v>
      </c>
      <c r="H50" s="16">
        <f t="shared" si="0"/>
        <v>-391.61549913374688</v>
      </c>
      <c r="J50" s="16">
        <f t="shared" si="2"/>
        <v>1174.8464974012406</v>
      </c>
      <c r="K50" s="16"/>
      <c r="L50" s="8"/>
      <c r="M50" s="8"/>
    </row>
    <row r="51" spans="1:13">
      <c r="A51" t="s">
        <v>75</v>
      </c>
      <c r="B51" t="s">
        <v>76</v>
      </c>
      <c r="D51" s="3">
        <f>+assessment!H51</f>
        <v>6.2523685962393507E-5</v>
      </c>
      <c r="F51" s="16">
        <f>+assessment!J51</f>
        <v>3289.1825470446597</v>
      </c>
      <c r="H51" s="16">
        <f t="shared" si="0"/>
        <v>-822.29563676116493</v>
      </c>
      <c r="J51" s="16">
        <f t="shared" si="2"/>
        <v>2466.8869102834947</v>
      </c>
      <c r="K51" s="16"/>
      <c r="L51" s="8"/>
      <c r="M51" s="8"/>
    </row>
    <row r="52" spans="1:13">
      <c r="A52" t="s">
        <v>77</v>
      </c>
      <c r="B52" t="s">
        <v>78</v>
      </c>
      <c r="D52" s="3">
        <f>+assessment!H52</f>
        <v>1.693300012553121E-5</v>
      </c>
      <c r="F52" s="16">
        <f>+assessment!J52</f>
        <v>890.79406667581839</v>
      </c>
      <c r="H52" s="16">
        <f t="shared" si="0"/>
        <v>-222.6985166689546</v>
      </c>
      <c r="J52" s="16">
        <f t="shared" si="2"/>
        <v>668.09555000686373</v>
      </c>
      <c r="K52" s="16"/>
      <c r="L52" s="8"/>
      <c r="M52" s="8"/>
    </row>
    <row r="53" spans="1:13">
      <c r="A53" t="s">
        <v>79</v>
      </c>
      <c r="B53" t="s">
        <v>80</v>
      </c>
      <c r="D53" s="3">
        <f>+assessment!H53</f>
        <v>1.8513165657884847E-4</v>
      </c>
      <c r="F53" s="16">
        <f>+assessment!J53</f>
        <v>9739.2180955369768</v>
      </c>
      <c r="H53" s="16">
        <f t="shared" si="0"/>
        <v>-2434.8045238842442</v>
      </c>
      <c r="J53" s="16">
        <f t="shared" si="2"/>
        <v>7304.4135716527326</v>
      </c>
      <c r="K53" s="16"/>
      <c r="L53" s="8"/>
      <c r="M53" s="8"/>
    </row>
    <row r="54" spans="1:13">
      <c r="A54" t="s">
        <v>81</v>
      </c>
      <c r="B54" t="s">
        <v>495</v>
      </c>
      <c r="D54" s="3">
        <f>+assessment!H54</f>
        <v>5.5481132807994407E-4</v>
      </c>
      <c r="F54" s="16">
        <f>+assessment!J54</f>
        <v>29186.95065932037</v>
      </c>
      <c r="H54" s="16">
        <f t="shared" si="0"/>
        <v>-7296.7376648300924</v>
      </c>
      <c r="J54" s="16">
        <f t="shared" si="2"/>
        <v>21890.212994490277</v>
      </c>
      <c r="K54" s="16"/>
      <c r="L54" s="8"/>
      <c r="M54" s="8"/>
    </row>
    <row r="55" spans="1:13">
      <c r="A55" t="s">
        <v>82</v>
      </c>
      <c r="B55" t="s">
        <v>83</v>
      </c>
      <c r="D55" s="3">
        <f>+assessment!H55</f>
        <v>1.0168433143772687E-5</v>
      </c>
      <c r="F55" s="16">
        <f>+assessment!J55</f>
        <v>534.93059969951946</v>
      </c>
      <c r="H55" s="16">
        <f t="shared" si="0"/>
        <v>-133.73264992487987</v>
      </c>
      <c r="J55" s="16">
        <f t="shared" si="2"/>
        <v>401.1979497746396</v>
      </c>
      <c r="K55" s="16"/>
      <c r="L55" s="8"/>
      <c r="M55" s="8"/>
    </row>
    <row r="56" spans="1:13">
      <c r="A56" t="s">
        <v>84</v>
      </c>
      <c r="B56" s="35" t="s">
        <v>556</v>
      </c>
      <c r="D56" s="3">
        <f>+assessment!H56</f>
        <v>8.554160709190543E-3</v>
      </c>
      <c r="F56" s="16">
        <f>+assessment!J56</f>
        <v>450008.59556181554</v>
      </c>
      <c r="H56" s="16">
        <f t="shared" si="0"/>
        <v>-112502.14889045389</v>
      </c>
      <c r="J56" s="16">
        <f t="shared" si="2"/>
        <v>337506.44667136169</v>
      </c>
      <c r="K56" s="16"/>
      <c r="L56" s="8"/>
      <c r="M56" s="8"/>
    </row>
    <row r="57" spans="1:13">
      <c r="A57" t="s">
        <v>85</v>
      </c>
      <c r="B57" t="s">
        <v>86</v>
      </c>
      <c r="D57" s="3">
        <f>+assessment!H57</f>
        <v>1.4129817702610084E-3</v>
      </c>
      <c r="F57" s="16">
        <f>+assessment!J57</f>
        <v>74332.709380412547</v>
      </c>
      <c r="H57" s="16">
        <f t="shared" si="0"/>
        <v>-18583.177345103137</v>
      </c>
      <c r="J57" s="16">
        <f t="shared" si="2"/>
        <v>55749.532035309414</v>
      </c>
      <c r="K57" s="16"/>
      <c r="L57" s="8"/>
      <c r="M57" s="8"/>
    </row>
    <row r="58" spans="1:13">
      <c r="A58" t="s">
        <v>87</v>
      </c>
      <c r="B58" t="s">
        <v>88</v>
      </c>
      <c r="D58" s="3">
        <f>+assessment!H58</f>
        <v>6.9489248034534129E-2</v>
      </c>
      <c r="F58" s="16">
        <f>+assessment!J58</f>
        <v>3655619.7595247682</v>
      </c>
      <c r="H58" s="16">
        <f t="shared" si="0"/>
        <v>-913904.93988119205</v>
      </c>
      <c r="J58" s="16">
        <f t="shared" si="2"/>
        <v>2741714.8196435762</v>
      </c>
      <c r="K58" s="16"/>
      <c r="L58" s="8"/>
      <c r="M58" s="8"/>
    </row>
    <row r="59" spans="1:13">
      <c r="A59" t="s">
        <v>89</v>
      </c>
      <c r="B59" s="35" t="s">
        <v>560</v>
      </c>
      <c r="D59" s="3">
        <f>+assessment!H59</f>
        <v>9.5657375656071079E-5</v>
      </c>
      <c r="F59" s="16">
        <f>+assessment!J59</f>
        <v>5032.2460306209205</v>
      </c>
      <c r="H59" s="16">
        <f t="shared" si="0"/>
        <v>-1258.0615076552301</v>
      </c>
      <c r="J59" s="16">
        <f t="shared" si="2"/>
        <v>3774.1845229656901</v>
      </c>
      <c r="K59" s="16"/>
      <c r="L59" s="8"/>
      <c r="M59" s="8"/>
    </row>
    <row r="60" spans="1:13">
      <c r="A60" t="s">
        <v>90</v>
      </c>
      <c r="B60" t="s">
        <v>91</v>
      </c>
      <c r="D60" s="3">
        <f>+assessment!H60</f>
        <v>3.0984023706369265E-5</v>
      </c>
      <c r="F60" s="16">
        <f>+assessment!J60</f>
        <v>1629.9760393765887</v>
      </c>
      <c r="H60" s="16">
        <f t="shared" si="0"/>
        <v>-407.49400984414717</v>
      </c>
      <c r="J60" s="16">
        <f t="shared" si="2"/>
        <v>1222.4820295324416</v>
      </c>
      <c r="K60" s="16"/>
      <c r="L60" s="8"/>
      <c r="M60" s="8"/>
    </row>
    <row r="61" spans="1:13">
      <c r="A61" t="s">
        <v>92</v>
      </c>
      <c r="B61" t="s">
        <v>93</v>
      </c>
      <c r="D61" s="3">
        <f>+assessment!H61</f>
        <v>4.1603565635774257E-5</v>
      </c>
      <c r="F61" s="16">
        <f>+assessment!J61</f>
        <v>2188.638111744126</v>
      </c>
      <c r="H61" s="16">
        <f t="shared" si="0"/>
        <v>-547.15952793603151</v>
      </c>
      <c r="J61" s="16">
        <f t="shared" si="2"/>
        <v>1641.4785838080945</v>
      </c>
      <c r="K61" s="16"/>
      <c r="L61" s="8"/>
      <c r="M61" s="8"/>
    </row>
    <row r="62" spans="1:13">
      <c r="A62" t="s">
        <v>487</v>
      </c>
      <c r="B62" t="s">
        <v>488</v>
      </c>
      <c r="D62" s="3">
        <f>+assessment!H62</f>
        <v>9.5611539197407625E-4</v>
      </c>
      <c r="F62" s="16">
        <f>+assessment!J62</f>
        <v>50298.347127733956</v>
      </c>
      <c r="H62" s="16">
        <f t="shared" si="0"/>
        <v>-12574.586781933489</v>
      </c>
      <c r="J62" s="16">
        <f t="shared" si="2"/>
        <v>37723.760345800467</v>
      </c>
      <c r="K62" s="16"/>
      <c r="L62" s="8"/>
      <c r="M62" s="8"/>
    </row>
    <row r="63" spans="1:13">
      <c r="A63" t="s">
        <v>94</v>
      </c>
      <c r="B63" t="s">
        <v>489</v>
      </c>
      <c r="D63" s="3">
        <f>+assessment!H63</f>
        <v>9.6110941674818607E-5</v>
      </c>
      <c r="F63" s="16">
        <f>+assessment!J63</f>
        <v>5056.1067709121153</v>
      </c>
      <c r="H63" s="16">
        <f t="shared" si="0"/>
        <v>-1264.0266927280288</v>
      </c>
      <c r="J63" s="16">
        <f t="shared" si="2"/>
        <v>3792.0800781840862</v>
      </c>
      <c r="K63" s="16"/>
      <c r="L63" s="8"/>
      <c r="M63" s="8"/>
    </row>
    <row r="64" spans="1:13">
      <c r="A64" t="s">
        <v>95</v>
      </c>
      <c r="B64" t="s">
        <v>96</v>
      </c>
      <c r="D64" s="3">
        <f>+assessment!H64</f>
        <v>1.0906575818391382E-3</v>
      </c>
      <c r="F64" s="16">
        <f>+assessment!J64</f>
        <v>57376.205957290229</v>
      </c>
      <c r="H64" s="16">
        <f t="shared" si="0"/>
        <v>-14344.051489322557</v>
      </c>
      <c r="J64" s="16">
        <f t="shared" si="2"/>
        <v>43032.154467967674</v>
      </c>
      <c r="K64" s="16"/>
      <c r="L64" s="8"/>
      <c r="M64" s="8"/>
    </row>
    <row r="65" spans="1:13">
      <c r="A65" t="s">
        <v>97</v>
      </c>
      <c r="B65" t="s">
        <v>98</v>
      </c>
      <c r="D65" s="3">
        <f>+assessment!H65</f>
        <v>7.608011752532973E-4</v>
      </c>
      <c r="F65" s="16">
        <f>+assessment!J65</f>
        <v>40023.455253731408</v>
      </c>
      <c r="H65" s="16">
        <f t="shared" si="0"/>
        <v>-10005.863813432852</v>
      </c>
      <c r="J65" s="16">
        <f t="shared" si="2"/>
        <v>30017.591440298558</v>
      </c>
      <c r="K65" s="16"/>
      <c r="L65" s="8"/>
      <c r="M65" s="8"/>
    </row>
    <row r="66" spans="1:13">
      <c r="A66" t="s">
        <v>99</v>
      </c>
      <c r="B66" t="s">
        <v>100</v>
      </c>
      <c r="D66" s="3">
        <f>+assessment!H66</f>
        <v>2.5972102453864975E-3</v>
      </c>
      <c r="F66" s="16">
        <f>+assessment!J66</f>
        <v>136631.39782368354</v>
      </c>
      <c r="H66" s="16">
        <f t="shared" si="0"/>
        <v>-34157.849455920885</v>
      </c>
      <c r="J66" s="16">
        <f t="shared" si="2"/>
        <v>102473.54836776265</v>
      </c>
      <c r="K66" s="16"/>
      <c r="L66" s="8"/>
      <c r="M66" s="8"/>
    </row>
    <row r="67" spans="1:13">
      <c r="A67" t="s">
        <v>101</v>
      </c>
      <c r="B67" t="s">
        <v>531</v>
      </c>
      <c r="D67" s="3">
        <f>+assessment!H67</f>
        <v>1.630667618913147E-3</v>
      </c>
      <c r="F67" s="16">
        <f>+assessment!J67</f>
        <v>85784.505337482027</v>
      </c>
      <c r="H67" s="16">
        <f t="shared" si="0"/>
        <v>-21446.126334370507</v>
      </c>
      <c r="J67" s="16">
        <f t="shared" si="2"/>
        <v>64338.37900311152</v>
      </c>
      <c r="K67" s="16"/>
      <c r="L67" s="8"/>
      <c r="M67" s="8"/>
    </row>
    <row r="68" spans="1:13">
      <c r="A68" t="s">
        <v>102</v>
      </c>
      <c r="B68" t="s">
        <v>103</v>
      </c>
      <c r="D68" s="3">
        <f>+assessment!H68</f>
        <v>3.6259266551948177E-5</v>
      </c>
      <c r="F68" s="16">
        <f>+assessment!J68</f>
        <v>1907.490655350073</v>
      </c>
      <c r="H68" s="16">
        <f t="shared" si="0"/>
        <v>-476.87266383751825</v>
      </c>
      <c r="J68" s="16">
        <f t="shared" si="2"/>
        <v>1430.6179915125547</v>
      </c>
      <c r="K68" s="16"/>
      <c r="L68" s="8"/>
      <c r="M68" s="8"/>
    </row>
    <row r="69" spans="1:13">
      <c r="A69" t="s">
        <v>104</v>
      </c>
      <c r="B69" t="s">
        <v>105</v>
      </c>
      <c r="D69" s="3">
        <f>+assessment!H69</f>
        <v>5.9611840758918739E-5</v>
      </c>
      <c r="F69" s="16">
        <f>+assessment!J69</f>
        <v>3135.9991530149859</v>
      </c>
      <c r="H69" s="16">
        <f t="shared" ref="H69:H129" si="3">-F69*0.25</f>
        <v>-783.99978825374649</v>
      </c>
      <c r="J69" s="16">
        <f t="shared" si="2"/>
        <v>2351.9993647612396</v>
      </c>
      <c r="K69" s="16"/>
      <c r="L69" s="8"/>
      <c r="M69" s="8"/>
    </row>
    <row r="70" spans="1:13">
      <c r="A70" t="s">
        <v>106</v>
      </c>
      <c r="B70" t="s">
        <v>107</v>
      </c>
      <c r="D70" s="3">
        <f>+assessment!H70</f>
        <v>3.0190399842406858E-3</v>
      </c>
      <c r="F70" s="16">
        <f>+assessment!J70</f>
        <v>158822.58814631001</v>
      </c>
      <c r="H70" s="16">
        <f t="shared" si="3"/>
        <v>-39705.647036577502</v>
      </c>
      <c r="J70" s="16">
        <f t="shared" si="2"/>
        <v>119116.94110973251</v>
      </c>
      <c r="K70" s="16"/>
      <c r="L70" s="8"/>
      <c r="M70" s="8"/>
    </row>
    <row r="71" spans="1:13">
      <c r="A71" t="s">
        <v>108</v>
      </c>
      <c r="B71" t="s">
        <v>109</v>
      </c>
      <c r="D71" s="3">
        <f>+assessment!H71</f>
        <v>3.2590089720856339E-5</v>
      </c>
      <c r="F71" s="16">
        <f>+assessment!J71</f>
        <v>1714.4663285036538</v>
      </c>
      <c r="H71" s="16">
        <f t="shared" si="3"/>
        <v>-428.61658212591345</v>
      </c>
      <c r="J71" s="16">
        <f t="shared" si="2"/>
        <v>1285.8497463777403</v>
      </c>
      <c r="K71" s="16"/>
      <c r="L71" s="8"/>
      <c r="M71" s="8"/>
    </row>
    <row r="72" spans="1:13">
      <c r="A72" t="s">
        <v>110</v>
      </c>
      <c r="B72" t="s">
        <v>579</v>
      </c>
      <c r="D72" s="3">
        <f>+assessment!H72</f>
        <v>5.480351372578693E-5</v>
      </c>
      <c r="F72" s="16">
        <f>+assessment!J72</f>
        <v>2883.0475697162533</v>
      </c>
      <c r="H72" s="16">
        <f t="shared" si="3"/>
        <v>-720.76189242906332</v>
      </c>
      <c r="J72" s="16">
        <f t="shared" si="2"/>
        <v>2162.2856772871901</v>
      </c>
      <c r="K72" s="16"/>
      <c r="L72" s="8"/>
      <c r="M72" s="8"/>
    </row>
    <row r="73" spans="1:13">
      <c r="A73" t="s">
        <v>111</v>
      </c>
      <c r="B73" t="s">
        <v>112</v>
      </c>
      <c r="D73" s="3">
        <f>+assessment!H73</f>
        <v>1.3196985129351979E-4</v>
      </c>
      <c r="F73" s="16">
        <f>+assessment!J73</f>
        <v>6942.5358554805753</v>
      </c>
      <c r="H73" s="16">
        <f t="shared" si="3"/>
        <v>-1735.6339638701438</v>
      </c>
      <c r="J73" s="16">
        <f t="shared" si="2"/>
        <v>5206.9018916104314</v>
      </c>
      <c r="K73" s="16"/>
      <c r="L73" s="8"/>
      <c r="M73" s="8"/>
    </row>
    <row r="74" spans="1:13">
      <c r="A74" t="s">
        <v>113</v>
      </c>
      <c r="B74" t="s">
        <v>114</v>
      </c>
      <c r="D74" s="3">
        <f>+assessment!H74</f>
        <v>6.6996145671958376E-5</v>
      </c>
      <c r="F74" s="16">
        <f>+assessment!J74</f>
        <v>3524.4651634263837</v>
      </c>
      <c r="H74" s="16">
        <f t="shared" si="3"/>
        <v>-881.11629085659592</v>
      </c>
      <c r="J74" s="16">
        <f t="shared" si="2"/>
        <v>2643.348872569788</v>
      </c>
      <c r="K74" s="16"/>
      <c r="L74" s="8"/>
      <c r="M74" s="8"/>
    </row>
    <row r="75" spans="1:13">
      <c r="A75" t="s">
        <v>115</v>
      </c>
      <c r="B75" t="s">
        <v>116</v>
      </c>
      <c r="D75" s="3">
        <f>+assessment!H75</f>
        <v>3.2684509626883576E-4</v>
      </c>
      <c r="F75" s="16">
        <f>+assessment!J75</f>
        <v>17194.334749893103</v>
      </c>
      <c r="H75" s="16">
        <f t="shared" si="3"/>
        <v>-4298.5836874732759</v>
      </c>
      <c r="J75" s="16">
        <f t="shared" si="2"/>
        <v>12895.751062419828</v>
      </c>
      <c r="K75" s="16"/>
      <c r="L75" s="8"/>
      <c r="M75" s="8"/>
    </row>
    <row r="76" spans="1:13">
      <c r="A76" t="s">
        <v>117</v>
      </c>
      <c r="B76" t="s">
        <v>118</v>
      </c>
      <c r="D76" s="3">
        <f>+assessment!H76</f>
        <v>2.7339899913905449E-5</v>
      </c>
      <c r="F76" s="16">
        <f>+assessment!J76</f>
        <v>1438.2696773324253</v>
      </c>
      <c r="H76" s="16">
        <f t="shared" si="3"/>
        <v>-359.56741933310633</v>
      </c>
      <c r="J76" s="16">
        <f t="shared" si="2"/>
        <v>1078.702257999319</v>
      </c>
      <c r="K76" s="16"/>
      <c r="L76" s="8"/>
      <c r="M76" s="8"/>
    </row>
    <row r="77" spans="1:13">
      <c r="A77" t="s">
        <v>119</v>
      </c>
      <c r="B77" t="s">
        <v>120</v>
      </c>
      <c r="D77" s="3">
        <f>+assessment!H77</f>
        <v>1.424421311124957E-4</v>
      </c>
      <c r="F77" s="16">
        <f>+assessment!J77</f>
        <v>7493.4509123609632</v>
      </c>
      <c r="H77" s="16">
        <f t="shared" si="3"/>
        <v>-1873.3627280902408</v>
      </c>
      <c r="J77" s="16">
        <f t="shared" si="2"/>
        <v>5620.0881842707222</v>
      </c>
      <c r="K77" s="16"/>
      <c r="L77" s="8"/>
      <c r="M77" s="8"/>
    </row>
    <row r="78" spans="1:13">
      <c r="A78" t="s">
        <v>121</v>
      </c>
      <c r="B78" t="s">
        <v>496</v>
      </c>
      <c r="D78" s="3">
        <f>+assessment!H78</f>
        <v>5.5232960267424776E-5</v>
      </c>
      <c r="F78" s="16">
        <f>+assessment!J78</f>
        <v>2905.639457061051</v>
      </c>
      <c r="H78" s="16">
        <f t="shared" si="3"/>
        <v>-726.40986426526274</v>
      </c>
      <c r="J78" s="16">
        <f t="shared" si="2"/>
        <v>2179.2295927957884</v>
      </c>
      <c r="K78" s="16"/>
      <c r="L78" s="8"/>
      <c r="M78" s="8"/>
    </row>
    <row r="79" spans="1:13">
      <c r="A79" t="s">
        <v>122</v>
      </c>
      <c r="B79" t="s">
        <v>123</v>
      </c>
      <c r="D79" s="3">
        <f>+assessment!H79</f>
        <v>3.7731432933106254E-4</v>
      </c>
      <c r="F79" s="16">
        <f>+assessment!J79</f>
        <v>19849.368886089938</v>
      </c>
      <c r="H79" s="16">
        <f t="shared" si="3"/>
        <v>-4962.3422215224846</v>
      </c>
      <c r="J79" s="16">
        <f t="shared" si="2"/>
        <v>14887.026664567453</v>
      </c>
      <c r="K79" s="16"/>
      <c r="L79" s="8"/>
      <c r="M79" s="8"/>
    </row>
    <row r="80" spans="1:13">
      <c r="A80" t="s">
        <v>479</v>
      </c>
      <c r="B80" t="s">
        <v>532</v>
      </c>
      <c r="D80" s="3">
        <f>+assessment!H80</f>
        <v>9.3815164139676157E-6</v>
      </c>
      <c r="F80" s="16">
        <f>+assessment!J80</f>
        <v>493.53328388533174</v>
      </c>
      <c r="H80" s="16">
        <f t="shared" si="3"/>
        <v>-123.38332097133294</v>
      </c>
      <c r="J80" s="16">
        <f t="shared" si="2"/>
        <v>370.14996291399882</v>
      </c>
      <c r="K80" s="16"/>
      <c r="L80" s="8"/>
      <c r="M80" s="8"/>
    </row>
    <row r="81" spans="1:13">
      <c r="A81" t="s">
        <v>124</v>
      </c>
      <c r="B81" t="s">
        <v>490</v>
      </c>
      <c r="D81" s="3">
        <f>+assessment!H81</f>
        <v>2.6309981954798398E-4</v>
      </c>
      <c r="F81" s="16">
        <f>+assessment!J81</f>
        <v>13840.887997363681</v>
      </c>
      <c r="H81" s="16">
        <f t="shared" si="3"/>
        <v>-3460.2219993409203</v>
      </c>
      <c r="J81" s="16">
        <f t="shared" si="2"/>
        <v>10380.665998022761</v>
      </c>
      <c r="K81" s="16"/>
      <c r="L81" s="8"/>
      <c r="M81" s="8"/>
    </row>
    <row r="82" spans="1:13">
      <c r="A82" t="s">
        <v>125</v>
      </c>
      <c r="B82" t="s">
        <v>126</v>
      </c>
      <c r="D82" s="3">
        <f>+assessment!H82</f>
        <v>5.7117987631864497E-5</v>
      </c>
      <c r="F82" s="16">
        <f>+assessment!J82</f>
        <v>3004.8050614616936</v>
      </c>
      <c r="H82" s="16">
        <f t="shared" si="3"/>
        <v>-751.20126536542341</v>
      </c>
      <c r="J82" s="16">
        <f t="shared" si="2"/>
        <v>2253.6037960962703</v>
      </c>
      <c r="K82" s="16"/>
      <c r="L82" s="8"/>
      <c r="M82" s="8"/>
    </row>
    <row r="83" spans="1:13">
      <c r="A83" t="s">
        <v>127</v>
      </c>
      <c r="B83" t="s">
        <v>533</v>
      </c>
      <c r="D83" s="3">
        <f>+assessment!H83</f>
        <v>1.7053202186763903E-4</v>
      </c>
      <c r="F83" s="16">
        <f>+assessment!J83</f>
        <v>8971.175345878537</v>
      </c>
      <c r="H83" s="16">
        <f t="shared" si="3"/>
        <v>-2242.7938364696342</v>
      </c>
      <c r="J83" s="16">
        <f t="shared" si="2"/>
        <v>6728.3815094089023</v>
      </c>
      <c r="K83" s="16"/>
      <c r="L83" s="8"/>
      <c r="M83" s="8"/>
    </row>
    <row r="84" spans="1:13">
      <c r="A84" t="s">
        <v>128</v>
      </c>
      <c r="B84" t="s">
        <v>129</v>
      </c>
      <c r="D84" s="3">
        <f>+assessment!H84</f>
        <v>3.020473819585707E-5</v>
      </c>
      <c r="F84" s="16">
        <f>+assessment!J84</f>
        <v>1588.9801789936416</v>
      </c>
      <c r="H84" s="16">
        <f t="shared" si="3"/>
        <v>-397.24504474841041</v>
      </c>
      <c r="J84" s="16">
        <f t="shared" si="2"/>
        <v>1191.7351342452312</v>
      </c>
      <c r="K84" s="16"/>
      <c r="L84" s="8"/>
      <c r="M84" s="8"/>
    </row>
    <row r="85" spans="1:13">
      <c r="A85" t="s">
        <v>130</v>
      </c>
      <c r="B85" t="s">
        <v>131</v>
      </c>
      <c r="D85" s="3">
        <f>+assessment!H85</f>
        <v>1.4763669730064378E-5</v>
      </c>
      <c r="F85" s="16">
        <f>+assessment!J85</f>
        <v>776.67213727078104</v>
      </c>
      <c r="H85" s="16">
        <f t="shared" si="3"/>
        <v>-194.16803431769526</v>
      </c>
      <c r="J85" s="16">
        <f t="shared" si="2"/>
        <v>582.50410295308575</v>
      </c>
      <c r="K85" s="16"/>
      <c r="L85" s="8"/>
      <c r="M85" s="8"/>
    </row>
    <row r="86" spans="1:13">
      <c r="A86" t="s">
        <v>132</v>
      </c>
      <c r="B86" t="s">
        <v>133</v>
      </c>
      <c r="D86" s="3">
        <f>+assessment!H86</f>
        <v>8.4163868353257369E-6</v>
      </c>
      <c r="F86" s="16">
        <f>+assessment!J86</f>
        <v>442.76072758379166</v>
      </c>
      <c r="H86" s="16">
        <f t="shared" si="3"/>
        <v>-110.69018189594792</v>
      </c>
      <c r="J86" s="16">
        <f t="shared" ref="J86:J147" si="4">SUM(F86:H86)</f>
        <v>332.07054568784372</v>
      </c>
      <c r="K86" s="16"/>
      <c r="L86" s="8"/>
      <c r="M86" s="8"/>
    </row>
    <row r="87" spans="1:13">
      <c r="A87" t="s">
        <v>134</v>
      </c>
      <c r="B87" t="s">
        <v>135</v>
      </c>
      <c r="D87" s="3">
        <f>+assessment!H87</f>
        <v>1.4541003821862123E-4</v>
      </c>
      <c r="F87" s="16">
        <f>+assessment!J87</f>
        <v>7649.5835540063954</v>
      </c>
      <c r="H87" s="16">
        <f t="shared" si="3"/>
        <v>-1912.3958885015988</v>
      </c>
      <c r="J87" s="16">
        <f t="shared" si="4"/>
        <v>5737.1876655047963</v>
      </c>
      <c r="K87" s="16"/>
      <c r="L87" s="8"/>
      <c r="M87" s="8"/>
    </row>
    <row r="88" spans="1:13">
      <c r="A88" t="s">
        <v>136</v>
      </c>
      <c r="B88" t="s">
        <v>137</v>
      </c>
      <c r="D88" s="3">
        <f>+assessment!H88</f>
        <v>1.660400948417641E-5</v>
      </c>
      <c r="F88" s="16">
        <f>+assessment!J88</f>
        <v>873.48686126991663</v>
      </c>
      <c r="H88" s="16">
        <f t="shared" si="3"/>
        <v>-218.37171531747916</v>
      </c>
      <c r="J88" s="16">
        <f t="shared" si="4"/>
        <v>655.1151459524375</v>
      </c>
      <c r="K88" s="16"/>
      <c r="L88" s="8"/>
      <c r="M88" s="8"/>
    </row>
    <row r="89" spans="1:13">
      <c r="A89" s="46" t="s">
        <v>138</v>
      </c>
      <c r="B89" s="46" t="s">
        <v>139</v>
      </c>
      <c r="D89" s="3">
        <f>+assessment!H89</f>
        <v>0.25954144326350359</v>
      </c>
      <c r="F89" s="16">
        <f>+assessment!J89</f>
        <v>13653692.553100042</v>
      </c>
      <c r="H89" s="16">
        <f t="shared" si="3"/>
        <v>-3413423.1382750105</v>
      </c>
      <c r="J89" s="16">
        <f t="shared" si="4"/>
        <v>10240269.414825032</v>
      </c>
      <c r="K89" s="16"/>
      <c r="L89" s="8"/>
      <c r="M89" s="8"/>
    </row>
    <row r="90" spans="1:13">
      <c r="A90" t="s">
        <v>140</v>
      </c>
      <c r="B90" t="s">
        <v>482</v>
      </c>
      <c r="D90" s="3">
        <f>+assessment!H90</f>
        <v>3.9114384792989419E-2</v>
      </c>
      <c r="F90" s="16">
        <f>+assessment!J90</f>
        <v>2057689.8149746377</v>
      </c>
      <c r="H90" s="16">
        <f t="shared" si="3"/>
        <v>-514422.45374365943</v>
      </c>
      <c r="J90" s="16">
        <f t="shared" si="4"/>
        <v>1543267.3612309783</v>
      </c>
      <c r="K90" s="16"/>
      <c r="L90" s="8"/>
      <c r="M90" s="8"/>
    </row>
    <row r="91" spans="1:13">
      <c r="A91" t="s">
        <v>141</v>
      </c>
      <c r="B91" t="s">
        <v>142</v>
      </c>
      <c r="D91" s="3">
        <f>+assessment!H91</f>
        <v>2.1872623405232356E-4</v>
      </c>
      <c r="F91" s="16">
        <f>+assessment!J91</f>
        <v>11506.527495170842</v>
      </c>
      <c r="H91" s="16">
        <f t="shared" si="3"/>
        <v>-2876.6318737927104</v>
      </c>
      <c r="J91" s="16">
        <f t="shared" si="4"/>
        <v>8629.8956213781312</v>
      </c>
      <c r="K91" s="16"/>
      <c r="L91" s="8"/>
      <c r="M91" s="8"/>
    </row>
    <row r="92" spans="1:13">
      <c r="A92" t="s">
        <v>481</v>
      </c>
      <c r="B92" t="s">
        <v>486</v>
      </c>
      <c r="D92" s="3">
        <f>+assessment!H92</f>
        <v>7.6289903611495465E-3</v>
      </c>
      <c r="F92" s="16">
        <f>+assessment!J92</f>
        <v>401338.17386514839</v>
      </c>
      <c r="H92" s="16">
        <f t="shared" si="3"/>
        <v>-100334.5434662871</v>
      </c>
      <c r="J92" s="16">
        <f t="shared" si="4"/>
        <v>301003.63039886131</v>
      </c>
      <c r="K92" s="16"/>
      <c r="L92" s="8"/>
      <c r="M92" s="8"/>
    </row>
    <row r="93" spans="1:13">
      <c r="A93" t="s">
        <v>503</v>
      </c>
      <c r="B93" t="s">
        <v>544</v>
      </c>
      <c r="D93" s="3">
        <f>+assessment!H93</f>
        <v>7.6899332825431857E-5</v>
      </c>
      <c r="F93" s="16">
        <f>+assessment!J93</f>
        <v>4045.4419715581685</v>
      </c>
      <c r="H93" s="16">
        <f t="shared" si="3"/>
        <v>-1011.3604928895421</v>
      </c>
      <c r="J93" s="16">
        <f t="shared" si="4"/>
        <v>3034.0814786686265</v>
      </c>
      <c r="K93" s="16"/>
      <c r="L93" s="8"/>
      <c r="M93" s="8"/>
    </row>
    <row r="94" spans="1:13">
      <c r="A94" t="s">
        <v>143</v>
      </c>
      <c r="B94" t="s">
        <v>144</v>
      </c>
      <c r="D94" s="3">
        <f>+assessment!H94</f>
        <v>1.6735755099597639E-3</v>
      </c>
      <c r="F94" s="16">
        <f>+assessment!J94</f>
        <v>88041.76007524514</v>
      </c>
      <c r="H94" s="16">
        <f t="shared" si="3"/>
        <v>-22010.440018811285</v>
      </c>
      <c r="J94" s="16">
        <f t="shared" si="4"/>
        <v>66031.320056433848</v>
      </c>
      <c r="K94" s="16"/>
      <c r="L94" s="8"/>
      <c r="M94" s="8"/>
    </row>
    <row r="95" spans="1:13">
      <c r="A95" t="s">
        <v>145</v>
      </c>
      <c r="B95" t="s">
        <v>146</v>
      </c>
      <c r="D95" s="3">
        <f>+assessment!H95</f>
        <v>1.4639903172265793E-3</v>
      </c>
      <c r="F95" s="16">
        <f>+assessment!J95</f>
        <v>77016.115194493585</v>
      </c>
      <c r="H95" s="16">
        <f t="shared" si="3"/>
        <v>-19254.028798623396</v>
      </c>
      <c r="J95" s="16">
        <f t="shared" si="4"/>
        <v>57762.086395870188</v>
      </c>
      <c r="K95" s="16"/>
      <c r="L95" s="8"/>
      <c r="M95" s="8"/>
    </row>
    <row r="96" spans="1:13">
      <c r="A96" t="s">
        <v>147</v>
      </c>
      <c r="B96" t="s">
        <v>148</v>
      </c>
      <c r="D96" s="3">
        <f>+assessment!H96</f>
        <v>2.2098208275293406E-5</v>
      </c>
      <c r="F96" s="16">
        <f>+assessment!J96</f>
        <v>1162.5200891670279</v>
      </c>
      <c r="H96" s="16">
        <f t="shared" si="3"/>
        <v>-290.63002229175697</v>
      </c>
      <c r="J96" s="16">
        <f t="shared" si="4"/>
        <v>871.89006687527092</v>
      </c>
      <c r="K96" s="16"/>
      <c r="L96" s="8"/>
      <c r="M96" s="8"/>
    </row>
    <row r="97" spans="1:13">
      <c r="A97" t="s">
        <v>149</v>
      </c>
      <c r="B97" t="s">
        <v>150</v>
      </c>
      <c r="D97" s="3">
        <f>+assessment!H97</f>
        <v>8.8498606508118701E-4</v>
      </c>
      <c r="F97" s="16">
        <f>+assessment!J97</f>
        <v>46556.447765948964</v>
      </c>
      <c r="H97" s="16">
        <f t="shared" si="3"/>
        <v>-11639.111941487241</v>
      </c>
      <c r="J97" s="16">
        <f t="shared" si="4"/>
        <v>34917.335824461727</v>
      </c>
      <c r="K97" s="16"/>
      <c r="L97" s="8"/>
      <c r="M97" s="8"/>
    </row>
    <row r="98" spans="1:13">
      <c r="A98" t="s">
        <v>151</v>
      </c>
      <c r="B98" t="s">
        <v>476</v>
      </c>
      <c r="D98" s="3">
        <f>+assessment!H98</f>
        <v>5.786062171790873E-3</v>
      </c>
      <c r="F98" s="16">
        <f>+assessment!J98</f>
        <v>304387.28009440773</v>
      </c>
      <c r="H98" s="16">
        <f t="shared" si="3"/>
        <v>-76096.820023601933</v>
      </c>
      <c r="J98" s="16">
        <f t="shared" si="4"/>
        <v>228290.4600708058</v>
      </c>
      <c r="K98" s="16"/>
      <c r="L98" s="8"/>
      <c r="M98" s="8"/>
    </row>
    <row r="99" spans="1:13">
      <c r="A99" t="s">
        <v>152</v>
      </c>
      <c r="B99" t="s">
        <v>534</v>
      </c>
      <c r="D99" s="3">
        <f>+assessment!H99</f>
        <v>1.1430002911516004E-4</v>
      </c>
      <c r="F99" s="16">
        <f>+assessment!J99</f>
        <v>6012.9798028607584</v>
      </c>
      <c r="H99" s="16">
        <f t="shared" si="3"/>
        <v>-1503.2449507151896</v>
      </c>
      <c r="J99" s="16">
        <f t="shared" si="4"/>
        <v>4509.7348521455688</v>
      </c>
      <c r="K99" s="16"/>
      <c r="L99" s="8"/>
      <c r="M99" s="8"/>
    </row>
    <row r="100" spans="1:13">
      <c r="A100" t="s">
        <v>506</v>
      </c>
      <c r="B100" t="s">
        <v>507</v>
      </c>
      <c r="D100" s="3">
        <f>+assessment!H100</f>
        <v>1.7440622130616614E-3</v>
      </c>
      <c r="F100" s="16">
        <f>+assessment!J100</f>
        <v>91749.852937539414</v>
      </c>
      <c r="H100" s="16">
        <f t="shared" si="3"/>
        <v>-22937.463234384853</v>
      </c>
      <c r="J100" s="16">
        <f t="shared" si="4"/>
        <v>68812.389703154564</v>
      </c>
      <c r="K100" s="16"/>
      <c r="L100" s="8"/>
      <c r="M100" s="8"/>
    </row>
    <row r="101" spans="1:13">
      <c r="A101" t="s">
        <v>549</v>
      </c>
      <c r="B101" t="s">
        <v>550</v>
      </c>
      <c r="D101" s="3">
        <f>+assessment!H101</f>
        <v>6.6604756569363058E-2</v>
      </c>
      <c r="F101" s="16">
        <f>+assessment!J101</f>
        <v>3503875.3631683774</v>
      </c>
      <c r="H101" s="16">
        <f t="shared" si="3"/>
        <v>-875968.84079209436</v>
      </c>
      <c r="J101" s="16">
        <f t="shared" si="4"/>
        <v>2627906.5223762831</v>
      </c>
      <c r="K101" s="16"/>
      <c r="L101" s="8"/>
      <c r="M101" s="8"/>
    </row>
    <row r="102" spans="1:13">
      <c r="A102" t="s">
        <v>153</v>
      </c>
      <c r="B102" t="s">
        <v>154</v>
      </c>
      <c r="D102" s="3">
        <f>+assessment!H102</f>
        <v>0.27400983859458516</v>
      </c>
      <c r="F102" s="16">
        <f>+assessment!J102</f>
        <v>14414831.194787925</v>
      </c>
      <c r="H102" s="16">
        <f t="shared" si="3"/>
        <v>-3603707.7986969813</v>
      </c>
      <c r="J102" s="16">
        <f t="shared" si="4"/>
        <v>10811123.396090943</v>
      </c>
      <c r="K102" s="16"/>
      <c r="L102" s="8"/>
      <c r="M102" s="8"/>
    </row>
    <row r="103" spans="1:13">
      <c r="A103" t="s">
        <v>511</v>
      </c>
      <c r="B103" t="s">
        <v>510</v>
      </c>
      <c r="D103" s="3">
        <f>+assessment!H103</f>
        <v>4.4636770466444896E-3</v>
      </c>
      <c r="F103" s="16">
        <f>+assessment!J103</f>
        <v>234820.58697399392</v>
      </c>
      <c r="H103" s="16">
        <f t="shared" si="3"/>
        <v>-58705.146743498481</v>
      </c>
      <c r="J103" s="16">
        <f t="shared" si="4"/>
        <v>176115.44023049544</v>
      </c>
      <c r="K103" s="16"/>
      <c r="L103" s="8"/>
      <c r="M103" s="8"/>
    </row>
    <row r="104" spans="1:13">
      <c r="A104" t="s">
        <v>155</v>
      </c>
      <c r="B104" t="s">
        <v>156</v>
      </c>
      <c r="D104" s="3">
        <f>+assessment!H104</f>
        <v>1.8232858758833554E-3</v>
      </c>
      <c r="F104" s="16">
        <f>+assessment!J104</f>
        <v>95917.570900021659</v>
      </c>
      <c r="H104" s="16">
        <f t="shared" si="3"/>
        <v>-23979.392725005415</v>
      </c>
      <c r="J104" s="16">
        <f t="shared" si="4"/>
        <v>71938.178175016248</v>
      </c>
      <c r="K104" s="16"/>
      <c r="L104" s="8"/>
      <c r="M104" s="8"/>
    </row>
    <row r="105" spans="1:13">
      <c r="A105" t="s">
        <v>157</v>
      </c>
      <c r="B105" t="s">
        <v>158</v>
      </c>
      <c r="D105" s="3">
        <f>+assessment!H105</f>
        <v>4.2554742871515443E-3</v>
      </c>
      <c r="F105" s="16">
        <f>+assessment!J105</f>
        <v>223867.6677365927</v>
      </c>
      <c r="H105" s="16">
        <f t="shared" si="3"/>
        <v>-55966.916934148176</v>
      </c>
      <c r="J105" s="16">
        <f t="shared" si="4"/>
        <v>167900.75080244453</v>
      </c>
      <c r="K105" s="16"/>
      <c r="L105" s="8"/>
      <c r="M105" s="8"/>
    </row>
    <row r="106" spans="1:13">
      <c r="A106" t="s">
        <v>159</v>
      </c>
      <c r="B106" t="s">
        <v>160</v>
      </c>
      <c r="D106" s="3">
        <f>+assessment!H106</f>
        <v>5.0974944761625453E-3</v>
      </c>
      <c r="F106" s="16">
        <f>+assessment!J106</f>
        <v>268163.81034757139</v>
      </c>
      <c r="H106" s="16">
        <f t="shared" si="3"/>
        <v>-67040.952586892847</v>
      </c>
      <c r="J106" s="16">
        <f t="shared" si="4"/>
        <v>201122.85776067854</v>
      </c>
      <c r="K106" s="16"/>
      <c r="L106" s="8"/>
      <c r="M106" s="8"/>
    </row>
    <row r="107" spans="1:13">
      <c r="A107" t="s">
        <v>161</v>
      </c>
      <c r="B107" t="s">
        <v>162</v>
      </c>
      <c r="D107" s="3">
        <f>+assessment!H107</f>
        <v>2.214996970364292E-2</v>
      </c>
      <c r="F107" s="16">
        <f>+assessment!J107</f>
        <v>1165243.1018000278</v>
      </c>
      <c r="H107" s="16">
        <f t="shared" si="3"/>
        <v>-291310.77545000694</v>
      </c>
      <c r="J107" s="16">
        <f t="shared" si="4"/>
        <v>873932.32635002083</v>
      </c>
      <c r="K107" s="16"/>
      <c r="L107" s="8"/>
      <c r="M107" s="8"/>
    </row>
    <row r="108" spans="1:13">
      <c r="A108" t="s">
        <v>163</v>
      </c>
      <c r="B108" t="s">
        <v>164</v>
      </c>
      <c r="D108" s="3">
        <f>+assessment!H108</f>
        <v>5.5751292119754136E-3</v>
      </c>
      <c r="F108" s="16">
        <f>+assessment!J108</f>
        <v>293290.73325232317</v>
      </c>
      <c r="H108" s="16">
        <f t="shared" si="3"/>
        <v>-73322.683313080794</v>
      </c>
      <c r="J108" s="16">
        <f t="shared" si="4"/>
        <v>219968.04993924237</v>
      </c>
      <c r="K108" s="16"/>
      <c r="L108" s="8"/>
      <c r="M108" s="8"/>
    </row>
    <row r="109" spans="1:13">
      <c r="A109" t="s">
        <v>165</v>
      </c>
      <c r="B109" t="s">
        <v>166</v>
      </c>
      <c r="D109" s="3">
        <f>+assessment!H109</f>
        <v>1.945610710706016E-2</v>
      </c>
      <c r="F109" s="16">
        <f>+assessment!J109</f>
        <v>1023527.1152834001</v>
      </c>
      <c r="H109" s="16">
        <f t="shared" si="3"/>
        <v>-255881.77882085001</v>
      </c>
      <c r="J109" s="16">
        <f t="shared" si="4"/>
        <v>767645.3364625501</v>
      </c>
      <c r="K109" s="16"/>
      <c r="L109" s="8"/>
      <c r="M109" s="8"/>
    </row>
    <row r="110" spans="1:13">
      <c r="A110" t="s">
        <v>167</v>
      </c>
      <c r="B110" t="s">
        <v>168</v>
      </c>
      <c r="D110" s="3">
        <f>+assessment!H110</f>
        <v>3.5961782790291711E-3</v>
      </c>
      <c r="F110" s="16">
        <f>+assessment!J110</f>
        <v>189184.09318603514</v>
      </c>
      <c r="H110" s="16">
        <f t="shared" si="3"/>
        <v>-47296.023296508785</v>
      </c>
      <c r="J110" s="16">
        <f t="shared" si="4"/>
        <v>141888.06988952635</v>
      </c>
      <c r="K110" s="16"/>
      <c r="L110" s="8"/>
      <c r="M110" s="8"/>
    </row>
    <row r="111" spans="1:13">
      <c r="A111" t="s">
        <v>169</v>
      </c>
      <c r="B111" t="s">
        <v>170</v>
      </c>
      <c r="D111" s="3">
        <f>+assessment!H111</f>
        <v>1.8555920276558408E-3</v>
      </c>
      <c r="F111" s="16">
        <f>+assessment!J111</f>
        <v>97617.100109418374</v>
      </c>
      <c r="H111" s="16">
        <f t="shared" si="3"/>
        <v>-24404.275027354593</v>
      </c>
      <c r="J111" s="16">
        <f t="shared" si="4"/>
        <v>73212.825082063777</v>
      </c>
      <c r="K111" s="16"/>
      <c r="L111" s="8"/>
      <c r="M111" s="8"/>
    </row>
    <row r="112" spans="1:13">
      <c r="A112" t="s">
        <v>171</v>
      </c>
      <c r="B112" t="s">
        <v>172</v>
      </c>
      <c r="D112" s="3">
        <f>+assessment!H112</f>
        <v>1.9443474317137792E-3</v>
      </c>
      <c r="F112" s="16">
        <f>+assessment!J112</f>
        <v>102286.25423060788</v>
      </c>
      <c r="H112" s="16">
        <f t="shared" si="3"/>
        <v>-25571.563557651971</v>
      </c>
      <c r="J112" s="16">
        <f t="shared" si="4"/>
        <v>76714.690672955912</v>
      </c>
      <c r="K112" s="16"/>
      <c r="L112" s="8"/>
      <c r="M112" s="8"/>
    </row>
    <row r="113" spans="1:13">
      <c r="A113" t="s">
        <v>173</v>
      </c>
      <c r="B113" s="35" t="s">
        <v>561</v>
      </c>
      <c r="D113" s="3">
        <f>+assessment!H113</f>
        <v>1.2064666612612972E-2</v>
      </c>
      <c r="F113" s="16">
        <f>+assessment!J113</f>
        <v>634685.72345506481</v>
      </c>
      <c r="H113" s="16">
        <f t="shared" si="3"/>
        <v>-158671.4308637662</v>
      </c>
      <c r="J113" s="16">
        <f t="shared" si="4"/>
        <v>476014.29259129858</v>
      </c>
      <c r="K113" s="16"/>
      <c r="L113" s="8"/>
      <c r="M113" s="8"/>
    </row>
    <row r="114" spans="1:13">
      <c r="A114" t="s">
        <v>174</v>
      </c>
      <c r="B114" t="s">
        <v>175</v>
      </c>
      <c r="D114" s="3">
        <f>+assessment!H114</f>
        <v>1.1489454569860355E-2</v>
      </c>
      <c r="F114" s="16">
        <f>+assessment!J114</f>
        <v>604425.55272537051</v>
      </c>
      <c r="H114" s="16">
        <f t="shared" si="3"/>
        <v>-151106.38818134263</v>
      </c>
      <c r="J114" s="16">
        <f t="shared" si="4"/>
        <v>453319.16454402788</v>
      </c>
      <c r="K114" s="16"/>
      <c r="L114" s="8"/>
      <c r="M114" s="8"/>
    </row>
    <row r="115" spans="1:13">
      <c r="A115" t="s">
        <v>176</v>
      </c>
      <c r="B115" t="s">
        <v>177</v>
      </c>
      <c r="D115" s="3">
        <f>+assessment!H115</f>
        <v>6.4940873020632468E-3</v>
      </c>
      <c r="F115" s="16">
        <f>+assessment!J115</f>
        <v>341634.34679424437</v>
      </c>
      <c r="H115" s="16">
        <f t="shared" si="3"/>
        <v>-85408.586698561092</v>
      </c>
      <c r="J115" s="16">
        <f t="shared" si="4"/>
        <v>256225.76009568328</v>
      </c>
      <c r="K115" s="16"/>
      <c r="L115" s="8"/>
      <c r="M115" s="8"/>
    </row>
    <row r="116" spans="1:13">
      <c r="A116" t="s">
        <v>178</v>
      </c>
      <c r="B116" s="35" t="s">
        <v>555</v>
      </c>
      <c r="D116" s="3">
        <f>+assessment!H116</f>
        <v>1.1642768029561693E-2</v>
      </c>
      <c r="F116" s="16">
        <f>+assessment!J116</f>
        <v>612490.91144686355</v>
      </c>
      <c r="H116" s="16">
        <f t="shared" si="3"/>
        <v>-153122.72786171589</v>
      </c>
      <c r="J116" s="16">
        <f t="shared" si="4"/>
        <v>459368.18358514766</v>
      </c>
      <c r="K116" s="16"/>
      <c r="L116" s="8"/>
      <c r="M116" s="8"/>
    </row>
    <row r="117" spans="1:13">
      <c r="A117" t="s">
        <v>179</v>
      </c>
      <c r="B117" t="s">
        <v>180</v>
      </c>
      <c r="D117" s="3">
        <f>+assessment!H117</f>
        <v>5.544902953524132E-3</v>
      </c>
      <c r="F117" s="16">
        <f>+assessment!J117</f>
        <v>291700.62095759675</v>
      </c>
      <c r="H117" s="16">
        <f t="shared" si="3"/>
        <v>-72925.155239399188</v>
      </c>
      <c r="J117" s="16">
        <f t="shared" si="4"/>
        <v>218775.46571819758</v>
      </c>
      <c r="K117" s="16"/>
      <c r="L117" s="8"/>
      <c r="M117" s="8"/>
    </row>
    <row r="118" spans="1:13">
      <c r="A118" t="s">
        <v>181</v>
      </c>
      <c r="B118" t="s">
        <v>182</v>
      </c>
      <c r="D118" s="3">
        <f>+assessment!H118</f>
        <v>2.1889862795865774E-3</v>
      </c>
      <c r="F118" s="16">
        <f>+assessment!J118</f>
        <v>115155.9661864306</v>
      </c>
      <c r="H118" s="16">
        <f t="shared" si="3"/>
        <v>-28788.991546607649</v>
      </c>
      <c r="J118" s="16">
        <f t="shared" si="4"/>
        <v>86366.974639822947</v>
      </c>
      <c r="K118" s="16"/>
      <c r="L118" s="8"/>
      <c r="M118" s="8"/>
    </row>
    <row r="119" spans="1:13">
      <c r="A119" t="s">
        <v>183</v>
      </c>
      <c r="B119" t="s">
        <v>536</v>
      </c>
      <c r="D119" s="3">
        <f>+assessment!H119</f>
        <v>8.9657182152783334E-5</v>
      </c>
      <c r="F119" s="16">
        <f>+assessment!J119</f>
        <v>4716.5939469965588</v>
      </c>
      <c r="H119" s="16">
        <f t="shared" si="3"/>
        <v>-1179.1484867491397</v>
      </c>
      <c r="J119" s="16">
        <f t="shared" si="4"/>
        <v>3537.4454602474189</v>
      </c>
      <c r="K119" s="16"/>
      <c r="L119" s="8"/>
      <c r="M119" s="8"/>
    </row>
    <row r="120" spans="1:13">
      <c r="A120" t="s">
        <v>184</v>
      </c>
      <c r="B120" t="s">
        <v>185</v>
      </c>
      <c r="D120" s="3">
        <f>+assessment!H120</f>
        <v>3.6254189913352171E-3</v>
      </c>
      <c r="F120" s="16">
        <f>+assessment!J120</f>
        <v>190722.3588704679</v>
      </c>
      <c r="H120" s="16">
        <f t="shared" si="3"/>
        <v>-47680.589717616975</v>
      </c>
      <c r="J120" s="16">
        <f t="shared" si="4"/>
        <v>143041.76915285093</v>
      </c>
      <c r="K120" s="16"/>
      <c r="L120" s="8"/>
      <c r="M120" s="8"/>
    </row>
    <row r="121" spans="1:13">
      <c r="A121" t="s">
        <v>186</v>
      </c>
      <c r="B121" t="s">
        <v>187</v>
      </c>
      <c r="D121" s="3">
        <f>+assessment!H121</f>
        <v>3.2001929539195598E-3</v>
      </c>
      <c r="F121" s="16">
        <f>+assessment!J121</f>
        <v>168352.49952375903</v>
      </c>
      <c r="H121" s="16">
        <f t="shared" si="3"/>
        <v>-42088.124880939758</v>
      </c>
      <c r="J121" s="16">
        <f t="shared" si="4"/>
        <v>126264.37464281928</v>
      </c>
      <c r="K121" s="16"/>
      <c r="L121" s="8"/>
      <c r="M121" s="8"/>
    </row>
    <row r="122" spans="1:13">
      <c r="A122" t="s">
        <v>188</v>
      </c>
      <c r="B122" t="s">
        <v>537</v>
      </c>
      <c r="D122" s="3">
        <f>+assessment!H122</f>
        <v>1.1504171886110065E-3</v>
      </c>
      <c r="F122" s="16">
        <f>+assessment!J122</f>
        <v>60519.9786345842</v>
      </c>
      <c r="H122" s="16">
        <f t="shared" si="3"/>
        <v>-15129.99465864605</v>
      </c>
      <c r="J122" s="16">
        <f t="shared" si="4"/>
        <v>45389.98397593815</v>
      </c>
      <c r="K122" s="16"/>
      <c r="L122" s="8"/>
      <c r="M122" s="8"/>
    </row>
    <row r="123" spans="1:13">
      <c r="A123" t="s">
        <v>477</v>
      </c>
      <c r="B123" t="s">
        <v>478</v>
      </c>
      <c r="D123" s="3">
        <f>+assessment!H123</f>
        <v>1.0612203979771711E-3</v>
      </c>
      <c r="F123" s="16">
        <f>+assessment!J123</f>
        <v>55827.604496858672</v>
      </c>
      <c r="H123" s="16">
        <f t="shared" si="3"/>
        <v>-13956.901124214668</v>
      </c>
      <c r="J123" s="16">
        <f t="shared" si="4"/>
        <v>41870.703372644006</v>
      </c>
      <c r="K123" s="16"/>
      <c r="L123" s="8"/>
      <c r="M123" s="8"/>
    </row>
    <row r="124" spans="1:13">
      <c r="A124" t="s">
        <v>189</v>
      </c>
      <c r="B124" t="s">
        <v>497</v>
      </c>
      <c r="D124" s="3">
        <f>+assessment!H124</f>
        <v>1.6886440338882837E-3</v>
      </c>
      <c r="F124" s="16">
        <f>+assessment!J124</f>
        <v>88834.469672456398</v>
      </c>
      <c r="H124" s="16">
        <f t="shared" si="3"/>
        <v>-22208.6174181141</v>
      </c>
      <c r="J124" s="16">
        <f t="shared" si="4"/>
        <v>66625.852254342302</v>
      </c>
      <c r="K124" s="16"/>
      <c r="L124" s="8"/>
      <c r="M124" s="8"/>
    </row>
    <row r="125" spans="1:13">
      <c r="A125" t="s">
        <v>190</v>
      </c>
      <c r="B125" t="s">
        <v>191</v>
      </c>
      <c r="D125" s="3">
        <f>+assessment!H125</f>
        <v>2.0782315772865027E-3</v>
      </c>
      <c r="F125" s="16">
        <f>+assessment!J125</f>
        <v>109329.49533460582</v>
      </c>
      <c r="H125" s="16">
        <f t="shared" si="3"/>
        <v>-27332.373833651454</v>
      </c>
      <c r="J125" s="16">
        <f t="shared" si="4"/>
        <v>81997.121500954367</v>
      </c>
      <c r="K125" s="16"/>
      <c r="L125" s="8"/>
      <c r="M125" s="8"/>
    </row>
    <row r="126" spans="1:13">
      <c r="A126" t="s">
        <v>547</v>
      </c>
      <c r="B126" t="s">
        <v>548</v>
      </c>
      <c r="D126" s="3">
        <f>+assessment!H126</f>
        <v>5.7143670845969383E-4</v>
      </c>
      <c r="F126" s="16">
        <f>+assessment!J126</f>
        <v>30061.561778951778</v>
      </c>
      <c r="H126" s="16">
        <f t="shared" si="3"/>
        <v>-7515.3904447379446</v>
      </c>
      <c r="J126" s="16">
        <f t="shared" si="4"/>
        <v>22546.171334213832</v>
      </c>
      <c r="K126" s="16"/>
      <c r="L126" s="8"/>
      <c r="M126" s="8"/>
    </row>
    <row r="127" spans="1:13" s="46" customFormat="1">
      <c r="A127" s="48" t="s">
        <v>567</v>
      </c>
      <c r="B127" s="48" t="s">
        <v>561</v>
      </c>
      <c r="D127" s="49">
        <f>+assessment!H128</f>
        <v>4.0896273614109314E-4</v>
      </c>
      <c r="F127" s="16">
        <f>+assessment!J127</f>
        <v>258064.59694090422</v>
      </c>
      <c r="H127" s="16">
        <f>-F127*0.25</f>
        <v>-64516.149235226054</v>
      </c>
      <c r="J127" s="16">
        <f>SUM(F127:H127)</f>
        <v>193548.44770567818</v>
      </c>
      <c r="K127" s="16"/>
      <c r="L127" s="8"/>
      <c r="M127" s="8"/>
    </row>
    <row r="128" spans="1:13">
      <c r="A128" t="s">
        <v>192</v>
      </c>
      <c r="B128" t="s">
        <v>193</v>
      </c>
      <c r="D128" s="3">
        <f>+assessment!H128</f>
        <v>4.0896273614109314E-4</v>
      </c>
      <c r="F128" s="16">
        <f>+assessment!J128</f>
        <v>21514.296116770707</v>
      </c>
      <c r="H128" s="16">
        <f t="shared" si="3"/>
        <v>-5378.5740291926768</v>
      </c>
      <c r="J128" s="16">
        <f t="shared" si="4"/>
        <v>16135.722087578029</v>
      </c>
      <c r="K128" s="16"/>
      <c r="L128" s="8"/>
      <c r="M128" s="8"/>
    </row>
    <row r="129" spans="1:13">
      <c r="A129" t="s">
        <v>194</v>
      </c>
      <c r="B129" t="s">
        <v>538</v>
      </c>
      <c r="D129" s="3">
        <f>+assessment!H129</f>
        <v>1.5933402155219261E-4</v>
      </c>
      <c r="F129" s="16">
        <f>+assessment!J129</f>
        <v>8382.0823224518517</v>
      </c>
      <c r="H129" s="16">
        <f t="shared" si="3"/>
        <v>-2095.5205806129629</v>
      </c>
      <c r="J129" s="16">
        <f t="shared" si="4"/>
        <v>6286.5617418388883</v>
      </c>
      <c r="K129" s="16"/>
      <c r="L129" s="8"/>
      <c r="M129" s="8"/>
    </row>
    <row r="130" spans="1:13">
      <c r="A130" t="s">
        <v>195</v>
      </c>
      <c r="B130" t="s">
        <v>196</v>
      </c>
      <c r="D130" s="3">
        <f>+assessment!H130</f>
        <v>2.2127423192392294E-3</v>
      </c>
      <c r="F130" s="16">
        <f>+assessment!J130</f>
        <v>116405.69978434104</v>
      </c>
      <c r="H130" s="16">
        <f t="shared" ref="H130:H193" si="5">-F130*0.25</f>
        <v>-29101.424946085259</v>
      </c>
      <c r="J130" s="16">
        <f t="shared" si="4"/>
        <v>87304.274838255777</v>
      </c>
      <c r="K130" s="16"/>
      <c r="L130" s="8"/>
      <c r="M130" s="8"/>
    </row>
    <row r="131" spans="1:13">
      <c r="A131" t="s">
        <v>197</v>
      </c>
      <c r="B131" t="s">
        <v>539</v>
      </c>
      <c r="D131" s="3">
        <f>+assessment!H131</f>
        <v>3.0904947765133292E-4</v>
      </c>
      <c r="F131" s="16">
        <f>+assessment!J131</f>
        <v>16258.160926012028</v>
      </c>
      <c r="H131" s="16">
        <f t="shared" si="5"/>
        <v>-4064.5402315030069</v>
      </c>
      <c r="J131" s="16">
        <f t="shared" si="4"/>
        <v>12193.62069450902</v>
      </c>
      <c r="K131" s="16"/>
      <c r="L131" s="8"/>
      <c r="M131" s="8"/>
    </row>
    <row r="132" spans="1:13">
      <c r="A132" t="s">
        <v>198</v>
      </c>
      <c r="B132" t="s">
        <v>540</v>
      </c>
      <c r="D132" s="3">
        <f>+assessment!H132</f>
        <v>4.8388576077164065E-4</v>
      </c>
      <c r="F132" s="16">
        <f>+assessment!J132</f>
        <v>25455.770474741526</v>
      </c>
      <c r="H132" s="16">
        <f t="shared" si="5"/>
        <v>-6363.9426186853816</v>
      </c>
      <c r="J132" s="16">
        <f t="shared" si="4"/>
        <v>19091.827856056145</v>
      </c>
      <c r="K132" s="16"/>
      <c r="L132" s="8"/>
      <c r="M132" s="8"/>
    </row>
    <row r="133" spans="1:13">
      <c r="A133" t="s">
        <v>199</v>
      </c>
      <c r="B133" t="s">
        <v>498</v>
      </c>
      <c r="D133" s="3">
        <f>+assessment!H133</f>
        <v>9.5435517522155454E-4</v>
      </c>
      <c r="F133" s="16">
        <f>+assessment!J133</f>
        <v>50205.747433197517</v>
      </c>
      <c r="H133" s="16">
        <f t="shared" si="5"/>
        <v>-12551.436858299379</v>
      </c>
      <c r="J133" s="16">
        <f t="shared" si="4"/>
        <v>37654.31057489814</v>
      </c>
      <c r="K133" s="16"/>
      <c r="L133" s="8"/>
      <c r="M133" s="8"/>
    </row>
    <row r="134" spans="1:13">
      <c r="A134" t="s">
        <v>200</v>
      </c>
      <c r="B134" t="s">
        <v>541</v>
      </c>
      <c r="D134" s="3">
        <f>+assessment!H134</f>
        <v>2.0174867449779008E-2</v>
      </c>
      <c r="F134" s="16">
        <f>+assessment!J134</f>
        <v>1061338.929132645</v>
      </c>
      <c r="H134" s="16">
        <f t="shared" si="5"/>
        <v>-265334.73228316125</v>
      </c>
      <c r="J134" s="16">
        <f t="shared" si="4"/>
        <v>796004.19684948376</v>
      </c>
      <c r="K134" s="16"/>
      <c r="L134" s="8"/>
      <c r="M134" s="8"/>
    </row>
    <row r="135" spans="1:13">
      <c r="A135" t="s">
        <v>201</v>
      </c>
      <c r="B135" t="s">
        <v>202</v>
      </c>
      <c r="D135" s="3">
        <f>+assessment!H135</f>
        <v>4.3962060200549954E-4</v>
      </c>
      <c r="F135" s="16">
        <f>+assessment!J135</f>
        <v>23127.113975773682</v>
      </c>
      <c r="H135" s="16">
        <f t="shared" si="5"/>
        <v>-5781.7784939434205</v>
      </c>
      <c r="J135" s="16">
        <f t="shared" si="4"/>
        <v>17345.335481830261</v>
      </c>
      <c r="K135" s="16"/>
      <c r="L135" s="8"/>
      <c r="M135" s="8"/>
    </row>
    <row r="136" spans="1:13">
      <c r="A136" t="s">
        <v>203</v>
      </c>
      <c r="B136" t="s">
        <v>204</v>
      </c>
      <c r="D136" s="3">
        <f>+assessment!H136</f>
        <v>6.7236807928305474E-4</v>
      </c>
      <c r="F136" s="16">
        <f>+assessment!J136</f>
        <v>35371.256788954393</v>
      </c>
      <c r="H136" s="16">
        <f t="shared" si="5"/>
        <v>-8842.8141972385984</v>
      </c>
      <c r="J136" s="16">
        <f t="shared" si="4"/>
        <v>26528.442591715793</v>
      </c>
      <c r="K136" s="16"/>
      <c r="L136" s="8"/>
      <c r="M136" s="8"/>
    </row>
    <row r="137" spans="1:13">
      <c r="A137" t="s">
        <v>205</v>
      </c>
      <c r="B137" t="s">
        <v>206</v>
      </c>
      <c r="D137" s="3">
        <f>+assessment!H137</f>
        <v>3.8907297356874027E-5</v>
      </c>
      <c r="F137" s="16">
        <f>+assessment!J137</f>
        <v>2046.7955695363141</v>
      </c>
      <c r="H137" s="16">
        <f t="shared" si="5"/>
        <v>-511.69889238407853</v>
      </c>
      <c r="J137" s="16">
        <f t="shared" si="4"/>
        <v>1535.0966771522355</v>
      </c>
      <c r="K137" s="16"/>
      <c r="L137" s="8"/>
      <c r="M137" s="8"/>
    </row>
    <row r="138" spans="1:13">
      <c r="A138" t="s">
        <v>207</v>
      </c>
      <c r="B138" t="s">
        <v>458</v>
      </c>
      <c r="D138" s="3">
        <f>+assessment!H138</f>
        <v>1.7489300099401223E-5</v>
      </c>
      <c r="F138" s="16">
        <f>+assessment!J138</f>
        <v>920.05933050039857</v>
      </c>
      <c r="H138" s="16">
        <f t="shared" si="5"/>
        <v>-230.01483262509964</v>
      </c>
      <c r="J138" s="16">
        <f t="shared" si="4"/>
        <v>690.04449787529893</v>
      </c>
      <c r="K138" s="16"/>
      <c r="L138" s="8"/>
      <c r="M138" s="8"/>
    </row>
    <row r="139" spans="1:13" outlineLevel="1">
      <c r="A139" t="s">
        <v>208</v>
      </c>
      <c r="B139" t="s">
        <v>209</v>
      </c>
      <c r="D139" s="3">
        <f>+assessment!H139</f>
        <v>2.2551262832854254E-5</v>
      </c>
      <c r="F139" s="16">
        <f>+assessment!J139</f>
        <v>1186.3539230277584</v>
      </c>
      <c r="H139" s="16">
        <f t="shared" si="5"/>
        <v>-296.58848075693959</v>
      </c>
      <c r="J139" s="16">
        <f t="shared" si="4"/>
        <v>889.76544227081877</v>
      </c>
      <c r="K139" s="16"/>
      <c r="L139" s="8"/>
      <c r="M139" s="8"/>
    </row>
    <row r="140" spans="1:13" outlineLevel="1">
      <c r="A140" t="s">
        <v>210</v>
      </c>
      <c r="B140" t="s">
        <v>211</v>
      </c>
      <c r="D140" s="3">
        <f>+assessment!H140</f>
        <v>6.3546700003957981E-6</v>
      </c>
      <c r="F140" s="16">
        <f>+assessment!J140</f>
        <v>334.30002303610172</v>
      </c>
      <c r="H140" s="16">
        <f t="shared" si="5"/>
        <v>-83.57500575902543</v>
      </c>
      <c r="J140" s="16">
        <f t="shared" si="4"/>
        <v>250.72501727707629</v>
      </c>
      <c r="K140" s="16"/>
      <c r="L140" s="8"/>
      <c r="M140" s="8"/>
    </row>
    <row r="141" spans="1:13" outlineLevel="1">
      <c r="A141" t="s">
        <v>212</v>
      </c>
      <c r="B141" t="s">
        <v>213</v>
      </c>
      <c r="D141" s="3">
        <f>+assessment!H141</f>
        <v>3.7895587431581069E-5</v>
      </c>
      <c r="F141" s="16">
        <f>+assessment!J141</f>
        <v>1993.5725616837865</v>
      </c>
      <c r="H141" s="16">
        <f t="shared" si="5"/>
        <v>-498.39314042094662</v>
      </c>
      <c r="J141" s="16">
        <f t="shared" si="4"/>
        <v>1495.1794212628399</v>
      </c>
      <c r="K141" s="16"/>
      <c r="L141" s="8"/>
      <c r="M141" s="8"/>
    </row>
    <row r="142" spans="1:13" outlineLevel="1">
      <c r="A142" t="s">
        <v>501</v>
      </c>
      <c r="B142" t="s">
        <v>499</v>
      </c>
      <c r="D142" s="3">
        <f>+assessment!H142</f>
        <v>3.0454354731382245E-5</v>
      </c>
      <c r="F142" s="16">
        <f>+assessment!J142</f>
        <v>1602.1117520841501</v>
      </c>
      <c r="H142" s="16">
        <f t="shared" si="5"/>
        <v>-400.52793802103753</v>
      </c>
      <c r="J142" s="16">
        <f t="shared" si="4"/>
        <v>1201.5838140631126</v>
      </c>
      <c r="K142" s="16"/>
      <c r="L142" s="8"/>
      <c r="M142" s="8"/>
    </row>
    <row r="143" spans="1:13" outlineLevel="1">
      <c r="A143" t="s">
        <v>214</v>
      </c>
      <c r="B143" t="s">
        <v>215</v>
      </c>
      <c r="D143" s="3">
        <f>+assessment!H143</f>
        <v>5.0577609151107831E-5</v>
      </c>
      <c r="F143" s="16">
        <f>+assessment!J143</f>
        <v>2660.7354753705831</v>
      </c>
      <c r="H143" s="16">
        <f t="shared" si="5"/>
        <v>-665.18386884264578</v>
      </c>
      <c r="J143" s="16">
        <f t="shared" si="4"/>
        <v>1995.5516065279373</v>
      </c>
      <c r="K143" s="16"/>
      <c r="L143" s="8"/>
      <c r="M143" s="8"/>
    </row>
    <row r="144" spans="1:13" outlineLevel="1">
      <c r="A144" t="s">
        <v>216</v>
      </c>
      <c r="B144" t="s">
        <v>217</v>
      </c>
      <c r="D144" s="3">
        <f>+assessment!H144</f>
        <v>3.4322122022613431E-6</v>
      </c>
      <c r="F144" s="16">
        <f>+assessment!J144</f>
        <v>180.55833240896723</v>
      </c>
      <c r="H144" s="16">
        <f t="shared" si="5"/>
        <v>-45.139583102241808</v>
      </c>
      <c r="J144" s="16">
        <f t="shared" si="4"/>
        <v>135.41874930672543</v>
      </c>
      <c r="K144" s="16"/>
      <c r="L144" s="8"/>
      <c r="M144" s="8"/>
    </row>
    <row r="145" spans="1:13" outlineLevel="1">
      <c r="A145" t="s">
        <v>218</v>
      </c>
      <c r="B145" t="s">
        <v>219</v>
      </c>
      <c r="D145" s="3">
        <f>+assessment!H145</f>
        <v>2.1086374533021312E-4</v>
      </c>
      <c r="F145" s="16">
        <f>+assessment!J145</f>
        <v>11092.905676766597</v>
      </c>
      <c r="H145" s="16">
        <f t="shared" si="5"/>
        <v>-2773.2264191916493</v>
      </c>
      <c r="J145" s="16">
        <f t="shared" si="4"/>
        <v>8319.6792575749478</v>
      </c>
      <c r="K145" s="16"/>
      <c r="L145" s="8"/>
      <c r="M145" s="8"/>
    </row>
    <row r="146" spans="1:13" outlineLevel="1">
      <c r="A146" t="s">
        <v>220</v>
      </c>
      <c r="B146" t="s">
        <v>221</v>
      </c>
      <c r="D146" s="3">
        <f>+assessment!H146</f>
        <v>3.8827632173257772E-3</v>
      </c>
      <c r="F146" s="16">
        <f>+assessment!J146</f>
        <v>204260.46244964568</v>
      </c>
      <c r="H146" s="16">
        <f t="shared" si="5"/>
        <v>-51065.11561241142</v>
      </c>
      <c r="J146" s="16">
        <f t="shared" si="4"/>
        <v>153195.34683723428</v>
      </c>
      <c r="K146" s="16"/>
      <c r="L146" s="8"/>
      <c r="M146" s="8"/>
    </row>
    <row r="147" spans="1:13" outlineLevel="1">
      <c r="A147" t="s">
        <v>222</v>
      </c>
      <c r="B147" t="s">
        <v>223</v>
      </c>
      <c r="D147" s="3">
        <f>+assessment!H147</f>
        <v>1.3122789656003816E-4</v>
      </c>
      <c r="F147" s="16">
        <f>+assessment!J147</f>
        <v>6903.5038546875821</v>
      </c>
      <c r="H147" s="16">
        <f t="shared" si="5"/>
        <v>-1725.8759636718955</v>
      </c>
      <c r="J147" s="16">
        <f t="shared" si="4"/>
        <v>5177.6278910156871</v>
      </c>
      <c r="K147" s="16"/>
      <c r="L147" s="8"/>
      <c r="M147" s="8"/>
    </row>
    <row r="148" spans="1:13" outlineLevel="1">
      <c r="A148" t="s">
        <v>224</v>
      </c>
      <c r="B148" t="s">
        <v>225</v>
      </c>
      <c r="D148" s="3">
        <f>+assessment!H148</f>
        <v>1.4174468589338735E-4</v>
      </c>
      <c r="F148" s="16">
        <f>+assessment!J148</f>
        <v>7456.7604228784539</v>
      </c>
      <c r="H148" s="16">
        <f t="shared" si="5"/>
        <v>-1864.1901057196135</v>
      </c>
      <c r="J148" s="16">
        <f t="shared" ref="J148:J209" si="6">SUM(F148:H148)</f>
        <v>5592.5703171588402</v>
      </c>
      <c r="L148" s="8"/>
      <c r="M148" s="8"/>
    </row>
    <row r="149" spans="1:13" outlineLevel="1">
      <c r="A149" t="s">
        <v>226</v>
      </c>
      <c r="B149" t="s">
        <v>227</v>
      </c>
      <c r="D149" s="3">
        <f>+assessment!H149</f>
        <v>7.9802934617435452E-5</v>
      </c>
      <c r="F149" s="16">
        <f>+assessment!J149</f>
        <v>4198.1917045724731</v>
      </c>
      <c r="H149" s="16">
        <f t="shared" si="5"/>
        <v>-1049.5479261431183</v>
      </c>
      <c r="J149" s="16">
        <f t="shared" si="6"/>
        <v>3148.6437784293548</v>
      </c>
      <c r="L149" s="8"/>
      <c r="M149" s="8"/>
    </row>
    <row r="150" spans="1:13" outlineLevel="1">
      <c r="A150" t="s">
        <v>228</v>
      </c>
      <c r="B150" t="s">
        <v>229</v>
      </c>
      <c r="D150" s="3">
        <f>+assessment!H150</f>
        <v>1.3443887672757105E-5</v>
      </c>
      <c r="F150" s="16">
        <f>+assessment!J150</f>
        <v>707.24238369853026</v>
      </c>
      <c r="H150" s="16">
        <f t="shared" si="5"/>
        <v>-176.81059592463257</v>
      </c>
      <c r="J150" s="16">
        <f t="shared" si="6"/>
        <v>530.43178777389767</v>
      </c>
      <c r="L150" s="8"/>
      <c r="M150" s="8"/>
    </row>
    <row r="151" spans="1:13" outlineLevel="1">
      <c r="A151" t="s">
        <v>230</v>
      </c>
      <c r="B151" t="s">
        <v>231</v>
      </c>
      <c r="D151" s="3">
        <f>+assessment!H151</f>
        <v>8.5570710621773267E-5</v>
      </c>
      <c r="F151" s="16">
        <f>+assessment!J151</f>
        <v>4501.6170045482568</v>
      </c>
      <c r="H151" s="16">
        <f t="shared" si="5"/>
        <v>-1125.4042511370642</v>
      </c>
      <c r="J151" s="16">
        <f t="shared" si="6"/>
        <v>3376.2127534111924</v>
      </c>
      <c r="L151" s="8"/>
      <c r="M151" s="8"/>
    </row>
    <row r="152" spans="1:13" outlineLevel="1">
      <c r="A152" t="s">
        <v>232</v>
      </c>
      <c r="B152" t="s">
        <v>233</v>
      </c>
      <c r="D152" s="3">
        <f>+assessment!H152</f>
        <v>1.9184578548287384E-4</v>
      </c>
      <c r="F152" s="16">
        <f>+assessment!J152</f>
        <v>10092.428167364977</v>
      </c>
      <c r="H152" s="16">
        <f t="shared" si="5"/>
        <v>-2523.1070418412442</v>
      </c>
      <c r="J152" s="16">
        <f t="shared" si="6"/>
        <v>7569.3211255237329</v>
      </c>
      <c r="L152" s="8"/>
      <c r="M152" s="8"/>
    </row>
    <row r="153" spans="1:13" outlineLevel="1">
      <c r="A153" t="s">
        <v>234</v>
      </c>
      <c r="B153" t="s">
        <v>235</v>
      </c>
      <c r="D153" s="3">
        <f>+assessment!H153</f>
        <v>3.5806397281948918E-4</v>
      </c>
      <c r="F153" s="16">
        <f>+assessment!J153</f>
        <v>18836.665689091304</v>
      </c>
      <c r="H153" s="16">
        <f t="shared" si="5"/>
        <v>-4709.1664222728259</v>
      </c>
      <c r="J153" s="16">
        <f t="shared" si="6"/>
        <v>14127.499266818479</v>
      </c>
      <c r="L153" s="8"/>
      <c r="M153" s="8"/>
    </row>
    <row r="154" spans="1:13" outlineLevel="1">
      <c r="A154" t="s">
        <v>236</v>
      </c>
      <c r="B154" t="s">
        <v>237</v>
      </c>
      <c r="D154" s="3">
        <f>+assessment!H154</f>
        <v>1.8643716483297189E-5</v>
      </c>
      <c r="F154" s="16">
        <f>+assessment!J154</f>
        <v>980.78969473735151</v>
      </c>
      <c r="H154" s="16">
        <f t="shared" si="5"/>
        <v>-245.19742368433788</v>
      </c>
      <c r="J154" s="16">
        <f t="shared" si="6"/>
        <v>735.59227105301363</v>
      </c>
      <c r="L154" s="8"/>
      <c r="M154" s="8"/>
    </row>
    <row r="155" spans="1:13" outlineLevel="1">
      <c r="A155" t="s">
        <v>238</v>
      </c>
      <c r="B155" t="s">
        <v>239</v>
      </c>
      <c r="D155" s="3">
        <f>+assessment!H155</f>
        <v>1.4059596947162039E-5</v>
      </c>
      <c r="F155" s="16">
        <f>+assessment!J155</f>
        <v>739.63299164580224</v>
      </c>
      <c r="H155" s="16">
        <f t="shared" si="5"/>
        <v>-184.90824791145056</v>
      </c>
      <c r="J155" s="16">
        <f t="shared" si="6"/>
        <v>554.7247437343517</v>
      </c>
      <c r="L155" s="8"/>
      <c r="M155" s="8"/>
    </row>
    <row r="156" spans="1:13" outlineLevel="1">
      <c r="A156" t="s">
        <v>240</v>
      </c>
      <c r="B156" t="s">
        <v>241</v>
      </c>
      <c r="D156" s="3">
        <f>+assessment!H156</f>
        <v>8.223584307173022E-6</v>
      </c>
      <c r="F156" s="16">
        <f>+assessment!J156</f>
        <v>432.61796807010228</v>
      </c>
      <c r="H156" s="16">
        <f t="shared" si="5"/>
        <v>-108.15449201752557</v>
      </c>
      <c r="J156" s="16">
        <f t="shared" si="6"/>
        <v>324.46347605257671</v>
      </c>
      <c r="L156" s="8"/>
      <c r="M156" s="8"/>
    </row>
    <row r="157" spans="1:13" outlineLevel="1">
      <c r="A157" t="s">
        <v>242</v>
      </c>
      <c r="B157" t="s">
        <v>243</v>
      </c>
      <c r="D157" s="3">
        <f>+assessment!H157</f>
        <v>2.0446548940364283E-4</v>
      </c>
      <c r="F157" s="16">
        <f>+assessment!J157</f>
        <v>10756.312729609608</v>
      </c>
      <c r="H157" s="16">
        <f t="shared" si="5"/>
        <v>-2689.078182402402</v>
      </c>
      <c r="J157" s="16">
        <f t="shared" si="6"/>
        <v>8067.2345472072066</v>
      </c>
      <c r="L157" s="8"/>
      <c r="M157" s="8"/>
    </row>
    <row r="158" spans="1:13" outlineLevel="1">
      <c r="A158" t="s">
        <v>244</v>
      </c>
      <c r="B158" t="s">
        <v>245</v>
      </c>
      <c r="D158" s="3">
        <f>+assessment!H158</f>
        <v>9.769294636897939E-6</v>
      </c>
      <c r="F158" s="16">
        <f>+assessment!J158</f>
        <v>513.93312665457574</v>
      </c>
      <c r="H158" s="16">
        <f t="shared" si="5"/>
        <v>-128.48328166364394</v>
      </c>
      <c r="J158" s="16">
        <f t="shared" si="6"/>
        <v>385.44984499093181</v>
      </c>
      <c r="L158" s="8"/>
      <c r="M158" s="8"/>
    </row>
    <row r="159" spans="1:13" outlineLevel="1">
      <c r="A159" t="s">
        <v>246</v>
      </c>
      <c r="B159" t="s">
        <v>247</v>
      </c>
      <c r="D159" s="3">
        <f>+assessment!H159</f>
        <v>8.5767657434182409E-6</v>
      </c>
      <c r="F159" s="16">
        <f>+assessment!J159</f>
        <v>451.19777823575151</v>
      </c>
      <c r="H159" s="16">
        <f t="shared" si="5"/>
        <v>-112.79944455893788</v>
      </c>
      <c r="J159" s="16">
        <f t="shared" si="6"/>
        <v>338.39833367681365</v>
      </c>
      <c r="L159" s="8"/>
      <c r="M159" s="8"/>
    </row>
    <row r="160" spans="1:13" outlineLevel="1">
      <c r="A160" t="s">
        <v>248</v>
      </c>
      <c r="B160" t="s">
        <v>249</v>
      </c>
      <c r="D160" s="3">
        <f>+assessment!H160</f>
        <v>1.1762413776845093E-5</v>
      </c>
      <c r="F160" s="16">
        <f>+assessment!J160</f>
        <v>618.78511335986946</v>
      </c>
      <c r="H160" s="16">
        <f t="shared" si="5"/>
        <v>-154.69627833996736</v>
      </c>
      <c r="J160" s="16">
        <f t="shared" si="6"/>
        <v>464.08883501990209</v>
      </c>
      <c r="L160" s="8"/>
      <c r="M160" s="8"/>
    </row>
    <row r="161" spans="1:13" outlineLevel="1">
      <c r="A161" t="s">
        <v>492</v>
      </c>
      <c r="B161" t="s">
        <v>493</v>
      </c>
      <c r="D161" s="3">
        <f>+assessment!H161</f>
        <v>1.8675175018023432E-6</v>
      </c>
      <c r="F161" s="16">
        <f>+assessment!J161</f>
        <v>98.244463337035839</v>
      </c>
      <c r="H161" s="16">
        <f t="shared" si="5"/>
        <v>-24.56111583425896</v>
      </c>
      <c r="J161" s="16">
        <f t="shared" si="6"/>
        <v>73.683347502776883</v>
      </c>
      <c r="L161" s="8"/>
      <c r="M161" s="8"/>
    </row>
    <row r="162" spans="1:13" outlineLevel="1">
      <c r="A162" t="s">
        <v>250</v>
      </c>
      <c r="B162" t="s">
        <v>251</v>
      </c>
      <c r="D162" s="3">
        <f>+assessment!H162</f>
        <v>1.212373941966323E-3</v>
      </c>
      <c r="F162" s="16">
        <f>+assessment!J162</f>
        <v>63779.336567039281</v>
      </c>
      <c r="H162" s="16">
        <f t="shared" si="5"/>
        <v>-15944.83414175982</v>
      </c>
      <c r="J162" s="16">
        <f t="shared" si="6"/>
        <v>47834.502425279461</v>
      </c>
      <c r="L162" s="8"/>
      <c r="M162" s="8"/>
    </row>
    <row r="163" spans="1:13" outlineLevel="1">
      <c r="A163" t="s">
        <v>252</v>
      </c>
      <c r="B163" t="s">
        <v>253</v>
      </c>
      <c r="D163" s="3">
        <f>+assessment!H163</f>
        <v>1.2716786570626911E-5</v>
      </c>
      <c r="F163" s="16">
        <f>+assessment!J163</f>
        <v>668.9917876523848</v>
      </c>
      <c r="H163" s="16">
        <f t="shared" si="5"/>
        <v>-167.2479469130962</v>
      </c>
      <c r="J163" s="16">
        <f t="shared" si="6"/>
        <v>501.7438407392886</v>
      </c>
      <c r="L163" s="8"/>
      <c r="M163" s="8"/>
    </row>
    <row r="164" spans="1:13" outlineLevel="1">
      <c r="A164" t="s">
        <v>254</v>
      </c>
      <c r="B164" t="s">
        <v>255</v>
      </c>
      <c r="D164" s="3">
        <f>+assessment!H164</f>
        <v>1.2194716404554995E-5</v>
      </c>
      <c r="F164" s="16">
        <f>+assessment!J164</f>
        <v>641.52725077896218</v>
      </c>
      <c r="H164" s="16">
        <f t="shared" si="5"/>
        <v>-160.38181269474055</v>
      </c>
      <c r="J164" s="16">
        <f t="shared" si="6"/>
        <v>481.14543808422161</v>
      </c>
      <c r="L164" s="8"/>
      <c r="M164" s="8"/>
    </row>
    <row r="165" spans="1:13" outlineLevel="1">
      <c r="A165" t="s">
        <v>256</v>
      </c>
      <c r="B165" t="s">
        <v>257</v>
      </c>
      <c r="D165" s="3">
        <f>+assessment!H165</f>
        <v>1.5269411343087327E-4</v>
      </c>
      <c r="F165" s="16">
        <f>+assessment!J165</f>
        <v>8032.7767821521347</v>
      </c>
      <c r="H165" s="16">
        <f t="shared" si="5"/>
        <v>-2008.1941955380337</v>
      </c>
      <c r="J165" s="16">
        <f t="shared" si="6"/>
        <v>6024.5825866141013</v>
      </c>
      <c r="L165" s="8"/>
      <c r="M165" s="8"/>
    </row>
    <row r="166" spans="1:13" outlineLevel="1">
      <c r="A166" t="s">
        <v>258</v>
      </c>
      <c r="B166" t="s">
        <v>259</v>
      </c>
      <c r="D166" s="3">
        <f>+assessment!H166</f>
        <v>1.0410906442779707E-5</v>
      </c>
      <c r="F166" s="16">
        <f>+assessment!J166</f>
        <v>547.68638866080903</v>
      </c>
      <c r="H166" s="16">
        <f t="shared" si="5"/>
        <v>-136.92159716520226</v>
      </c>
      <c r="J166" s="16">
        <f t="shared" si="6"/>
        <v>410.7647914956068</v>
      </c>
      <c r="L166" s="8"/>
      <c r="M166" s="8"/>
    </row>
    <row r="167" spans="1:13" outlineLevel="1">
      <c r="A167" t="s">
        <v>260</v>
      </c>
      <c r="B167" t="s">
        <v>261</v>
      </c>
      <c r="D167" s="3">
        <f>+assessment!H167</f>
        <v>4.7421617744553663E-5</v>
      </c>
      <c r="F167" s="16">
        <f>+assessment!J167</f>
        <v>2494.7082859418506</v>
      </c>
      <c r="H167" s="16">
        <f t="shared" si="5"/>
        <v>-623.67707148546265</v>
      </c>
      <c r="J167" s="16">
        <f t="shared" si="6"/>
        <v>1871.0312144563879</v>
      </c>
      <c r="L167" s="8"/>
      <c r="M167" s="8"/>
    </row>
    <row r="168" spans="1:13" outlineLevel="1">
      <c r="A168" t="s">
        <v>262</v>
      </c>
      <c r="B168" t="s">
        <v>263</v>
      </c>
      <c r="D168" s="3">
        <f>+assessment!H168</f>
        <v>5.997062397475233E-5</v>
      </c>
      <c r="F168" s="16">
        <f>+assessment!J168</f>
        <v>3154.8736559098124</v>
      </c>
      <c r="H168" s="16">
        <f t="shared" si="5"/>
        <v>-788.71841397745311</v>
      </c>
      <c r="J168" s="16">
        <f t="shared" si="6"/>
        <v>2366.1552419323593</v>
      </c>
      <c r="L168" s="8"/>
      <c r="M168" s="8"/>
    </row>
    <row r="169" spans="1:13" outlineLevel="1">
      <c r="A169" t="s">
        <v>264</v>
      </c>
      <c r="B169" t="s">
        <v>265</v>
      </c>
      <c r="D169" s="3">
        <f>+assessment!H169</f>
        <v>1.7132605930178352E-3</v>
      </c>
      <c r="F169" s="16">
        <f>+assessment!J169</f>
        <v>90129.472604719776</v>
      </c>
      <c r="H169" s="16">
        <f t="shared" si="5"/>
        <v>-22532.368151179944</v>
      </c>
      <c r="J169" s="16">
        <f t="shared" si="6"/>
        <v>67597.104453539825</v>
      </c>
      <c r="L169" s="8"/>
      <c r="M169" s="8"/>
    </row>
    <row r="170" spans="1:13" outlineLevel="1">
      <c r="A170" t="s">
        <v>266</v>
      </c>
      <c r="B170" t="s">
        <v>267</v>
      </c>
      <c r="D170" s="3">
        <f>+assessment!H170</f>
        <v>8.0985640980612962E-6</v>
      </c>
      <c r="F170" s="16">
        <f>+assessment!J170</f>
        <v>426.04103192968506</v>
      </c>
      <c r="H170" s="16">
        <f t="shared" si="5"/>
        <v>-106.51025798242127</v>
      </c>
      <c r="J170" s="16">
        <f t="shared" si="6"/>
        <v>319.53077394726381</v>
      </c>
      <c r="L170" s="8"/>
      <c r="M170" s="8"/>
    </row>
    <row r="171" spans="1:13" outlineLevel="1">
      <c r="A171" t="s">
        <v>268</v>
      </c>
      <c r="B171" t="s">
        <v>269</v>
      </c>
      <c r="D171" s="3">
        <f>+assessment!H171</f>
        <v>1.2947081392923434E-5</v>
      </c>
      <c r="F171" s="16">
        <f>+assessment!J171</f>
        <v>681.10690368422081</v>
      </c>
      <c r="H171" s="16">
        <f t="shared" si="5"/>
        <v>-170.2767259210552</v>
      </c>
      <c r="J171" s="16">
        <f t="shared" si="6"/>
        <v>510.83017776316558</v>
      </c>
      <c r="L171" s="8"/>
      <c r="M171" s="8"/>
    </row>
    <row r="172" spans="1:13" outlineLevel="1">
      <c r="A172" t="s">
        <v>270</v>
      </c>
      <c r="B172" t="s">
        <v>271</v>
      </c>
      <c r="D172" s="3">
        <f>+assessment!H172</f>
        <v>1.2166114166008344E-5</v>
      </c>
      <c r="F172" s="16">
        <f>+assessment!J172</f>
        <v>640.02257327337429</v>
      </c>
      <c r="H172" s="16">
        <f t="shared" si="5"/>
        <v>-160.00564331834357</v>
      </c>
      <c r="J172" s="16">
        <f t="shared" si="6"/>
        <v>480.01692995503072</v>
      </c>
      <c r="L172" s="8"/>
      <c r="M172" s="8"/>
    </row>
    <row r="173" spans="1:13" outlineLevel="1">
      <c r="A173" t="s">
        <v>272</v>
      </c>
      <c r="B173" t="s">
        <v>273</v>
      </c>
      <c r="D173" s="3">
        <f>+assessment!H173</f>
        <v>3.2137566110419299E-5</v>
      </c>
      <c r="F173" s="16">
        <f>+assessment!J173</f>
        <v>1690.6604261697703</v>
      </c>
      <c r="H173" s="16">
        <f t="shared" si="5"/>
        <v>-422.66510654244257</v>
      </c>
      <c r="J173" s="16">
        <f t="shared" si="6"/>
        <v>1267.9953196273277</v>
      </c>
      <c r="L173" s="8"/>
      <c r="M173" s="8"/>
    </row>
    <row r="174" spans="1:13" outlineLevel="1">
      <c r="A174" t="s">
        <v>274</v>
      </c>
      <c r="B174" t="s">
        <v>275</v>
      </c>
      <c r="D174" s="3">
        <f>+assessment!H174</f>
        <v>2.7266238358947798E-6</v>
      </c>
      <c r="F174" s="16">
        <f>+assessment!J174</f>
        <v>143.43945650893531</v>
      </c>
      <c r="H174" s="16">
        <f t="shared" si="5"/>
        <v>-35.859864127233827</v>
      </c>
      <c r="J174" s="16">
        <f t="shared" si="6"/>
        <v>107.57959238170147</v>
      </c>
      <c r="L174" s="8"/>
      <c r="M174" s="8"/>
    </row>
    <row r="175" spans="1:13" outlineLevel="1">
      <c r="A175" t="s">
        <v>276</v>
      </c>
      <c r="B175" t="s">
        <v>277</v>
      </c>
      <c r="D175" s="3">
        <f>+assessment!H175</f>
        <v>1.1422980838673106E-4</v>
      </c>
      <c r="F175" s="16">
        <f>+assessment!J175</f>
        <v>6009.2857021238269</v>
      </c>
      <c r="H175" s="16">
        <f t="shared" si="5"/>
        <v>-1502.3214255309567</v>
      </c>
      <c r="J175" s="16">
        <f t="shared" si="6"/>
        <v>4506.9642765928702</v>
      </c>
      <c r="L175" s="8"/>
      <c r="M175" s="8"/>
    </row>
    <row r="176" spans="1:13" outlineLevel="1">
      <c r="A176" t="s">
        <v>278</v>
      </c>
      <c r="B176" t="s">
        <v>279</v>
      </c>
      <c r="D176" s="3">
        <f>+assessment!H176</f>
        <v>7.5111149954996533E-5</v>
      </c>
      <c r="F176" s="16">
        <f>+assessment!J176</f>
        <v>3951.3710639041033</v>
      </c>
      <c r="H176" s="16">
        <f t="shared" si="5"/>
        <v>-987.84276597602582</v>
      </c>
      <c r="J176" s="16">
        <f t="shared" si="6"/>
        <v>2963.5282979280773</v>
      </c>
      <c r="L176" s="8"/>
      <c r="M176" s="8"/>
    </row>
    <row r="177" spans="1:13" outlineLevel="1">
      <c r="A177" t="s">
        <v>280</v>
      </c>
      <c r="B177" t="s">
        <v>281</v>
      </c>
      <c r="D177" s="3">
        <f>+assessment!H177</f>
        <v>6.3713324607219083E-6</v>
      </c>
      <c r="F177" s="16">
        <f>+assessment!J177</f>
        <v>335.17658481987803</v>
      </c>
      <c r="H177" s="16">
        <f t="shared" si="5"/>
        <v>-83.794146204969508</v>
      </c>
      <c r="J177" s="16">
        <f t="shared" si="6"/>
        <v>251.38243861490852</v>
      </c>
      <c r="L177" s="8"/>
      <c r="M177" s="8"/>
    </row>
    <row r="178" spans="1:13" outlineLevel="1">
      <c r="A178" t="s">
        <v>282</v>
      </c>
      <c r="B178" t="s">
        <v>283</v>
      </c>
      <c r="D178" s="3">
        <f>+assessment!H178</f>
        <v>4.6097433466437226E-5</v>
      </c>
      <c r="F178" s="16">
        <f>+assessment!J178</f>
        <v>2425.0469448099275</v>
      </c>
      <c r="H178" s="16">
        <f t="shared" si="5"/>
        <v>-606.26173620248187</v>
      </c>
      <c r="J178" s="16">
        <f t="shared" si="6"/>
        <v>1818.7852086074456</v>
      </c>
      <c r="L178" s="8"/>
      <c r="M178" s="8"/>
    </row>
    <row r="179" spans="1:13" outlineLevel="1">
      <c r="A179" t="s">
        <v>284</v>
      </c>
      <c r="B179" t="s">
        <v>285</v>
      </c>
      <c r="D179" s="3">
        <f>+assessment!H179</f>
        <v>7.5866806748565231E-5</v>
      </c>
      <c r="F179" s="16">
        <f>+assessment!J179</f>
        <v>3991.123888752863</v>
      </c>
      <c r="H179" s="16">
        <f t="shared" si="5"/>
        <v>-997.78097218821574</v>
      </c>
      <c r="J179" s="16">
        <f t="shared" si="6"/>
        <v>2993.3429165646471</v>
      </c>
      <c r="L179" s="8"/>
      <c r="M179" s="8"/>
    </row>
    <row r="180" spans="1:13" outlineLevel="1">
      <c r="A180" t="s">
        <v>286</v>
      </c>
      <c r="B180" t="s">
        <v>287</v>
      </c>
      <c r="D180" s="3">
        <f>+assessment!H180</f>
        <v>2.9319931769090224E-5</v>
      </c>
      <c r="F180" s="16">
        <f>+assessment!J180</f>
        <v>1542.433181457621</v>
      </c>
      <c r="H180" s="16">
        <f t="shared" si="5"/>
        <v>-385.60829536440525</v>
      </c>
      <c r="J180" s="16">
        <f t="shared" si="6"/>
        <v>1156.8248860932158</v>
      </c>
      <c r="L180" s="8"/>
      <c r="M180" s="8"/>
    </row>
    <row r="181" spans="1:13" outlineLevel="1">
      <c r="A181" t="s">
        <v>288</v>
      </c>
      <c r="B181" t="s">
        <v>289</v>
      </c>
      <c r="D181" s="3">
        <f>+assessment!H181</f>
        <v>2.1762515806158191E-5</v>
      </c>
      <c r="F181" s="16">
        <f>+assessment!J181</f>
        <v>1144.8603208143111</v>
      </c>
      <c r="H181" s="16">
        <f t="shared" si="5"/>
        <v>-286.21508020357777</v>
      </c>
      <c r="J181" s="16">
        <f t="shared" si="6"/>
        <v>858.64524061073325</v>
      </c>
      <c r="L181" s="8"/>
      <c r="M181" s="8"/>
    </row>
    <row r="182" spans="1:13" outlineLevel="1">
      <c r="A182" t="s">
        <v>290</v>
      </c>
      <c r="B182" t="s">
        <v>291</v>
      </c>
      <c r="D182" s="3">
        <f>+assessment!H182</f>
        <v>1.8791339512471034E-5</v>
      </c>
      <c r="F182" s="16">
        <f>+assessment!J182</f>
        <v>988.55569707113148</v>
      </c>
      <c r="H182" s="16">
        <f t="shared" si="5"/>
        <v>-247.13892426778287</v>
      </c>
      <c r="J182" s="16">
        <f t="shared" si="6"/>
        <v>741.41677280334864</v>
      </c>
      <c r="L182" s="8"/>
      <c r="M182" s="8"/>
    </row>
    <row r="183" spans="1:13" outlineLevel="1">
      <c r="A183" t="s">
        <v>292</v>
      </c>
      <c r="B183" t="s">
        <v>293</v>
      </c>
      <c r="D183" s="3">
        <f>+assessment!H183</f>
        <v>1.6108437027157884E-3</v>
      </c>
      <c r="F183" s="16">
        <f>+assessment!J183</f>
        <v>84741.628895270231</v>
      </c>
      <c r="H183" s="16">
        <f t="shared" si="5"/>
        <v>-21185.407223817558</v>
      </c>
      <c r="J183" s="16">
        <f t="shared" si="6"/>
        <v>63556.221671452673</v>
      </c>
      <c r="L183" s="8"/>
      <c r="M183" s="8"/>
    </row>
    <row r="184" spans="1:13" outlineLevel="1">
      <c r="A184" t="s">
        <v>294</v>
      </c>
      <c r="B184" t="s">
        <v>295</v>
      </c>
      <c r="D184" s="3">
        <f>+assessment!H184</f>
        <v>1.4832781682172403E-5</v>
      </c>
      <c r="F184" s="16">
        <f>+assessment!J184</f>
        <v>780.30790862953666</v>
      </c>
      <c r="H184" s="16">
        <f t="shared" si="5"/>
        <v>-195.07697715738416</v>
      </c>
      <c r="J184" s="16">
        <f t="shared" si="6"/>
        <v>585.23093147215252</v>
      </c>
      <c r="L184" s="8"/>
      <c r="M184" s="8"/>
    </row>
    <row r="185" spans="1:13" outlineLevel="1">
      <c r="A185" t="s">
        <v>296</v>
      </c>
      <c r="B185" t="s">
        <v>297</v>
      </c>
      <c r="D185" s="3">
        <f>+assessment!H185</f>
        <v>3.3386327344373875E-6</v>
      </c>
      <c r="F185" s="16">
        <f>+assessment!J185</f>
        <v>175.63539884242388</v>
      </c>
      <c r="H185" s="16">
        <f t="shared" si="5"/>
        <v>-43.908849710605971</v>
      </c>
      <c r="J185" s="16">
        <f t="shared" si="6"/>
        <v>131.7265491318179</v>
      </c>
      <c r="L185" s="8"/>
      <c r="M185" s="8"/>
    </row>
    <row r="186" spans="1:13" outlineLevel="1">
      <c r="A186" t="s">
        <v>298</v>
      </c>
      <c r="B186" t="s">
        <v>299</v>
      </c>
      <c r="D186" s="3">
        <f>+assessment!H186</f>
        <v>1.7603530671991946E-5</v>
      </c>
      <c r="F186" s="16">
        <f>+assessment!J186</f>
        <v>926.0686564049895</v>
      </c>
      <c r="H186" s="16">
        <f t="shared" si="5"/>
        <v>-231.51716410124737</v>
      </c>
      <c r="J186" s="16">
        <f t="shared" si="6"/>
        <v>694.55149230374218</v>
      </c>
      <c r="L186" s="8"/>
      <c r="M186" s="8"/>
    </row>
    <row r="187" spans="1:13" outlineLevel="1">
      <c r="A187" t="s">
        <v>300</v>
      </c>
      <c r="B187" t="s">
        <v>301</v>
      </c>
      <c r="D187" s="3">
        <f>+assessment!H187</f>
        <v>5.7687516444892358E-4</v>
      </c>
      <c r="F187" s="16">
        <f>+assessment!J187</f>
        <v>30347.66254616189</v>
      </c>
      <c r="H187" s="16">
        <f t="shared" si="5"/>
        <v>-7586.9156365404724</v>
      </c>
      <c r="J187" s="16">
        <f t="shared" si="6"/>
        <v>22760.746909621419</v>
      </c>
      <c r="L187" s="8"/>
      <c r="M187" s="8"/>
    </row>
    <row r="188" spans="1:13" outlineLevel="1">
      <c r="A188" t="s">
        <v>302</v>
      </c>
      <c r="B188" t="s">
        <v>303</v>
      </c>
      <c r="D188" s="3">
        <f>+assessment!H188</f>
        <v>1.4716561335705815E-5</v>
      </c>
      <c r="F188" s="16">
        <f>+assessment!J188</f>
        <v>774.19390672249449</v>
      </c>
      <c r="H188" s="16">
        <f t="shared" si="5"/>
        <v>-193.54847668062362</v>
      </c>
      <c r="J188" s="16">
        <f t="shared" si="6"/>
        <v>580.6454300418709</v>
      </c>
      <c r="L188" s="8"/>
      <c r="M188" s="8"/>
    </row>
    <row r="189" spans="1:13" outlineLevel="1">
      <c r="A189" t="s">
        <v>304</v>
      </c>
      <c r="B189" t="s">
        <v>305</v>
      </c>
      <c r="D189" s="3">
        <f>+assessment!H189</f>
        <v>6.3716590050164407E-6</v>
      </c>
      <c r="F189" s="16">
        <f>+assessment!J189</f>
        <v>335.19376333035581</v>
      </c>
      <c r="H189" s="16">
        <f t="shared" si="5"/>
        <v>-83.798440832588952</v>
      </c>
      <c r="J189" s="16">
        <f t="shared" si="6"/>
        <v>251.39532249776687</v>
      </c>
      <c r="L189" s="8"/>
      <c r="M189" s="8"/>
    </row>
    <row r="190" spans="1:13" outlineLevel="1">
      <c r="A190" t="s">
        <v>306</v>
      </c>
      <c r="B190" t="s">
        <v>307</v>
      </c>
      <c r="D190" s="3">
        <f>+assessment!H190</f>
        <v>4.190293163409171E-5</v>
      </c>
      <c r="F190" s="16">
        <f>+assessment!J190</f>
        <v>2204.3868540277563</v>
      </c>
      <c r="H190" s="16">
        <f t="shared" si="5"/>
        <v>-551.09671350693907</v>
      </c>
      <c r="J190" s="16">
        <f t="shared" si="6"/>
        <v>1653.2901405208172</v>
      </c>
      <c r="L190" s="8"/>
      <c r="M190" s="8"/>
    </row>
    <row r="191" spans="1:13" outlineLevel="1">
      <c r="A191" t="s">
        <v>308</v>
      </c>
      <c r="B191" t="s">
        <v>309</v>
      </c>
      <c r="D191" s="3">
        <f>+assessment!H191</f>
        <v>2.063795417191097E-5</v>
      </c>
      <c r="F191" s="16">
        <f>+assessment!J191</f>
        <v>1085.7005249144536</v>
      </c>
      <c r="H191" s="16">
        <f t="shared" si="5"/>
        <v>-271.4251312286134</v>
      </c>
      <c r="J191" s="16">
        <f t="shared" si="6"/>
        <v>814.27539368584019</v>
      </c>
      <c r="L191" s="8"/>
      <c r="M191" s="8"/>
    </row>
    <row r="192" spans="1:13" outlineLevel="1">
      <c r="A192" t="s">
        <v>310</v>
      </c>
      <c r="B192" t="s">
        <v>311</v>
      </c>
      <c r="D192" s="3">
        <f>+assessment!H192</f>
        <v>2.6292201951855356E-5</v>
      </c>
      <c r="F192" s="16">
        <f>+assessment!J192</f>
        <v>1383.1534474060236</v>
      </c>
      <c r="H192" s="16">
        <f t="shared" si="5"/>
        <v>-345.7883618515059</v>
      </c>
      <c r="J192" s="16">
        <f t="shared" si="6"/>
        <v>1037.3650855545177</v>
      </c>
      <c r="L192" s="8"/>
      <c r="M192" s="8"/>
    </row>
    <row r="193" spans="1:13" outlineLevel="1">
      <c r="A193" t="s">
        <v>312</v>
      </c>
      <c r="B193" t="s">
        <v>313</v>
      </c>
      <c r="D193" s="3">
        <f>+assessment!H193</f>
        <v>2.7275372505586861E-5</v>
      </c>
      <c r="F193" s="16">
        <f>+assessment!J193</f>
        <v>1434.8750849954479</v>
      </c>
      <c r="H193" s="16">
        <f t="shared" si="5"/>
        <v>-358.71877124886197</v>
      </c>
      <c r="J193" s="16">
        <f t="shared" si="6"/>
        <v>1076.156313746586</v>
      </c>
      <c r="L193" s="8"/>
      <c r="M193" s="8"/>
    </row>
    <row r="194" spans="1:13" outlineLevel="1">
      <c r="A194" t="s">
        <v>314</v>
      </c>
      <c r="B194" t="s">
        <v>315</v>
      </c>
      <c r="D194" s="3">
        <f>+assessment!H194</f>
        <v>2.0852044949768621E-5</v>
      </c>
      <c r="F194" s="16">
        <f>+assessment!J194</f>
        <v>1096.9631950397586</v>
      </c>
      <c r="H194" s="16">
        <f t="shared" ref="H194:H258" si="7">-F194*0.25</f>
        <v>-274.24079875993965</v>
      </c>
      <c r="J194" s="16">
        <f t="shared" si="6"/>
        <v>822.72239627981889</v>
      </c>
      <c r="L194" s="8"/>
      <c r="M194" s="8"/>
    </row>
    <row r="195" spans="1:13" outlineLevel="1">
      <c r="A195" t="s">
        <v>316</v>
      </c>
      <c r="B195" t="s">
        <v>317</v>
      </c>
      <c r="D195" s="3">
        <f>+assessment!H195</f>
        <v>2.1418256662050422E-5</v>
      </c>
      <c r="F195" s="16">
        <f>+assessment!J195</f>
        <v>1126.74988552838</v>
      </c>
      <c r="H195" s="16">
        <f t="shared" si="7"/>
        <v>-281.687471382095</v>
      </c>
      <c r="J195" s="16">
        <f t="shared" si="6"/>
        <v>845.06241414628494</v>
      </c>
      <c r="L195" s="8"/>
      <c r="M195" s="8"/>
    </row>
    <row r="196" spans="1:13" outlineLevel="1">
      <c r="A196" t="s">
        <v>318</v>
      </c>
      <c r="B196" t="s">
        <v>319</v>
      </c>
      <c r="D196" s="3">
        <f>+assessment!H196</f>
        <v>4.2272629557468301E-4</v>
      </c>
      <c r="F196" s="16">
        <f>+assessment!J196</f>
        <v>22238.355467676618</v>
      </c>
      <c r="H196" s="16">
        <f t="shared" si="7"/>
        <v>-5559.5888669191545</v>
      </c>
      <c r="J196" s="16">
        <f t="shared" si="6"/>
        <v>16678.766600757463</v>
      </c>
      <c r="L196" s="8"/>
      <c r="M196" s="8"/>
    </row>
    <row r="197" spans="1:13" outlineLevel="1">
      <c r="A197" t="s">
        <v>320</v>
      </c>
      <c r="B197" t="s">
        <v>321</v>
      </c>
      <c r="D197" s="3">
        <f>+assessment!H197</f>
        <v>2.6565680601310184E-5</v>
      </c>
      <c r="F197" s="16">
        <f>+assessment!J197</f>
        <v>1397.5403343422352</v>
      </c>
      <c r="H197" s="16">
        <f t="shared" si="7"/>
        <v>-349.38508358555879</v>
      </c>
      <c r="J197" s="16">
        <f t="shared" si="6"/>
        <v>1048.1552507566764</v>
      </c>
      <c r="L197" s="8"/>
      <c r="M197" s="8"/>
    </row>
    <row r="198" spans="1:13" outlineLevel="1">
      <c r="A198" t="s">
        <v>322</v>
      </c>
      <c r="B198" t="s">
        <v>323</v>
      </c>
      <c r="D198" s="3">
        <f>+assessment!H198</f>
        <v>1.6303216965119353E-4</v>
      </c>
      <c r="F198" s="16">
        <f>+assessment!J198</f>
        <v>8576.6307403256233</v>
      </c>
      <c r="H198" s="16">
        <f t="shared" si="7"/>
        <v>-2144.1576850814058</v>
      </c>
      <c r="J198" s="16">
        <f t="shared" si="6"/>
        <v>6432.4730552442179</v>
      </c>
      <c r="L198" s="8"/>
      <c r="M198" s="8"/>
    </row>
    <row r="199" spans="1:13" outlineLevel="1">
      <c r="A199" t="s">
        <v>324</v>
      </c>
      <c r="B199" t="s">
        <v>325</v>
      </c>
      <c r="D199" s="3">
        <f>+assessment!H199</f>
        <v>7.5270180685327058E-6</v>
      </c>
      <c r="F199" s="16">
        <f>+assessment!J199</f>
        <v>395.97371909901096</v>
      </c>
      <c r="H199" s="16">
        <f t="shared" si="7"/>
        <v>-98.993429774752741</v>
      </c>
      <c r="J199" s="16">
        <f t="shared" si="6"/>
        <v>296.98028932425825</v>
      </c>
      <c r="L199" s="8"/>
      <c r="M199" s="8"/>
    </row>
    <row r="200" spans="1:13" outlineLevel="1">
      <c r="A200" t="s">
        <v>326</v>
      </c>
      <c r="B200" t="s">
        <v>327</v>
      </c>
      <c r="D200" s="3">
        <f>+assessment!H200</f>
        <v>2.3897709214042845E-5</v>
      </c>
      <c r="F200" s="16">
        <f>+assessment!J200</f>
        <v>1257.1864062598045</v>
      </c>
      <c r="H200" s="16">
        <f t="shared" si="7"/>
        <v>-314.29660156495112</v>
      </c>
      <c r="J200" s="16">
        <f t="shared" si="6"/>
        <v>942.88980469485341</v>
      </c>
      <c r="L200" s="8"/>
      <c r="M200" s="8"/>
    </row>
    <row r="201" spans="1:13" outlineLevel="1">
      <c r="A201" t="s">
        <v>502</v>
      </c>
      <c r="B201" t="s">
        <v>500</v>
      </c>
      <c r="D201" s="3">
        <f>+assessment!H201</f>
        <v>6.7669803966872489E-6</v>
      </c>
      <c r="F201" s="16">
        <f>+assessment!J201</f>
        <v>355.99042945683976</v>
      </c>
      <c r="H201" s="16">
        <f t="shared" si="7"/>
        <v>-88.997607364209941</v>
      </c>
      <c r="J201" s="16">
        <f t="shared" si="6"/>
        <v>266.99282209262981</v>
      </c>
      <c r="L201" s="8"/>
      <c r="M201" s="8"/>
    </row>
    <row r="202" spans="1:13" outlineLevel="1">
      <c r="A202" t="s">
        <v>328</v>
      </c>
      <c r="B202" t="s">
        <v>329</v>
      </c>
      <c r="D202" s="3">
        <f>+assessment!H202</f>
        <v>2.3427638922809128E-5</v>
      </c>
      <c r="F202" s="16">
        <f>+assessment!J202</f>
        <v>1232.4574259699971</v>
      </c>
      <c r="H202" s="16">
        <f t="shared" si="7"/>
        <v>-308.11435649249927</v>
      </c>
      <c r="J202" s="16">
        <f t="shared" si="6"/>
        <v>924.34306947749781</v>
      </c>
      <c r="L202" s="8"/>
      <c r="M202" s="8"/>
    </row>
    <row r="203" spans="1:13" outlineLevel="1">
      <c r="A203" t="s">
        <v>330</v>
      </c>
      <c r="B203" t="s">
        <v>331</v>
      </c>
      <c r="D203" s="3">
        <f>+assessment!H203</f>
        <v>2.025862922337739E-5</v>
      </c>
      <c r="F203" s="16">
        <f>+assessment!J203</f>
        <v>1065.7453834161468</v>
      </c>
      <c r="H203" s="16">
        <f t="shared" si="7"/>
        <v>-266.43634585403669</v>
      </c>
      <c r="J203" s="16">
        <f t="shared" si="6"/>
        <v>799.30903756211001</v>
      </c>
      <c r="L203" s="8"/>
      <c r="M203" s="8"/>
    </row>
    <row r="204" spans="1:13" outlineLevel="1">
      <c r="A204" t="s">
        <v>332</v>
      </c>
      <c r="B204" t="s">
        <v>333</v>
      </c>
      <c r="D204" s="3">
        <f>+assessment!H204</f>
        <v>1.3406257400891129E-5</v>
      </c>
      <c r="F204" s="16">
        <f>+assessment!J204</f>
        <v>705.26276858856124</v>
      </c>
      <c r="H204" s="16">
        <f t="shared" si="7"/>
        <v>-176.31569214714031</v>
      </c>
      <c r="J204" s="16">
        <f t="shared" si="6"/>
        <v>528.9470764414209</v>
      </c>
      <c r="L204" s="8"/>
      <c r="M204" s="8"/>
    </row>
    <row r="205" spans="1:13" outlineLevel="1">
      <c r="A205" t="s">
        <v>334</v>
      </c>
      <c r="B205" t="s">
        <v>335</v>
      </c>
      <c r="D205" s="3">
        <f>+assessment!H205</f>
        <v>3.8808203520183928E-6</v>
      </c>
      <c r="F205" s="16">
        <f>+assessment!J205</f>
        <v>204.15825416550595</v>
      </c>
      <c r="H205" s="16">
        <f t="shared" si="7"/>
        <v>-51.039563541376488</v>
      </c>
      <c r="J205" s="16">
        <f t="shared" si="6"/>
        <v>153.11869062412947</v>
      </c>
      <c r="L205" s="8"/>
      <c r="M205" s="8"/>
    </row>
    <row r="206" spans="1:13" outlineLevel="1">
      <c r="A206" t="s">
        <v>336</v>
      </c>
      <c r="B206" t="s">
        <v>337</v>
      </c>
      <c r="D206" s="3">
        <f>+assessment!H206</f>
        <v>9.1265809279759296E-5</v>
      </c>
      <c r="F206" s="16">
        <f>+assessment!J206</f>
        <v>4801.2189685273488</v>
      </c>
      <c r="H206" s="16">
        <f t="shared" si="7"/>
        <v>-1200.3047421318372</v>
      </c>
      <c r="J206" s="16">
        <f t="shared" si="6"/>
        <v>3600.9142263955118</v>
      </c>
      <c r="L206" s="8"/>
      <c r="M206" s="8"/>
    </row>
    <row r="207" spans="1:13" outlineLevel="1">
      <c r="A207" t="s">
        <v>338</v>
      </c>
      <c r="B207" t="s">
        <v>339</v>
      </c>
      <c r="D207" s="3">
        <f>+assessment!H207</f>
        <v>1.0135625633136485E-4</v>
      </c>
      <c r="F207" s="16">
        <f>+assessment!J207</f>
        <v>5332.0469551240094</v>
      </c>
      <c r="H207" s="16">
        <f t="shared" si="7"/>
        <v>-1333.0117387810024</v>
      </c>
      <c r="J207" s="16">
        <f t="shared" si="6"/>
        <v>3999.0352163430071</v>
      </c>
      <c r="L207" s="8"/>
      <c r="M207" s="8"/>
    </row>
    <row r="208" spans="1:13" outlineLevel="1">
      <c r="A208" t="s">
        <v>340</v>
      </c>
      <c r="B208" t="s">
        <v>341</v>
      </c>
      <c r="D208" s="3">
        <f>+assessment!H208</f>
        <v>3.1310633055015903E-5</v>
      </c>
      <c r="F208" s="16">
        <f>+assessment!J208</f>
        <v>1647.1579721550927</v>
      </c>
      <c r="H208" s="16">
        <f t="shared" si="7"/>
        <v>-411.78949303877317</v>
      </c>
      <c r="J208" s="16">
        <f t="shared" si="6"/>
        <v>1235.3684791163196</v>
      </c>
      <c r="L208" s="8"/>
      <c r="M208" s="8"/>
    </row>
    <row r="209" spans="1:13" outlineLevel="1">
      <c r="A209" t="s">
        <v>342</v>
      </c>
      <c r="B209" t="s">
        <v>343</v>
      </c>
      <c r="D209" s="3">
        <f>+assessment!H209</f>
        <v>4.5167461064020528E-4</v>
      </c>
      <c r="F209" s="16">
        <f>+assessment!J209</f>
        <v>23761.239015155508</v>
      </c>
      <c r="H209" s="16">
        <f t="shared" si="7"/>
        <v>-5940.3097537888771</v>
      </c>
      <c r="J209" s="16">
        <f t="shared" si="6"/>
        <v>17820.929261366633</v>
      </c>
      <c r="L209" s="8"/>
      <c r="M209" s="8"/>
    </row>
    <row r="210" spans="1:13" outlineLevel="1">
      <c r="A210" t="s">
        <v>483</v>
      </c>
      <c r="B210" t="s">
        <v>347</v>
      </c>
      <c r="D210" s="3">
        <f>+assessment!H210</f>
        <v>2.4014351893137514E-5</v>
      </c>
      <c r="F210" s="16">
        <f>+assessment!J210</f>
        <v>1263.3226258126549</v>
      </c>
      <c r="H210" s="16">
        <f t="shared" si="7"/>
        <v>-315.83065645316373</v>
      </c>
      <c r="J210" s="16">
        <f t="shared" ref="J210:J261" si="8">SUM(F210:H210)</f>
        <v>947.49196935949112</v>
      </c>
      <c r="L210" s="8"/>
      <c r="M210" s="8"/>
    </row>
    <row r="211" spans="1:13" outlineLevel="1">
      <c r="A211" t="s">
        <v>484</v>
      </c>
      <c r="B211" t="s">
        <v>348</v>
      </c>
      <c r="D211" s="3">
        <f>+assessment!H211</f>
        <v>1.3642985768927098E-5</v>
      </c>
      <c r="F211" s="16">
        <f>+assessment!J211</f>
        <v>717.71633405817556</v>
      </c>
      <c r="H211" s="16">
        <f t="shared" si="7"/>
        <v>-179.42908351454389</v>
      </c>
      <c r="J211" s="16">
        <f t="shared" si="8"/>
        <v>538.28725054363167</v>
      </c>
      <c r="L211" s="8"/>
      <c r="M211" s="8"/>
    </row>
    <row r="212" spans="1:13" outlineLevel="1">
      <c r="A212" t="s">
        <v>485</v>
      </c>
      <c r="B212" t="s">
        <v>344</v>
      </c>
      <c r="D212" s="3">
        <f>+assessment!H212</f>
        <v>6.3532130436110373E-6</v>
      </c>
      <c r="F212" s="16">
        <f>+assessment!J212</f>
        <v>334.22337693383713</v>
      </c>
      <c r="H212" s="16">
        <f t="shared" si="7"/>
        <v>-83.555844233459283</v>
      </c>
      <c r="J212" s="16">
        <f t="shared" si="8"/>
        <v>250.66753270037785</v>
      </c>
      <c r="L212" s="8"/>
      <c r="M212" s="8"/>
    </row>
    <row r="213" spans="1:13" outlineLevel="1">
      <c r="A213" t="s">
        <v>346</v>
      </c>
      <c r="B213" t="s">
        <v>345</v>
      </c>
      <c r="D213" s="3">
        <f>+assessment!H213</f>
        <v>1.1834688794259603E-4</v>
      </c>
      <c r="F213" s="16">
        <f>+assessment!J213</f>
        <v>6225.8728404459425</v>
      </c>
      <c r="H213" s="16">
        <f t="shared" si="7"/>
        <v>-1556.4682101114856</v>
      </c>
      <c r="J213" s="16">
        <f t="shared" si="8"/>
        <v>4669.4046303344567</v>
      </c>
      <c r="L213" s="8"/>
      <c r="M213" s="8"/>
    </row>
    <row r="214" spans="1:13" outlineLevel="1">
      <c r="A214" t="s">
        <v>349</v>
      </c>
      <c r="B214" t="s">
        <v>350</v>
      </c>
      <c r="D214" s="3">
        <f>+assessment!H214</f>
        <v>1.3307478501998544E-4</v>
      </c>
      <c r="F214" s="16">
        <f>+assessment!J214</f>
        <v>7000.663086349814</v>
      </c>
      <c r="H214" s="16">
        <f t="shared" si="7"/>
        <v>-1750.1657715874535</v>
      </c>
      <c r="J214" s="16">
        <f t="shared" si="8"/>
        <v>5250.4973147623605</v>
      </c>
      <c r="L214" s="8"/>
      <c r="M214" s="8"/>
    </row>
    <row r="215" spans="1:13" outlineLevel="1">
      <c r="A215" t="s">
        <v>351</v>
      </c>
      <c r="B215" t="s">
        <v>352</v>
      </c>
      <c r="D215" s="3">
        <f>+assessment!H215</f>
        <v>7.8009629029118681E-6</v>
      </c>
      <c r="F215" s="16">
        <f>+assessment!J215</f>
        <v>410.38513061807822</v>
      </c>
      <c r="H215" s="16">
        <f t="shared" si="7"/>
        <v>-102.59628265451956</v>
      </c>
      <c r="J215" s="16">
        <f t="shared" si="8"/>
        <v>307.78884796355868</v>
      </c>
      <c r="L215" s="8"/>
      <c r="M215" s="8"/>
    </row>
    <row r="216" spans="1:13" outlineLevel="1">
      <c r="A216" t="s">
        <v>353</v>
      </c>
      <c r="B216" t="s">
        <v>354</v>
      </c>
      <c r="D216" s="3">
        <f>+assessment!H216</f>
        <v>1.0887138639434554E-5</v>
      </c>
      <c r="F216" s="16">
        <f>+assessment!J216</f>
        <v>572.73952821051535</v>
      </c>
      <c r="H216" s="16">
        <f t="shared" si="7"/>
        <v>-143.18488205262884</v>
      </c>
      <c r="J216" s="16">
        <f t="shared" si="8"/>
        <v>429.55464615788651</v>
      </c>
      <c r="L216" s="8"/>
      <c r="M216" s="8"/>
    </row>
    <row r="217" spans="1:13" outlineLevel="1">
      <c r="A217" t="s">
        <v>355</v>
      </c>
      <c r="B217" t="s">
        <v>356</v>
      </c>
      <c r="D217" s="3">
        <f>+assessment!H217</f>
        <v>1.3338124852478982E-4</v>
      </c>
      <c r="F217" s="16">
        <f>+assessment!J217</f>
        <v>7016.785207043642</v>
      </c>
      <c r="H217" s="16">
        <f t="shared" si="7"/>
        <v>-1754.1963017609105</v>
      </c>
      <c r="J217" s="16">
        <f t="shared" si="8"/>
        <v>5262.5889052827315</v>
      </c>
      <c r="L217" s="8"/>
      <c r="M217" s="8"/>
    </row>
    <row r="218" spans="1:13" outlineLevel="1">
      <c r="A218" t="s">
        <v>357</v>
      </c>
      <c r="B218" t="s">
        <v>358</v>
      </c>
      <c r="D218" s="3">
        <f>+assessment!H218</f>
        <v>1.0472023419973355E-5</v>
      </c>
      <c r="F218" s="16">
        <f>+assessment!J218</f>
        <v>550.90156850216363</v>
      </c>
      <c r="H218" s="16">
        <f t="shared" si="7"/>
        <v>-137.72539212554091</v>
      </c>
      <c r="J218" s="16">
        <f t="shared" si="8"/>
        <v>413.17617637662272</v>
      </c>
      <c r="L218" s="8"/>
      <c r="M218" s="8"/>
    </row>
    <row r="219" spans="1:13" outlineLevel="1">
      <c r="A219" t="s">
        <v>359</v>
      </c>
      <c r="B219" t="s">
        <v>360</v>
      </c>
      <c r="D219" s="3">
        <f>+assessment!H219</f>
        <v>1.9808026536017122E-5</v>
      </c>
      <c r="F219" s="16">
        <f>+assessment!J219</f>
        <v>1042.0405350518281</v>
      </c>
      <c r="H219" s="16">
        <f t="shared" si="7"/>
        <v>-260.51013376295703</v>
      </c>
      <c r="J219" s="16">
        <f t="shared" si="8"/>
        <v>781.53040128887108</v>
      </c>
      <c r="L219" s="8"/>
      <c r="M219" s="8"/>
    </row>
    <row r="220" spans="1:13" outlineLevel="1">
      <c r="A220" t="s">
        <v>361</v>
      </c>
      <c r="B220" t="s">
        <v>362</v>
      </c>
      <c r="D220" s="3">
        <f>+assessment!H220</f>
        <v>2.5107526886425743E-5</v>
      </c>
      <c r="F220" s="16">
        <f>+assessment!J220</f>
        <v>1320.831265193769</v>
      </c>
      <c r="H220" s="16">
        <f t="shared" si="7"/>
        <v>-330.20781629844225</v>
      </c>
      <c r="J220" s="16">
        <f t="shared" si="8"/>
        <v>990.62344889532676</v>
      </c>
      <c r="L220" s="8"/>
      <c r="M220" s="8"/>
    </row>
    <row r="221" spans="1:13" outlineLevel="1">
      <c r="A221" t="s">
        <v>363</v>
      </c>
      <c r="B221" t="s">
        <v>364</v>
      </c>
      <c r="D221" s="3">
        <f>+assessment!H221</f>
        <v>2.1707533605217488E-5</v>
      </c>
      <c r="F221" s="16">
        <f>+assessment!J221</f>
        <v>1141.9678730491387</v>
      </c>
      <c r="H221" s="16">
        <f t="shared" si="7"/>
        <v>-285.49196826228467</v>
      </c>
      <c r="J221" s="16">
        <f t="shared" si="8"/>
        <v>856.47590478685402</v>
      </c>
      <c r="L221" s="8"/>
      <c r="M221" s="8"/>
    </row>
    <row r="222" spans="1:13" outlineLevel="1">
      <c r="A222" t="s">
        <v>365</v>
      </c>
      <c r="B222" t="s">
        <v>366</v>
      </c>
      <c r="D222" s="3">
        <f>+assessment!H222</f>
        <v>8.9848381441188237E-6</v>
      </c>
      <c r="F222" s="16">
        <f>+assessment!J222</f>
        <v>472.66523649024867</v>
      </c>
      <c r="H222" s="16">
        <f t="shared" si="7"/>
        <v>-118.16630912256217</v>
      </c>
      <c r="J222" s="16">
        <f t="shared" si="8"/>
        <v>354.49892736768652</v>
      </c>
      <c r="L222" s="8"/>
      <c r="M222" s="8"/>
    </row>
    <row r="223" spans="1:13" outlineLevel="1">
      <c r="A223" t="s">
        <v>367</v>
      </c>
      <c r="B223" t="s">
        <v>368</v>
      </c>
      <c r="D223" s="3">
        <f>+assessment!H223</f>
        <v>3.0696246860054458E-4</v>
      </c>
      <c r="F223" s="16">
        <f>+assessment!J223</f>
        <v>16148.36967426935</v>
      </c>
      <c r="H223" s="16">
        <f t="shared" si="7"/>
        <v>-4037.0924185673375</v>
      </c>
      <c r="J223" s="16">
        <f t="shared" si="8"/>
        <v>12111.277255702013</v>
      </c>
      <c r="L223" s="8"/>
      <c r="M223" s="8"/>
    </row>
    <row r="224" spans="1:13" outlineLevel="1">
      <c r="A224" t="s">
        <v>369</v>
      </c>
      <c r="B224" t="s">
        <v>370</v>
      </c>
      <c r="D224" s="3">
        <f>+assessment!H224</f>
        <v>2.605866680970605E-5</v>
      </c>
      <c r="F224" s="16">
        <f>+assessment!J224</f>
        <v>1370.8678679195373</v>
      </c>
      <c r="H224" s="16">
        <f t="shared" si="7"/>
        <v>-342.71696697988432</v>
      </c>
      <c r="J224" s="16">
        <f t="shared" si="8"/>
        <v>1028.150900939653</v>
      </c>
      <c r="L224" s="8"/>
      <c r="M224" s="8"/>
    </row>
    <row r="225" spans="1:13" outlineLevel="1">
      <c r="A225" t="s">
        <v>371</v>
      </c>
      <c r="B225" t="s">
        <v>372</v>
      </c>
      <c r="D225" s="3">
        <f>+assessment!H225</f>
        <v>1.0984051164808683E-5</v>
      </c>
      <c r="F225" s="16">
        <f>+assessment!J225</f>
        <v>577.83780388227171</v>
      </c>
      <c r="H225" s="16">
        <f t="shared" si="7"/>
        <v>-144.45945097056793</v>
      </c>
      <c r="J225" s="16">
        <f t="shared" si="8"/>
        <v>433.37835291170381</v>
      </c>
      <c r="L225" s="8"/>
      <c r="M225" s="8"/>
    </row>
    <row r="226" spans="1:13" outlineLevel="1">
      <c r="A226" t="s">
        <v>373</v>
      </c>
      <c r="B226" t="s">
        <v>374</v>
      </c>
      <c r="D226" s="3">
        <f>+assessment!H226</f>
        <v>7.3712113301624017E-6</v>
      </c>
      <c r="F226" s="16">
        <f>+assessment!J226</f>
        <v>387.77719650647219</v>
      </c>
      <c r="H226" s="16">
        <f t="shared" si="7"/>
        <v>-96.944299126618048</v>
      </c>
      <c r="J226" s="16">
        <f t="shared" si="8"/>
        <v>290.83289737985416</v>
      </c>
      <c r="L226" s="8"/>
      <c r="M226" s="8"/>
    </row>
    <row r="227" spans="1:13" outlineLevel="1">
      <c r="A227" t="s">
        <v>375</v>
      </c>
      <c r="B227" t="s">
        <v>376</v>
      </c>
      <c r="D227" s="3">
        <f>+assessment!H227</f>
        <v>9.5724514427643706E-5</v>
      </c>
      <c r="F227" s="16">
        <f>+assessment!J227</f>
        <v>5035.7779989028213</v>
      </c>
      <c r="H227" s="16">
        <f t="shared" si="7"/>
        <v>-1258.9444997257053</v>
      </c>
      <c r="J227" s="16">
        <f t="shared" si="8"/>
        <v>3776.8334991771162</v>
      </c>
      <c r="L227" s="8"/>
      <c r="M227" s="8"/>
    </row>
    <row r="228" spans="1:13" outlineLevel="1">
      <c r="A228" t="s">
        <v>508</v>
      </c>
      <c r="B228" t="s">
        <v>509</v>
      </c>
      <c r="D228" s="3">
        <f>+assessment!H228</f>
        <v>6.0779181723148948E-6</v>
      </c>
      <c r="F228" s="16">
        <f>+assessment!J228</f>
        <v>319.74094404427893</v>
      </c>
      <c r="H228" s="16">
        <f t="shared" si="7"/>
        <v>-79.935236011069733</v>
      </c>
      <c r="J228" s="16">
        <f t="shared" si="8"/>
        <v>239.80570803320921</v>
      </c>
      <c r="L228" s="8"/>
      <c r="M228" s="8"/>
    </row>
    <row r="229" spans="1:13" outlineLevel="1">
      <c r="A229" t="s">
        <v>377</v>
      </c>
      <c r="B229" t="s">
        <v>378</v>
      </c>
      <c r="D229" s="3">
        <f>+assessment!H229</f>
        <v>1.4042287508046105E-4</v>
      </c>
      <c r="F229" s="16">
        <f>+assessment!J229</f>
        <v>7387.2239425918133</v>
      </c>
      <c r="H229" s="16">
        <f t="shared" si="7"/>
        <v>-1846.8059856479533</v>
      </c>
      <c r="J229" s="16">
        <f t="shared" si="8"/>
        <v>5540.4179569438602</v>
      </c>
      <c r="L229" s="8"/>
      <c r="M229" s="8"/>
    </row>
    <row r="230" spans="1:13" outlineLevel="1">
      <c r="A230" t="s">
        <v>379</v>
      </c>
      <c r="B230" t="s">
        <v>380</v>
      </c>
      <c r="D230" s="3">
        <f>+assessment!H230</f>
        <v>9.4102908163460085E-5</v>
      </c>
      <c r="F230" s="16">
        <f>+assessment!J230</f>
        <v>4950.4701841086144</v>
      </c>
      <c r="H230" s="16">
        <f t="shared" si="7"/>
        <v>-1237.6175460271536</v>
      </c>
      <c r="J230" s="16">
        <f t="shared" si="8"/>
        <v>3712.852638081461</v>
      </c>
      <c r="L230" s="8"/>
      <c r="M230" s="8"/>
    </row>
    <row r="231" spans="1:13" outlineLevel="1">
      <c r="A231" t="s">
        <v>381</v>
      </c>
      <c r="B231" t="s">
        <v>382</v>
      </c>
      <c r="D231" s="3">
        <f>+assessment!H231</f>
        <v>1.2000116428700256E-4</v>
      </c>
      <c r="F231" s="16">
        <f>+assessment!J231</f>
        <v>6312.8993296277149</v>
      </c>
      <c r="H231" s="16">
        <f t="shared" si="7"/>
        <v>-1578.2248324069287</v>
      </c>
      <c r="J231" s="16">
        <f t="shared" si="8"/>
        <v>4734.6744972207862</v>
      </c>
      <c r="L231" s="8"/>
      <c r="M231" s="8"/>
    </row>
    <row r="232" spans="1:13" s="46" customFormat="1" outlineLevel="1">
      <c r="A232" s="48" t="s">
        <v>562</v>
      </c>
      <c r="B232" s="48" t="s">
        <v>563</v>
      </c>
      <c r="D232" s="3">
        <f>+assessment!H232</f>
        <v>4.1034532110295991E-6</v>
      </c>
      <c r="F232" s="16">
        <f>+assessment!J232</f>
        <v>215.87029741738274</v>
      </c>
      <c r="H232" s="16">
        <f t="shared" si="7"/>
        <v>-53.967574354345686</v>
      </c>
      <c r="J232" s="16">
        <f t="shared" si="8"/>
        <v>161.90272306303706</v>
      </c>
      <c r="L232" s="8"/>
      <c r="M232" s="8"/>
    </row>
    <row r="233" spans="1:13" outlineLevel="1">
      <c r="A233" t="s">
        <v>383</v>
      </c>
      <c r="B233" t="s">
        <v>384</v>
      </c>
      <c r="D233" s="3">
        <f>+assessment!H233</f>
        <v>2.3480175786322905E-5</v>
      </c>
      <c r="F233" s="16">
        <f>+assessment!J233</f>
        <v>1235.2212319082764</v>
      </c>
      <c r="H233" s="16">
        <f t="shared" si="7"/>
        <v>-308.80530797706911</v>
      </c>
      <c r="J233" s="16">
        <f t="shared" si="8"/>
        <v>926.41592393120732</v>
      </c>
      <c r="L233" s="8"/>
      <c r="M233" s="8"/>
    </row>
    <row r="234" spans="1:13" outlineLevel="1">
      <c r="A234" t="s">
        <v>385</v>
      </c>
      <c r="B234" t="s">
        <v>386</v>
      </c>
      <c r="D234" s="3">
        <f>+assessment!H234</f>
        <v>1.8555396503449737E-5</v>
      </c>
      <c r="F234" s="16">
        <f>+assessment!J234</f>
        <v>976.14344697063632</v>
      </c>
      <c r="H234" s="16">
        <f t="shared" si="7"/>
        <v>-244.03586174265908</v>
      </c>
      <c r="J234" s="16">
        <f t="shared" si="8"/>
        <v>732.10758522797721</v>
      </c>
      <c r="L234" s="8"/>
      <c r="M234" s="8"/>
    </row>
    <row r="235" spans="1:13" outlineLevel="1">
      <c r="A235" t="s">
        <v>387</v>
      </c>
      <c r="B235" t="s">
        <v>388</v>
      </c>
      <c r="D235" s="3">
        <f>+assessment!H235</f>
        <v>7.9631923111087099E-6</v>
      </c>
      <c r="F235" s="16">
        <f>+assessment!J235</f>
        <v>418.9195304994189</v>
      </c>
      <c r="H235" s="16">
        <f t="shared" si="7"/>
        <v>-104.72988262485472</v>
      </c>
      <c r="J235" s="16">
        <f t="shared" si="8"/>
        <v>314.18964787456417</v>
      </c>
      <c r="L235" s="8"/>
      <c r="M235" s="8"/>
    </row>
    <row r="236" spans="1:13" outlineLevel="1">
      <c r="A236" t="s">
        <v>389</v>
      </c>
      <c r="B236" t="s">
        <v>390</v>
      </c>
      <c r="D236" s="3">
        <f>+assessment!H236</f>
        <v>2.0730284654735473E-4</v>
      </c>
      <c r="F236" s="16">
        <f>+assessment!J236</f>
        <v>10905.577531471146</v>
      </c>
      <c r="H236" s="16">
        <f t="shared" si="7"/>
        <v>-2726.3943828677866</v>
      </c>
      <c r="J236" s="16">
        <f t="shared" si="8"/>
        <v>8179.1831486033598</v>
      </c>
      <c r="L236" s="8"/>
      <c r="M236" s="8"/>
    </row>
    <row r="237" spans="1:13" outlineLevel="1">
      <c r="A237" t="s">
        <v>391</v>
      </c>
      <c r="B237" t="s">
        <v>392</v>
      </c>
      <c r="D237" s="49">
        <f>+assessment!H237</f>
        <v>1.1842504029920458E-5</v>
      </c>
      <c r="F237" s="16">
        <f>+assessment!J237</f>
        <v>622.99842002196101</v>
      </c>
      <c r="H237" s="16">
        <f t="shared" si="7"/>
        <v>-155.74960500549025</v>
      </c>
      <c r="J237" s="16">
        <f t="shared" si="8"/>
        <v>467.24881501647076</v>
      </c>
      <c r="L237" s="8"/>
      <c r="M237" s="8"/>
    </row>
    <row r="238" spans="1:13" s="46" customFormat="1" outlineLevel="1">
      <c r="A238" s="48" t="s">
        <v>572</v>
      </c>
      <c r="B238" s="48" t="s">
        <v>573</v>
      </c>
      <c r="D238" s="49">
        <f>+assessment!H238</f>
        <v>5.0943503102960544E-6</v>
      </c>
      <c r="F238" s="16">
        <f>+assessment!J238</f>
        <v>267.99840526413959</v>
      </c>
      <c r="H238" s="16">
        <f t="shared" si="7"/>
        <v>-66.999601316034898</v>
      </c>
      <c r="J238" s="16">
        <f t="shared" si="8"/>
        <v>200.99880394810469</v>
      </c>
      <c r="L238" s="8"/>
      <c r="M238" s="8"/>
    </row>
    <row r="239" spans="1:13" outlineLevel="1">
      <c r="A239" t="s">
        <v>393</v>
      </c>
      <c r="B239" t="s">
        <v>394</v>
      </c>
      <c r="D239" s="49">
        <f>+assessment!H239</f>
        <v>1.1274075481544258E-4</v>
      </c>
      <c r="F239" s="16">
        <f>+assessment!J239</f>
        <v>5930.9510847239108</v>
      </c>
      <c r="H239" s="16">
        <f t="shared" si="7"/>
        <v>-1482.7377711809777</v>
      </c>
      <c r="J239" s="16">
        <f t="shared" si="8"/>
        <v>4448.2133135429331</v>
      </c>
      <c r="L239" s="8"/>
      <c r="M239" s="8"/>
    </row>
    <row r="240" spans="1:13" outlineLevel="1">
      <c r="A240" t="s">
        <v>395</v>
      </c>
      <c r="B240" t="s">
        <v>396</v>
      </c>
      <c r="D240" s="49">
        <f>+assessment!H240</f>
        <v>3.9447996791082838E-5</v>
      </c>
      <c r="F240" s="16">
        <f>+assessment!J240</f>
        <v>2075.2401360205463</v>
      </c>
      <c r="H240" s="16">
        <f t="shared" si="7"/>
        <v>-518.81003400513657</v>
      </c>
      <c r="J240" s="16">
        <f t="shared" si="8"/>
        <v>1556.4301020154098</v>
      </c>
      <c r="L240" s="8"/>
      <c r="M240" s="8"/>
    </row>
    <row r="241" spans="1:13" outlineLevel="1">
      <c r="A241" t="s">
        <v>397</v>
      </c>
      <c r="B241" t="s">
        <v>398</v>
      </c>
      <c r="D241" s="49">
        <f>+assessment!H241</f>
        <v>8.3479455907292731E-4</v>
      </c>
      <c r="F241" s="16">
        <f>+assessment!J241</f>
        <v>43916.024012436545</v>
      </c>
      <c r="H241" s="16">
        <f t="shared" si="7"/>
        <v>-10979.006003109136</v>
      </c>
      <c r="J241" s="16">
        <f t="shared" si="8"/>
        <v>32937.01800932741</v>
      </c>
      <c r="L241" s="8"/>
      <c r="M241" s="8"/>
    </row>
    <row r="242" spans="1:13" outlineLevel="1">
      <c r="A242" t="s">
        <v>399</v>
      </c>
      <c r="B242" t="s">
        <v>400</v>
      </c>
      <c r="D242" s="49">
        <f>+assessment!H242</f>
        <v>1.8777343069631148E-4</v>
      </c>
      <c r="F242" s="16">
        <f>+assessment!J242</f>
        <v>9878.1938642659661</v>
      </c>
      <c r="H242" s="16">
        <f t="shared" si="7"/>
        <v>-2469.5484660664915</v>
      </c>
      <c r="J242" s="16">
        <f t="shared" si="8"/>
        <v>7408.6453981994746</v>
      </c>
      <c r="L242" s="8"/>
      <c r="M242" s="8"/>
    </row>
    <row r="243" spans="1:13" outlineLevel="1">
      <c r="A243" t="s">
        <v>401</v>
      </c>
      <c r="B243" t="s">
        <v>402</v>
      </c>
      <c r="D243" s="49">
        <f>+assessment!H243</f>
        <v>4.0511768925565146E-5</v>
      </c>
      <c r="F243" s="16">
        <f>+assessment!J243</f>
        <v>2131.2019796789027</v>
      </c>
      <c r="H243" s="16">
        <f t="shared" si="7"/>
        <v>-532.80049491972568</v>
      </c>
      <c r="J243" s="16">
        <f t="shared" si="8"/>
        <v>1598.401484759177</v>
      </c>
      <c r="L243" s="8"/>
      <c r="M243" s="8"/>
    </row>
    <row r="244" spans="1:13" outlineLevel="1">
      <c r="A244" t="s">
        <v>403</v>
      </c>
      <c r="B244" t="s">
        <v>404</v>
      </c>
      <c r="D244" s="49">
        <f>+assessment!H244</f>
        <v>4.2974200382453904E-4</v>
      </c>
      <c r="F244" s="16">
        <f>+assessment!J244</f>
        <v>22607.430719325464</v>
      </c>
      <c r="H244" s="16">
        <f t="shared" si="7"/>
        <v>-5651.8576798313661</v>
      </c>
      <c r="J244" s="16">
        <f t="shared" si="8"/>
        <v>16955.573039494098</v>
      </c>
      <c r="L244" s="8"/>
      <c r="M244" s="8"/>
    </row>
    <row r="245" spans="1:13" outlineLevel="1">
      <c r="A245" t="s">
        <v>405</v>
      </c>
      <c r="B245" t="s">
        <v>406</v>
      </c>
      <c r="D245" s="49">
        <f>+assessment!H245</f>
        <v>3.9092764239467018E-4</v>
      </c>
      <c r="F245" s="16">
        <f>+assessment!J245</f>
        <v>20565.524228614137</v>
      </c>
      <c r="H245" s="16">
        <f t="shared" si="7"/>
        <v>-5141.3810571535341</v>
      </c>
      <c r="J245" s="16">
        <f t="shared" si="8"/>
        <v>15424.143171460602</v>
      </c>
      <c r="L245" s="8"/>
      <c r="M245" s="8"/>
    </row>
    <row r="246" spans="1:13" outlineLevel="1">
      <c r="A246" t="s">
        <v>407</v>
      </c>
      <c r="B246" t="s">
        <v>408</v>
      </c>
      <c r="D246" s="49">
        <f>+assessment!H246</f>
        <v>5.8370373290080828E-6</v>
      </c>
      <c r="F246" s="16">
        <f>+assessment!J246</f>
        <v>307.06892937453097</v>
      </c>
      <c r="H246" s="16">
        <f t="shared" si="7"/>
        <v>-76.767232343632742</v>
      </c>
      <c r="J246" s="16">
        <f t="shared" si="8"/>
        <v>230.30169703089823</v>
      </c>
      <c r="L246" s="8"/>
      <c r="M246" s="8"/>
    </row>
    <row r="247" spans="1:13" outlineLevel="1">
      <c r="A247" t="s">
        <v>409</v>
      </c>
      <c r="B247" t="s">
        <v>410</v>
      </c>
      <c r="D247" s="49">
        <f>+assessment!H247</f>
        <v>1.6552245395559647E-5</v>
      </c>
      <c r="F247" s="16">
        <f>+assessment!J247</f>
        <v>870.76370868827996</v>
      </c>
      <c r="H247" s="16">
        <f t="shared" si="7"/>
        <v>-217.69092717206999</v>
      </c>
      <c r="J247" s="16">
        <f t="shared" si="8"/>
        <v>653.07278151620994</v>
      </c>
      <c r="L247" s="8"/>
      <c r="M247" s="8"/>
    </row>
    <row r="248" spans="1:13" outlineLevel="1">
      <c r="A248" t="s">
        <v>411</v>
      </c>
      <c r="B248" t="s">
        <v>412</v>
      </c>
      <c r="D248" s="49">
        <f>+assessment!H248</f>
        <v>2.4575644464412466E-4</v>
      </c>
      <c r="F248" s="16">
        <f>+assessment!J248</f>
        <v>12928.505351290352</v>
      </c>
      <c r="H248" s="16">
        <f t="shared" si="7"/>
        <v>-3232.1263378225881</v>
      </c>
      <c r="J248" s="16">
        <f t="shared" si="8"/>
        <v>9696.3790134677638</v>
      </c>
      <c r="L248" s="8"/>
      <c r="M248" s="8"/>
    </row>
    <row r="249" spans="1:13" outlineLevel="1">
      <c r="A249" t="s">
        <v>413</v>
      </c>
      <c r="B249" t="s">
        <v>414</v>
      </c>
      <c r="D249" s="49">
        <f>+assessment!H249</f>
        <v>1.265823291652117E-5</v>
      </c>
      <c r="F249" s="16">
        <f>+assessment!J249</f>
        <v>665.9114565077025</v>
      </c>
      <c r="H249" s="16">
        <f t="shared" si="7"/>
        <v>-166.47786412692562</v>
      </c>
      <c r="J249" s="16">
        <f t="shared" si="8"/>
        <v>499.43359238077687</v>
      </c>
      <c r="L249" s="8"/>
      <c r="M249" s="8"/>
    </row>
    <row r="250" spans="1:13" outlineLevel="1">
      <c r="A250" t="s">
        <v>415</v>
      </c>
      <c r="B250" t="s">
        <v>416</v>
      </c>
      <c r="D250" s="49">
        <f>+assessment!H250</f>
        <v>1.4049513045776216E-5</v>
      </c>
      <c r="F250" s="16">
        <f>+assessment!J250</f>
        <v>739.10250800694064</v>
      </c>
      <c r="H250" s="16">
        <f t="shared" si="7"/>
        <v>-184.77562700173516</v>
      </c>
      <c r="J250" s="16">
        <f t="shared" si="8"/>
        <v>554.32688100520545</v>
      </c>
      <c r="L250" s="8"/>
      <c r="M250" s="8"/>
    </row>
    <row r="251" spans="1:13" outlineLevel="1">
      <c r="A251" t="s">
        <v>417</v>
      </c>
      <c r="B251" t="s">
        <v>418</v>
      </c>
      <c r="D251" s="49">
        <f>+assessment!H251</f>
        <v>7.8493202226280259E-5</v>
      </c>
      <c r="F251" s="16">
        <f>+assessment!J251</f>
        <v>4129.2906336266897</v>
      </c>
      <c r="H251" s="16">
        <f t="shared" si="7"/>
        <v>-1032.3226584066724</v>
      </c>
      <c r="J251" s="16">
        <f t="shared" si="8"/>
        <v>3096.9679752200173</v>
      </c>
      <c r="L251" s="8"/>
      <c r="M251" s="8"/>
    </row>
    <row r="252" spans="1:13" outlineLevel="1">
      <c r="A252" t="s">
        <v>419</v>
      </c>
      <c r="B252" t="s">
        <v>420</v>
      </c>
      <c r="D252" s="49">
        <f>+assessment!H252</f>
        <v>4.6555911609625749E-5</v>
      </c>
      <c r="F252" s="16">
        <f>+assessment!J252</f>
        <v>2449.1660971529959</v>
      </c>
      <c r="H252" s="16">
        <f t="shared" si="7"/>
        <v>-612.29152428824898</v>
      </c>
      <c r="J252" s="16">
        <f t="shared" si="8"/>
        <v>1836.8745728647468</v>
      </c>
      <c r="L252" s="8"/>
      <c r="M252" s="8"/>
    </row>
    <row r="253" spans="1:13" outlineLevel="1">
      <c r="A253" t="s">
        <v>421</v>
      </c>
      <c r="B253" t="s">
        <v>422</v>
      </c>
      <c r="D253" s="49">
        <f>+assessment!H253</f>
        <v>1.9824882565569018E-4</v>
      </c>
      <c r="F253" s="16">
        <f>+assessment!J253</f>
        <v>10429.272799287683</v>
      </c>
      <c r="H253" s="16">
        <f t="shared" si="7"/>
        <v>-2607.3181998219206</v>
      </c>
      <c r="J253" s="16">
        <f t="shared" si="8"/>
        <v>7821.9545994657619</v>
      </c>
      <c r="L253" s="8"/>
      <c r="M253" s="8"/>
    </row>
    <row r="254" spans="1:13" outlineLevel="1">
      <c r="A254" t="s">
        <v>423</v>
      </c>
      <c r="B254" t="s">
        <v>424</v>
      </c>
      <c r="D254" s="49">
        <f>+assessment!H254</f>
        <v>3.2416146472137207E-6</v>
      </c>
      <c r="F254" s="16">
        <f>+assessment!J254</f>
        <v>170.53156988013785</v>
      </c>
      <c r="H254" s="16">
        <f t="shared" si="7"/>
        <v>-42.632892470034463</v>
      </c>
      <c r="J254" s="16">
        <f t="shared" si="8"/>
        <v>127.89867741010339</v>
      </c>
      <c r="L254" s="8"/>
      <c r="M254" s="8"/>
    </row>
    <row r="255" spans="1:13" outlineLevel="1">
      <c r="A255" t="s">
        <v>425</v>
      </c>
      <c r="B255" t="s">
        <v>426</v>
      </c>
      <c r="D255" s="49">
        <f>+assessment!H255</f>
        <v>6.5944001160396571E-5</v>
      </c>
      <c r="F255" s="16">
        <f>+assessment!J255</f>
        <v>3469.1150139409638</v>
      </c>
      <c r="H255" s="16">
        <f t="shared" si="7"/>
        <v>-867.27875348524094</v>
      </c>
      <c r="J255" s="16">
        <f t="shared" si="8"/>
        <v>2601.8362604557228</v>
      </c>
      <c r="L255" s="8"/>
      <c r="M255" s="8"/>
    </row>
    <row r="256" spans="1:13" outlineLevel="1">
      <c r="A256" t="s">
        <v>427</v>
      </c>
      <c r="B256" t="s">
        <v>428</v>
      </c>
      <c r="D256" s="49">
        <f>+assessment!H256</f>
        <v>5.7752853816020208E-6</v>
      </c>
      <c r="F256" s="16">
        <f>+assessment!J256</f>
        <v>303.82034566537141</v>
      </c>
      <c r="H256" s="16">
        <f t="shared" si="7"/>
        <v>-75.955086416342851</v>
      </c>
      <c r="J256" s="16">
        <f t="shared" si="8"/>
        <v>227.86525924902855</v>
      </c>
      <c r="L256" s="8"/>
      <c r="M256" s="8"/>
    </row>
    <row r="257" spans="1:13" outlineLevel="1">
      <c r="A257" t="s">
        <v>429</v>
      </c>
      <c r="B257" t="s">
        <v>430</v>
      </c>
      <c r="D257" s="49">
        <f>+assessment!H257</f>
        <v>1.465605835102108E-4</v>
      </c>
      <c r="F257" s="16">
        <f>+assessment!J257</f>
        <v>7710.1102717523236</v>
      </c>
      <c r="H257" s="16">
        <f t="shared" si="7"/>
        <v>-1927.5275679380809</v>
      </c>
      <c r="J257" s="16">
        <f t="shared" si="8"/>
        <v>5782.5827038142424</v>
      </c>
      <c r="L257" s="8"/>
      <c r="M257" s="8"/>
    </row>
    <row r="258" spans="1:13" outlineLevel="1">
      <c r="A258" t="s">
        <v>431</v>
      </c>
      <c r="B258" t="s">
        <v>432</v>
      </c>
      <c r="D258" s="49">
        <f>+assessment!H258</f>
        <v>4.3572980102981056E-6</v>
      </c>
      <c r="F258" s="16">
        <f>+assessment!J258</f>
        <v>229.22430671098428</v>
      </c>
      <c r="H258" s="16">
        <f t="shared" si="7"/>
        <v>-57.30607667774607</v>
      </c>
      <c r="J258" s="16">
        <f t="shared" si="8"/>
        <v>171.91823003323822</v>
      </c>
      <c r="L258" s="8"/>
      <c r="M258" s="8"/>
    </row>
    <row r="259" spans="1:13" outlineLevel="1">
      <c r="A259" s="46" t="s">
        <v>565</v>
      </c>
      <c r="B259" s="46" t="s">
        <v>566</v>
      </c>
      <c r="D259" s="49">
        <f>+assessment!H259</f>
        <v>3.4471373330046181E-5</v>
      </c>
      <c r="F259" s="16">
        <f>+assessment!J259</f>
        <v>1813.4349852317662</v>
      </c>
      <c r="H259" s="16">
        <f>-F259*0.25</f>
        <v>-453.35874630794154</v>
      </c>
      <c r="J259" s="16">
        <f t="shared" si="8"/>
        <v>1360.0762389238246</v>
      </c>
      <c r="L259" s="8"/>
      <c r="M259" s="8"/>
    </row>
    <row r="260" spans="1:13" outlineLevel="1">
      <c r="A260" t="s">
        <v>433</v>
      </c>
      <c r="B260" t="s">
        <v>434</v>
      </c>
      <c r="D260" s="49">
        <f>+assessment!H260</f>
        <v>3.4915632051961354E-5</v>
      </c>
      <c r="F260" s="16">
        <f>+assessment!J260</f>
        <v>1836.8060967074182</v>
      </c>
      <c r="H260" s="16">
        <f>-F260*0.25</f>
        <v>-459.20152417685455</v>
      </c>
      <c r="J260" s="16">
        <f t="shared" si="8"/>
        <v>1377.6045725305637</v>
      </c>
      <c r="L260" s="8"/>
      <c r="M260" s="8"/>
    </row>
    <row r="261" spans="1:13" outlineLevel="1">
      <c r="A261" t="s">
        <v>435</v>
      </c>
      <c r="B261" t="s">
        <v>436</v>
      </c>
      <c r="D261" s="49">
        <f>+assessment!H261</f>
        <v>1.0562677769219737E-5</v>
      </c>
      <c r="F261" s="16">
        <f>+assessment!J261</f>
        <v>555.67062040249846</v>
      </c>
      <c r="H261" s="16">
        <f>-F261*0.25</f>
        <v>-138.91765510062461</v>
      </c>
      <c r="J261" s="16">
        <f t="shared" si="8"/>
        <v>416.75296530187381</v>
      </c>
      <c r="L261" s="8"/>
      <c r="M261" s="8"/>
    </row>
    <row r="262" spans="1:13">
      <c r="B262" t="s">
        <v>480</v>
      </c>
      <c r="D262" s="3">
        <f>SUBTOTAL(9,D139:D261)</f>
        <v>1.7570235036182338E-2</v>
      </c>
      <c r="F262" s="16">
        <f>SUBTOTAL(9,F139:F261)</f>
        <v>924317.07342468388</v>
      </c>
      <c r="H262" s="16">
        <f>SUBTOTAL(9,H139:H261)</f>
        <v>-231079.26835617097</v>
      </c>
      <c r="J262" s="16">
        <f>SUBTOTAL(9,J139:J261)</f>
        <v>693237.80506851291</v>
      </c>
      <c r="L262" s="8"/>
      <c r="M262" s="8"/>
    </row>
    <row r="263" spans="1:13">
      <c r="D263" s="7"/>
      <c r="F263" s="20"/>
      <c r="H263" s="20"/>
      <c r="J263" s="20"/>
    </row>
    <row r="264" spans="1:13">
      <c r="D264" s="8">
        <f>SUBTOTAL(9,D4:D263)</f>
        <v>0.99550344302528126</v>
      </c>
      <c r="F264" s="16">
        <f>SUBTOTAL(9,F4:F263)</f>
        <v>52606984.000000045</v>
      </c>
      <c r="H264" s="16">
        <f>SUBTOTAL(9,H4:H263)</f>
        <v>-13151746.000000011</v>
      </c>
      <c r="J264" s="16">
        <f>SUBTOTAL(9,J4:J263)</f>
        <v>39455238.000000022</v>
      </c>
    </row>
    <row r="265" spans="1:13">
      <c r="F265" s="16"/>
    </row>
    <row r="266" spans="1:13">
      <c r="F266" s="16"/>
    </row>
    <row r="267" spans="1:13">
      <c r="D267" s="34" t="s">
        <v>574</v>
      </c>
      <c r="F267" s="16">
        <f>assessment!J267</f>
        <v>40000000</v>
      </c>
      <c r="H267" s="16">
        <f>+$H$264*(F267/$F$272)</f>
        <v>-10000000.000000009</v>
      </c>
      <c r="J267" s="16">
        <f>SUM(F267:H267)</f>
        <v>29999999.999999993</v>
      </c>
    </row>
    <row r="268" spans="1:13">
      <c r="D268" s="9" t="s">
        <v>504</v>
      </c>
      <c r="F268" s="16">
        <f>assessment!J268</f>
        <v>-800000</v>
      </c>
      <c r="H268" s="16">
        <f>+$H$264*(F268/$F$272)</f>
        <v>200000.00000000017</v>
      </c>
      <c r="J268" s="16">
        <f>SUM(F268:H268)</f>
        <v>-599999.99999999977</v>
      </c>
    </row>
    <row r="269" spans="1:13">
      <c r="D269" s="34" t="s">
        <v>559</v>
      </c>
      <c r="F269" s="16">
        <f>assessment!J269</f>
        <v>14006984</v>
      </c>
      <c r="H269" s="16">
        <f>+$H$264*(F269/$F$272)</f>
        <v>-3501746.0000000028</v>
      </c>
      <c r="J269" s="16">
        <f>SUM(F269:H269)</f>
        <v>10505237.999999996</v>
      </c>
    </row>
    <row r="270" spans="1:13">
      <c r="D270" s="9" t="s">
        <v>504</v>
      </c>
      <c r="F270" s="16">
        <f>assessment!J270</f>
        <v>-600000</v>
      </c>
      <c r="H270" s="16">
        <f>+$H$264*(F270/$F$272)</f>
        <v>150000.00000000012</v>
      </c>
      <c r="J270" s="16">
        <f>SUM(F270:H270)</f>
        <v>-449999.99999999988</v>
      </c>
    </row>
    <row r="271" spans="1:13">
      <c r="F271" s="16"/>
      <c r="H271" s="16"/>
    </row>
    <row r="272" spans="1:13" ht="13.5" thickBot="1">
      <c r="F272" s="17">
        <f>SUM(F267:F271)</f>
        <v>52606984</v>
      </c>
      <c r="H272" s="17">
        <f>SUM(H267:H271)</f>
        <v>-13151746.000000011</v>
      </c>
      <c r="J272" s="17">
        <f>SUM(J267:J271)</f>
        <v>39455237.999999985</v>
      </c>
    </row>
    <row r="273" spans="6:6" ht="13.5" thickTop="1"/>
    <row r="275" spans="6:6">
      <c r="F275" s="16"/>
    </row>
    <row r="276" spans="6:6">
      <c r="F276" s="16"/>
    </row>
    <row r="277" spans="6:6">
      <c r="F277" s="16"/>
    </row>
    <row r="278" spans="6:6">
      <c r="F278" s="16"/>
    </row>
    <row r="279" spans="6:6">
      <c r="F279" s="16"/>
    </row>
    <row r="281" spans="6:6">
      <c r="F281" s="16"/>
    </row>
  </sheetData>
  <phoneticPr fontId="6" type="noConversion"/>
  <pageMargins left="0.5" right="0.5" top="1" bottom="1" header="0.5" footer="0.5"/>
  <pageSetup scale="95" orientation="portrait" r:id="rId1"/>
  <headerFooter alignWithMargins="0">
    <oddHeader>&amp;C&amp;"Arial,Bold"&amp;14State Office of Risk Management
FY 2020  Assessment Initial Invoice Amounts</oddHeader>
    <oddFooter>&amp;L&amp;D&amp;CPage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X284"/>
  <sheetViews>
    <sheetView tabSelected="1" zoomScaleNormal="100" workbookViewId="0">
      <pane xSplit="2" ySplit="3" topLeftCell="C4" activePane="bottomRight" state="frozen"/>
      <selection activeCell="D52" sqref="D52"/>
      <selection pane="topRight" activeCell="D52" sqref="D52"/>
      <selection pane="bottomLeft" activeCell="D52" sqref="D52"/>
      <selection pane="bottomRight" activeCell="I281" sqref="I281"/>
    </sheetView>
  </sheetViews>
  <sheetFormatPr defaultRowHeight="12.75" outlineLevelRow="1"/>
  <cols>
    <col min="1" max="1" width="6" customWidth="1"/>
    <col min="2" max="2" width="33.5703125" customWidth="1"/>
    <col min="3" max="6" width="9.28515625" customWidth="1"/>
    <col min="7" max="7" width="2.42578125" customWidth="1"/>
    <col min="8" max="8" width="9.28515625" customWidth="1"/>
    <col min="9" max="9" width="2.28515625" customWidth="1"/>
    <col min="10" max="10" width="13.140625" customWidth="1"/>
    <col min="11" max="11" width="1.5703125" customWidth="1"/>
    <col min="12" max="12" width="7.42578125" customWidth="1"/>
    <col min="13" max="13" width="1.5703125" customWidth="1"/>
    <col min="14" max="14" width="6.42578125" customWidth="1"/>
    <col min="15" max="15" width="13" style="48" customWidth="1"/>
    <col min="16" max="16" width="14.7109375" bestFit="1" customWidth="1"/>
    <col min="17" max="17" width="1.5703125" customWidth="1"/>
    <col min="18" max="18" width="10" style="48" customWidth="1"/>
    <col min="19" max="19" width="10.140625" customWidth="1"/>
    <col min="20" max="20" width="1.5703125" customWidth="1"/>
    <col min="21" max="21" width="6.42578125" customWidth="1"/>
  </cols>
  <sheetData>
    <row r="1" spans="1:24">
      <c r="F1" s="1" t="s">
        <v>453</v>
      </c>
      <c r="H1" s="1" t="s">
        <v>0</v>
      </c>
      <c r="J1" s="1"/>
      <c r="O1" s="1" t="s">
        <v>551</v>
      </c>
      <c r="R1" s="1" t="s">
        <v>551</v>
      </c>
    </row>
    <row r="2" spans="1:24">
      <c r="A2" s="19" t="s">
        <v>457</v>
      </c>
      <c r="B2" s="19"/>
      <c r="C2" s="1" t="s">
        <v>505</v>
      </c>
      <c r="D2" s="1" t="s">
        <v>466</v>
      </c>
      <c r="E2" s="1" t="s">
        <v>465</v>
      </c>
      <c r="F2" s="1" t="s">
        <v>454</v>
      </c>
      <c r="H2" s="1" t="s">
        <v>3</v>
      </c>
      <c r="J2" s="1" t="s">
        <v>3</v>
      </c>
      <c r="L2" s="1" t="s">
        <v>4</v>
      </c>
      <c r="O2" s="1" t="s">
        <v>576</v>
      </c>
      <c r="R2" s="1" t="s">
        <v>576</v>
      </c>
    </row>
    <row r="3" spans="1:24">
      <c r="A3" s="11" t="s">
        <v>455</v>
      </c>
      <c r="B3" s="11" t="s">
        <v>456</v>
      </c>
      <c r="C3" s="11">
        <v>0.125</v>
      </c>
      <c r="D3" s="11">
        <v>0.125</v>
      </c>
      <c r="E3" s="11">
        <v>0.15</v>
      </c>
      <c r="F3" s="11">
        <v>0.6</v>
      </c>
      <c r="G3" s="11"/>
      <c r="H3" s="11" t="s">
        <v>5</v>
      </c>
      <c r="I3" s="11"/>
      <c r="J3" s="11" t="s">
        <v>6</v>
      </c>
      <c r="K3" s="11"/>
      <c r="L3" s="11" t="s">
        <v>1</v>
      </c>
      <c r="M3" s="11"/>
      <c r="N3" s="11"/>
      <c r="O3" s="11" t="s">
        <v>3</v>
      </c>
      <c r="P3" s="11" t="s">
        <v>463</v>
      </c>
      <c r="Q3" s="11"/>
      <c r="R3" s="11" t="s">
        <v>5</v>
      </c>
      <c r="S3" s="11" t="s">
        <v>463</v>
      </c>
      <c r="T3" s="11"/>
      <c r="U3" s="11"/>
      <c r="V3" s="11"/>
      <c r="W3" s="11"/>
      <c r="X3" s="11"/>
    </row>
    <row r="4" spans="1:24" ht="6.75" customHeight="1">
      <c r="C4" s="3"/>
      <c r="D4" s="3"/>
      <c r="E4" s="3"/>
      <c r="F4" s="3"/>
      <c r="H4" s="4"/>
      <c r="J4" s="5"/>
      <c r="O4" s="41"/>
      <c r="R4" s="41"/>
    </row>
    <row r="5" spans="1:24">
      <c r="A5" t="s">
        <v>7</v>
      </c>
      <c r="B5" t="s">
        <v>512</v>
      </c>
      <c r="C5" s="3">
        <f>+payroll!G5</f>
        <v>2.7578837056273582E-3</v>
      </c>
      <c r="D5" s="3">
        <f>+IFR!T5</f>
        <v>2.6600951718022598E-3</v>
      </c>
      <c r="E5" s="3">
        <f>+claims!R5</f>
        <v>1.5114151618805195E-4</v>
      </c>
      <c r="F5" s="3">
        <f>+costs!L5</f>
        <v>2.427764839908397E-4</v>
      </c>
      <c r="H5" s="3">
        <f>(C5*$C$3)+(D5*$D$3)+(E5*$E$3)+(F5*$F$3)</f>
        <v>8.4558447750141387E-4</v>
      </c>
      <c r="J5" s="16">
        <f t="shared" ref="J5:J36" si="0">(+H5*$J$272)</f>
        <v>44483.649078565242</v>
      </c>
      <c r="L5" s="6">
        <f>+J5/payroll!F5</f>
        <v>1.6619797706767091E-3</v>
      </c>
      <c r="O5" s="36">
        <v>35738.559240126</v>
      </c>
      <c r="P5" s="16">
        <f t="shared" ref="P5:P65" si="1">+J5-O5</f>
        <v>8745.0898384392422</v>
      </c>
      <c r="R5" s="51">
        <v>8.3880694529154653E-4</v>
      </c>
      <c r="S5" s="3">
        <f t="shared" ref="S5:S54" si="2">+H5-R5</f>
        <v>6.7775322098673424E-6</v>
      </c>
    </row>
    <row r="6" spans="1:24">
      <c r="A6" t="s">
        <v>8</v>
      </c>
      <c r="B6" t="s">
        <v>513</v>
      </c>
      <c r="C6" s="3">
        <f>+payroll!G6</f>
        <v>3.1853722839496491E-3</v>
      </c>
      <c r="D6" s="3">
        <f>+IFR!T6</f>
        <v>4.0703460763242263E-3</v>
      </c>
      <c r="E6" s="3">
        <f>+claims!R6</f>
        <v>5.0380505396017315E-5</v>
      </c>
      <c r="F6" s="3">
        <f>+costs!L6</f>
        <v>2.6301857199362078E-5</v>
      </c>
      <c r="H6" s="3">
        <f t="shared" ref="H6:H55" si="3">(C6*$C$3)+(D6*$D$3)+(E6*$E$3)+(F6*$F$3)</f>
        <v>9.3030298516325429E-4</v>
      </c>
      <c r="J6" s="16">
        <f t="shared" si="0"/>
        <v>48940.434255635555</v>
      </c>
      <c r="L6" s="6">
        <f>+J6/payroll!F6</f>
        <v>1.5831020010773737E-3</v>
      </c>
      <c r="O6" s="36">
        <v>40253.94721780673</v>
      </c>
      <c r="P6" s="16">
        <f t="shared" si="1"/>
        <v>8686.4870378288251</v>
      </c>
      <c r="R6" s="51">
        <v>9.4478600199935118E-4</v>
      </c>
      <c r="S6" s="3">
        <f t="shared" si="2"/>
        <v>-1.4483016836096892E-5</v>
      </c>
    </row>
    <row r="7" spans="1:24">
      <c r="A7" t="s">
        <v>9</v>
      </c>
      <c r="B7" t="s">
        <v>10</v>
      </c>
      <c r="C7" s="3">
        <f>+payroll!G7</f>
        <v>2.8557989822512813E-3</v>
      </c>
      <c r="D7" s="3">
        <f>+IFR!T7</f>
        <v>2.1142701041123179E-3</v>
      </c>
      <c r="E7" s="3">
        <f>+claims!R7</f>
        <v>5.0380505396017315E-5</v>
      </c>
      <c r="F7" s="3">
        <f>+costs!L7</f>
        <v>2.9201187061668509E-4</v>
      </c>
      <c r="H7" s="3">
        <f t="shared" si="3"/>
        <v>8.0402283397486361E-4</v>
      </c>
      <c r="J7" s="16">
        <f t="shared" si="0"/>
        <v>42297.216362550309</v>
      </c>
      <c r="L7" s="6">
        <f>+J7/payroll!F7</f>
        <v>1.526108560622124E-3</v>
      </c>
      <c r="O7" s="36">
        <v>28020.711011582247</v>
      </c>
      <c r="P7" s="16">
        <f t="shared" si="1"/>
        <v>14276.505350968062</v>
      </c>
      <c r="R7" s="51">
        <v>6.5766408910331996E-4</v>
      </c>
      <c r="S7" s="3">
        <f t="shared" si="2"/>
        <v>1.4635874487154365E-4</v>
      </c>
    </row>
    <row r="8" spans="1:24">
      <c r="A8" t="s">
        <v>11</v>
      </c>
      <c r="B8" t="s">
        <v>12</v>
      </c>
      <c r="C8" s="3">
        <f>+payroll!G8</f>
        <v>1.3880298184696506E-3</v>
      </c>
      <c r="D8" s="3">
        <f>+IFR!T8</f>
        <v>7.5844683098545685E-4</v>
      </c>
      <c r="E8" s="3">
        <f>+claims!R8</f>
        <v>0</v>
      </c>
      <c r="F8" s="3">
        <f>+costs!L8</f>
        <v>0</v>
      </c>
      <c r="H8" s="3">
        <f t="shared" si="3"/>
        <v>2.6830958118188842E-4</v>
      </c>
      <c r="J8" s="16">
        <f t="shared" si="0"/>
        <v>14114.957844282306</v>
      </c>
      <c r="L8" s="6">
        <f>+J8/payroll!F8</f>
        <v>1.0478088581101933E-3</v>
      </c>
      <c r="O8" s="36">
        <v>13284.288132184287</v>
      </c>
      <c r="P8" s="16">
        <f t="shared" si="1"/>
        <v>830.66971209801886</v>
      </c>
      <c r="R8" s="51">
        <v>3.1179077683745373E-4</v>
      </c>
      <c r="S8" s="3">
        <f t="shared" si="2"/>
        <v>-4.3481195655565316E-5</v>
      </c>
    </row>
    <row r="9" spans="1:24">
      <c r="A9" t="s">
        <v>13</v>
      </c>
      <c r="B9" t="s">
        <v>14</v>
      </c>
      <c r="C9" s="3">
        <f>+payroll!G9</f>
        <v>1.3457662178043982E-4</v>
      </c>
      <c r="D9" s="3">
        <f>+IFR!T9</f>
        <v>1.2874568580817892E-4</v>
      </c>
      <c r="E9" s="3">
        <f>+claims!R9</f>
        <v>0</v>
      </c>
      <c r="F9" s="3">
        <f>+costs!L9</f>
        <v>0</v>
      </c>
      <c r="H9" s="3">
        <f t="shared" si="3"/>
        <v>3.291528844857734E-5</v>
      </c>
      <c r="J9" s="16">
        <f t="shared" si="0"/>
        <v>1731.574052769693</v>
      </c>
      <c r="L9" s="6">
        <f>+J9/payroll!F9</f>
        <v>1.3257838470063651E-3</v>
      </c>
      <c r="O9" s="36">
        <v>1616.3773667286789</v>
      </c>
      <c r="P9" s="16">
        <f t="shared" si="1"/>
        <v>115.19668604101412</v>
      </c>
      <c r="R9" s="51">
        <v>3.7937415224668606E-5</v>
      </c>
      <c r="S9" s="3">
        <f t="shared" si="2"/>
        <v>-5.0221267760912664E-6</v>
      </c>
    </row>
    <row r="10" spans="1:24">
      <c r="A10" t="s">
        <v>15</v>
      </c>
      <c r="B10" t="s">
        <v>16</v>
      </c>
      <c r="C10" s="3">
        <f>+payroll!G10</f>
        <v>2.3879588739093654E-4</v>
      </c>
      <c r="D10" s="3">
        <f>+IFR!T10</f>
        <v>1.5312749466891323E-4</v>
      </c>
      <c r="E10" s="3">
        <f>+claims!R10</f>
        <v>0</v>
      </c>
      <c r="F10" s="3">
        <f>+costs!L10</f>
        <v>0</v>
      </c>
      <c r="H10" s="3">
        <f t="shared" si="3"/>
        <v>4.899042275748122E-5</v>
      </c>
      <c r="J10" s="16">
        <f t="shared" si="0"/>
        <v>2577.2383861560506</v>
      </c>
      <c r="L10" s="6">
        <f>+J10/payroll!F10</f>
        <v>1.1120620604619842E-3</v>
      </c>
      <c r="O10" s="36">
        <v>2108.7747382538796</v>
      </c>
      <c r="P10" s="16">
        <f t="shared" si="1"/>
        <v>468.46364790217103</v>
      </c>
      <c r="R10" s="51">
        <v>4.9494297870763324E-5</v>
      </c>
      <c r="S10" s="3">
        <f t="shared" si="2"/>
        <v>-5.0387511328210368E-7</v>
      </c>
    </row>
    <row r="11" spans="1:24">
      <c r="A11" t="s">
        <v>17</v>
      </c>
      <c r="B11" t="s">
        <v>18</v>
      </c>
      <c r="C11" s="3">
        <f>+payroll!G11</f>
        <v>6.4994536362706322E-4</v>
      </c>
      <c r="D11" s="3">
        <f>+IFR!T11</f>
        <v>4.0544160378671229E-4</v>
      </c>
      <c r="E11" s="3">
        <f>+claims!R11</f>
        <v>5.0380505396017315E-5</v>
      </c>
      <c r="F11" s="3">
        <f>+costs!L11</f>
        <v>3.5846664682852299E-5</v>
      </c>
      <c r="H11" s="3">
        <f t="shared" si="3"/>
        <v>1.6098844554583591E-4</v>
      </c>
      <c r="J11" s="16">
        <f t="shared" si="0"/>
        <v>8469.1165790146606</v>
      </c>
      <c r="L11" s="6">
        <f>+J11/payroll!F11</f>
        <v>1.3426491374306942E-3</v>
      </c>
      <c r="O11" s="36">
        <v>5592.1178138000532</v>
      </c>
      <c r="P11" s="16">
        <f t="shared" si="1"/>
        <v>2876.9987652146074</v>
      </c>
      <c r="R11" s="51">
        <v>1.3125059769722062E-4</v>
      </c>
      <c r="S11" s="3">
        <f t="shared" si="2"/>
        <v>2.9737847848615293E-5</v>
      </c>
      <c r="V11" t="s">
        <v>564</v>
      </c>
    </row>
    <row r="12" spans="1:24">
      <c r="A12" t="s">
        <v>19</v>
      </c>
      <c r="B12" t="s">
        <v>20</v>
      </c>
      <c r="C12" s="3">
        <f>+payroll!G12</f>
        <v>1.2512859694049431E-4</v>
      </c>
      <c r="D12" s="3">
        <f>+IFR!T12</f>
        <v>1.0443025210768251E-4</v>
      </c>
      <c r="E12" s="3">
        <f>+claims!R12</f>
        <v>0</v>
      </c>
      <c r="F12" s="3">
        <f>+costs!L12</f>
        <v>0</v>
      </c>
      <c r="H12" s="3">
        <f t="shared" si="3"/>
        <v>2.86948561310221E-5</v>
      </c>
      <c r="J12" s="16">
        <f t="shared" si="0"/>
        <v>1509.5498373669816</v>
      </c>
      <c r="L12" s="6">
        <f>+J12/payroll!F12</f>
        <v>1.2430601870697415E-3</v>
      </c>
      <c r="O12" s="36">
        <v>1243.896066160343</v>
      </c>
      <c r="P12" s="16">
        <f t="shared" si="1"/>
        <v>265.65377120663857</v>
      </c>
      <c r="R12" s="51">
        <v>2.9195039802965771E-5</v>
      </c>
      <c r="S12" s="3">
        <f t="shared" si="2"/>
        <v>-5.0018367194367056E-7</v>
      </c>
    </row>
    <row r="13" spans="1:24">
      <c r="A13" t="s">
        <v>21</v>
      </c>
      <c r="B13" t="s">
        <v>22</v>
      </c>
      <c r="C13" s="3">
        <f>+payroll!G13</f>
        <v>6.4988546676241084E-4</v>
      </c>
      <c r="D13" s="3">
        <f>+IFR!T13</f>
        <v>3.6756351234426467E-4</v>
      </c>
      <c r="E13" s="3">
        <f>+claims!R13</f>
        <v>0</v>
      </c>
      <c r="F13" s="3">
        <f>+costs!L13</f>
        <v>0</v>
      </c>
      <c r="H13" s="3">
        <f t="shared" si="3"/>
        <v>1.2718112238833444E-4</v>
      </c>
      <c r="J13" s="16">
        <f t="shared" si="0"/>
        <v>6690.6152705851518</v>
      </c>
      <c r="L13" s="6">
        <f>+J13/payroll!F13</f>
        <v>1.0607926661987761E-3</v>
      </c>
      <c r="O13" s="36">
        <v>5418.2881898627566</v>
      </c>
      <c r="P13" s="16">
        <f t="shared" si="1"/>
        <v>1272.3270807223953</v>
      </c>
      <c r="R13" s="51">
        <v>1.2717070474808594E-4</v>
      </c>
      <c r="S13" s="3">
        <f t="shared" si="2"/>
        <v>1.0417640248496993E-8</v>
      </c>
    </row>
    <row r="14" spans="1:24">
      <c r="A14" t="s">
        <v>23</v>
      </c>
      <c r="B14" t="s">
        <v>24</v>
      </c>
      <c r="C14" s="3">
        <f>+payroll!G14</f>
        <v>1.7969261590697349E-3</v>
      </c>
      <c r="D14" s="3">
        <f>+IFR!T14</f>
        <v>1.2004611480632703E-3</v>
      </c>
      <c r="E14" s="3">
        <f>+claims!R14</f>
        <v>2.5190252698008655E-4</v>
      </c>
      <c r="F14" s="3">
        <f>+costs!L14</f>
        <v>5.7529755237759354E-4</v>
      </c>
      <c r="H14" s="3">
        <f t="shared" si="3"/>
        <v>7.5763732386519478E-4</v>
      </c>
      <c r="J14" s="16">
        <f t="shared" si="0"/>
        <v>39857.014574379122</v>
      </c>
      <c r="L14" s="6">
        <f>+J14/payroll!F14</f>
        <v>2.2854715032597393E-3</v>
      </c>
      <c r="O14" s="36">
        <v>32294.042105257671</v>
      </c>
      <c r="P14" s="16">
        <f t="shared" si="1"/>
        <v>7562.9724691214506</v>
      </c>
      <c r="R14" s="51">
        <v>7.5796191523618537E-4</v>
      </c>
      <c r="S14" s="3">
        <f t="shared" si="2"/>
        <v>-3.2459137099059409E-7</v>
      </c>
    </row>
    <row r="15" spans="1:24">
      <c r="A15" t="s">
        <v>25</v>
      </c>
      <c r="B15" t="s">
        <v>26</v>
      </c>
      <c r="C15" s="3">
        <f>+payroll!G15</f>
        <v>3.9765997304131527E-5</v>
      </c>
      <c r="D15" s="3">
        <f>+IFR!T15</f>
        <v>2.0554174620346832E-5</v>
      </c>
      <c r="E15" s="3">
        <f>+claims!R15</f>
        <v>0</v>
      </c>
      <c r="F15" s="3">
        <f>+costs!L15</f>
        <v>0</v>
      </c>
      <c r="H15" s="3">
        <f t="shared" si="3"/>
        <v>7.5400214905597952E-6</v>
      </c>
      <c r="J15" s="16">
        <f t="shared" si="0"/>
        <v>396.65778991353528</v>
      </c>
      <c r="L15" s="6">
        <f>+J15/payroll!F15</f>
        <v>1.0277923603439518E-3</v>
      </c>
      <c r="O15" s="36">
        <v>321.45005168907437</v>
      </c>
      <c r="P15" s="16">
        <f t="shared" si="1"/>
        <v>75.207738224460911</v>
      </c>
      <c r="R15" s="51">
        <v>7.5446392259256503E-6</v>
      </c>
      <c r="S15" s="3">
        <f t="shared" si="2"/>
        <v>-4.6177353658551163E-9</v>
      </c>
    </row>
    <row r="16" spans="1:24">
      <c r="A16" t="s">
        <v>545</v>
      </c>
      <c r="B16" t="s">
        <v>575</v>
      </c>
      <c r="C16" s="3">
        <f>+payroll!G16</f>
        <v>1.089320335654259E-4</v>
      </c>
      <c r="D16" s="3">
        <f>+IFR!T16</f>
        <v>7.9052815843379156E-5</v>
      </c>
      <c r="E16" s="3">
        <f>+claims!R16</f>
        <v>0</v>
      </c>
      <c r="F16" s="3">
        <f>+costs!L16</f>
        <v>0</v>
      </c>
      <c r="H16" s="3">
        <f>(C16*$C$3)+(D16*$D$3)+(E16*$E$3)+(F16*$F$3)</f>
        <v>2.3498106176100631E-5</v>
      </c>
      <c r="J16" s="16">
        <f t="shared" si="0"/>
        <v>1236.1644956364271</v>
      </c>
      <c r="L16" s="6">
        <f>+J16/payroll!F16</f>
        <v>1.169289179774717E-3</v>
      </c>
      <c r="O16" s="36">
        <v>957.39447398056916</v>
      </c>
      <c r="P16" s="16">
        <f>+J16-O16</f>
        <v>278.77002165585793</v>
      </c>
      <c r="R16" s="51">
        <v>2.2470663374056513E-5</v>
      </c>
      <c r="S16" s="3">
        <f>+H16-R16</f>
        <v>1.0274428020441183E-6</v>
      </c>
    </row>
    <row r="17" spans="1:19">
      <c r="A17" t="s">
        <v>27</v>
      </c>
      <c r="B17" t="s">
        <v>514</v>
      </c>
      <c r="C17" s="3">
        <f>+payroll!G17</f>
        <v>4.7050681710927362E-4</v>
      </c>
      <c r="D17" s="3">
        <f>+IFR!T17</f>
        <v>2.2866242701968193E-4</v>
      </c>
      <c r="E17" s="3">
        <f>+claims!R17</f>
        <v>0</v>
      </c>
      <c r="F17" s="3">
        <f>+costs!L17</f>
        <v>0</v>
      </c>
      <c r="H17" s="3">
        <f t="shared" si="3"/>
        <v>8.7396155516119447E-5</v>
      </c>
      <c r="J17" s="16">
        <f t="shared" si="0"/>
        <v>4597.6481548980073</v>
      </c>
      <c r="L17" s="6">
        <f>+J17/payroll!F17</f>
        <v>1.0068646391795956E-3</v>
      </c>
      <c r="O17" s="36">
        <v>3714.7454597011056</v>
      </c>
      <c r="P17" s="16">
        <f t="shared" si="1"/>
        <v>882.90269519690173</v>
      </c>
      <c r="R17" s="51">
        <v>8.7187462445017708E-5</v>
      </c>
      <c r="S17" s="3">
        <f t="shared" si="2"/>
        <v>2.08693071101739E-7</v>
      </c>
    </row>
    <row r="18" spans="1:19">
      <c r="A18" t="s">
        <v>28</v>
      </c>
      <c r="B18" t="s">
        <v>515</v>
      </c>
      <c r="C18" s="3">
        <f>+payroll!G18</f>
        <v>3.5348256655510878E-4</v>
      </c>
      <c r="D18" s="3">
        <f>+IFR!T18</f>
        <v>1.9983348242300601E-4</v>
      </c>
      <c r="E18" s="3">
        <f>+claims!R18</f>
        <v>0</v>
      </c>
      <c r="F18" s="3">
        <f>+costs!L18</f>
        <v>5.7567374465019159E-7</v>
      </c>
      <c r="H18" s="3">
        <f t="shared" si="3"/>
        <v>6.9509910369054475E-5</v>
      </c>
      <c r="J18" s="16">
        <f t="shared" si="0"/>
        <v>3656.7067426262829</v>
      </c>
      <c r="L18" s="6">
        <f>+J18/payroll!F18</f>
        <v>1.0659170500975901E-3</v>
      </c>
      <c r="O18" s="36">
        <v>3371.1281883214992</v>
      </c>
      <c r="P18" s="16">
        <f t="shared" si="1"/>
        <v>285.57855430478367</v>
      </c>
      <c r="R18" s="51">
        <v>7.9122544331818246E-5</v>
      </c>
      <c r="S18" s="3">
        <f t="shared" si="2"/>
        <v>-9.6126339627637707E-6</v>
      </c>
    </row>
    <row r="19" spans="1:19">
      <c r="A19" t="s">
        <v>29</v>
      </c>
      <c r="B19" t="s">
        <v>516</v>
      </c>
      <c r="C19" s="3">
        <f>+payroll!G19</f>
        <v>3.2368347453877623E-4</v>
      </c>
      <c r="D19" s="3">
        <f>+IFR!T19</f>
        <v>1.7655792623290389E-4</v>
      </c>
      <c r="E19" s="3">
        <f>+claims!R19</f>
        <v>0</v>
      </c>
      <c r="F19" s="3">
        <f>+costs!L19</f>
        <v>0</v>
      </c>
      <c r="H19" s="3">
        <f t="shared" si="3"/>
        <v>6.2530175096460022E-5</v>
      </c>
      <c r="J19" s="16">
        <f t="shared" si="0"/>
        <v>3289.5239208166709</v>
      </c>
      <c r="L19" s="6">
        <f>+J19/payroll!F19</f>
        <v>1.0471618162888525E-3</v>
      </c>
      <c r="O19" s="36">
        <v>4966.5766642844274</v>
      </c>
      <c r="P19" s="16">
        <f t="shared" si="1"/>
        <v>-1677.0527434677565</v>
      </c>
      <c r="R19" s="51">
        <v>1.1656874504463129E-4</v>
      </c>
      <c r="S19" s="3">
        <f t="shared" si="2"/>
        <v>-5.4038569948171273E-5</v>
      </c>
    </row>
    <row r="20" spans="1:19">
      <c r="A20" t="s">
        <v>30</v>
      </c>
      <c r="B20" t="s">
        <v>517</v>
      </c>
      <c r="C20" s="3">
        <f>+payroll!G20</f>
        <v>3.4895603680197958E-4</v>
      </c>
      <c r="D20" s="3">
        <f>+IFR!T20</f>
        <v>1.7812880502520166E-4</v>
      </c>
      <c r="E20" s="3">
        <f>+claims!R20</f>
        <v>0</v>
      </c>
      <c r="F20" s="3">
        <f>+costs!L20</f>
        <v>0</v>
      </c>
      <c r="H20" s="3">
        <f t="shared" si="3"/>
        <v>6.5885605228397655E-5</v>
      </c>
      <c r="J20" s="16">
        <f t="shared" si="0"/>
        <v>3466.0429800806319</v>
      </c>
      <c r="L20" s="6">
        <f>+J20/payroll!F20</f>
        <v>1.0234449894796903E-3</v>
      </c>
      <c r="O20" s="36">
        <v>2795.9605486607047</v>
      </c>
      <c r="P20" s="16">
        <f t="shared" si="1"/>
        <v>670.08243141992716</v>
      </c>
      <c r="R20" s="51">
        <v>6.5622990317544023E-5</v>
      </c>
      <c r="S20" s="3">
        <f t="shared" si="2"/>
        <v>2.6261491085363209E-7</v>
      </c>
    </row>
    <row r="21" spans="1:19">
      <c r="A21" t="s">
        <v>31</v>
      </c>
      <c r="B21" t="s">
        <v>518</v>
      </c>
      <c r="C21" s="3">
        <f>+payroll!G21</f>
        <v>5.8349149741754368E-4</v>
      </c>
      <c r="D21" s="3">
        <f>+IFR!T21</f>
        <v>3.299951716495942E-4</v>
      </c>
      <c r="E21" s="3">
        <f>+claims!R21</f>
        <v>0</v>
      </c>
      <c r="F21" s="3">
        <f>+costs!L21</f>
        <v>0</v>
      </c>
      <c r="H21" s="3">
        <f t="shared" si="3"/>
        <v>1.1418583363339223E-4</v>
      </c>
      <c r="J21" s="16">
        <f t="shared" si="0"/>
        <v>6006.9723229785268</v>
      </c>
      <c r="L21" s="6">
        <f>+J21/payroll!F21</f>
        <v>1.0607728001164308E-3</v>
      </c>
      <c r="O21" s="36">
        <v>4970.86139099707</v>
      </c>
      <c r="P21" s="16">
        <f t="shared" si="1"/>
        <v>1036.1109319814568</v>
      </c>
      <c r="R21" s="51">
        <v>1.1666931033326233E-4</v>
      </c>
      <c r="S21" s="3">
        <f t="shared" si="2"/>
        <v>-2.4834766998700988E-6</v>
      </c>
    </row>
    <row r="22" spans="1:19">
      <c r="A22" t="s">
        <v>32</v>
      </c>
      <c r="B22" t="s">
        <v>519</v>
      </c>
      <c r="C22" s="3">
        <f>+payroll!G22</f>
        <v>1.5966530715030811E-4</v>
      </c>
      <c r="D22" s="3">
        <f>+IFR!T22</f>
        <v>7.9517441965044685E-5</v>
      </c>
      <c r="E22" s="3">
        <f>+claims!R22</f>
        <v>0</v>
      </c>
      <c r="F22" s="3">
        <f>+costs!L22</f>
        <v>0</v>
      </c>
      <c r="H22" s="3">
        <f t="shared" si="3"/>
        <v>2.9897843639419102E-5</v>
      </c>
      <c r="J22" s="16">
        <f t="shared" si="0"/>
        <v>1572.8353819734225</v>
      </c>
      <c r="L22" s="6">
        <f>+J22/payroll!F22</f>
        <v>1.0150185651074926E-3</v>
      </c>
      <c r="O22" s="36">
        <v>1278.9960066081471</v>
      </c>
      <c r="P22" s="16">
        <f t="shared" si="1"/>
        <v>293.83937536527537</v>
      </c>
      <c r="R22" s="51">
        <v>3.0018857954926449E-5</v>
      </c>
      <c r="S22" s="3">
        <f t="shared" si="2"/>
        <v>-1.2101431550734789E-7</v>
      </c>
    </row>
    <row r="23" spans="1:19">
      <c r="A23" t="s">
        <v>33</v>
      </c>
      <c r="B23" t="s">
        <v>520</v>
      </c>
      <c r="C23" s="3">
        <f>+payroll!G23</f>
        <v>1.825140147818259E-4</v>
      </c>
      <c r="D23" s="3">
        <f>+IFR!T23</f>
        <v>9.3965101843501622E-5</v>
      </c>
      <c r="E23" s="3">
        <f>+claims!R23</f>
        <v>0</v>
      </c>
      <c r="F23" s="3">
        <f>+costs!L23</f>
        <v>0</v>
      </c>
      <c r="H23" s="3">
        <f t="shared" si="3"/>
        <v>3.4559889578165937E-5</v>
      </c>
      <c r="J23" s="16">
        <f t="shared" si="0"/>
        <v>1818.0915580803421</v>
      </c>
      <c r="L23" s="6">
        <f>+J23/payroll!F23</f>
        <v>1.0264098426958454E-3</v>
      </c>
      <c r="O23" s="36">
        <v>1453.8021644086057</v>
      </c>
      <c r="P23" s="16">
        <f t="shared" si="1"/>
        <v>364.28939367173643</v>
      </c>
      <c r="R23" s="51">
        <v>3.4121670781195204E-5</v>
      </c>
      <c r="S23" s="3">
        <f t="shared" si="2"/>
        <v>4.382187969707331E-7</v>
      </c>
    </row>
    <row r="24" spans="1:19">
      <c r="A24" t="s">
        <v>34</v>
      </c>
      <c r="B24" t="s">
        <v>521</v>
      </c>
      <c r="C24" s="3">
        <f>+payroll!G24</f>
        <v>1.6045305304922481E-4</v>
      </c>
      <c r="D24" s="3">
        <f>+IFR!T24</f>
        <v>9.1885346822713024E-5</v>
      </c>
      <c r="E24" s="3">
        <f>+claims!R24</f>
        <v>0</v>
      </c>
      <c r="F24" s="3">
        <f>+costs!L24</f>
        <v>0</v>
      </c>
      <c r="H24" s="3">
        <f t="shared" si="3"/>
        <v>3.1542299983992227E-5</v>
      </c>
      <c r="J24" s="16">
        <f t="shared" si="0"/>
        <v>1659.3452705810794</v>
      </c>
      <c r="L24" s="6">
        <f>+J24/payroll!F24</f>
        <v>1.0655897956188939E-3</v>
      </c>
      <c r="O24" s="36">
        <v>1341.9835483568356</v>
      </c>
      <c r="P24" s="16">
        <f t="shared" si="1"/>
        <v>317.36172222424375</v>
      </c>
      <c r="R24" s="51">
        <v>3.1497216025565193E-5</v>
      </c>
      <c r="S24" s="3">
        <f t="shared" si="2"/>
        <v>4.5083958427033608E-8</v>
      </c>
    </row>
    <row r="25" spans="1:19">
      <c r="A25" t="s">
        <v>35</v>
      </c>
      <c r="B25" t="s">
        <v>522</v>
      </c>
      <c r="C25" s="3">
        <f>+payroll!G25</f>
        <v>2.0935349926804801E-4</v>
      </c>
      <c r="D25" s="3">
        <f>+IFR!T25</f>
        <v>1.081472610810068E-4</v>
      </c>
      <c r="E25" s="3">
        <f>+claims!R25</f>
        <v>0</v>
      </c>
      <c r="F25" s="3">
        <f>+costs!L25</f>
        <v>0</v>
      </c>
      <c r="H25" s="3">
        <f t="shared" si="3"/>
        <v>3.9687595043631849E-5</v>
      </c>
      <c r="J25" s="16">
        <f t="shared" si="0"/>
        <v>2087.8446774588201</v>
      </c>
      <c r="L25" s="6">
        <f>+J25/payroll!F25</f>
        <v>1.0275885076977077E-3</v>
      </c>
      <c r="O25" s="36">
        <v>1672.9712819996801</v>
      </c>
      <c r="P25" s="16">
        <f t="shared" si="1"/>
        <v>414.87339545914006</v>
      </c>
      <c r="R25" s="51">
        <v>3.9265710774346441E-5</v>
      </c>
      <c r="S25" s="3">
        <f t="shared" si="2"/>
        <v>4.2188426928540748E-7</v>
      </c>
    </row>
    <row r="26" spans="1:19">
      <c r="A26" t="s">
        <v>36</v>
      </c>
      <c r="B26" t="s">
        <v>523</v>
      </c>
      <c r="C26" s="3">
        <f>+payroll!G26</f>
        <v>1.4115385090693764E-4</v>
      </c>
      <c r="D26" s="3">
        <f>+IFR!T26</f>
        <v>7.9406816697981451E-5</v>
      </c>
      <c r="E26" s="3">
        <f>+claims!R26</f>
        <v>0</v>
      </c>
      <c r="F26" s="3">
        <f>+costs!L26</f>
        <v>0</v>
      </c>
      <c r="H26" s="3">
        <f t="shared" si="3"/>
        <v>2.7570083450614886E-5</v>
      </c>
      <c r="J26" s="16">
        <f t="shared" si="0"/>
        <v>1450.3789389651622</v>
      </c>
      <c r="L26" s="6">
        <f>+J26/payroll!F26</f>
        <v>1.0587417275526587E-3</v>
      </c>
      <c r="O26" s="36">
        <v>1173.9415169300935</v>
      </c>
      <c r="P26" s="16">
        <f t="shared" si="1"/>
        <v>276.43742203506872</v>
      </c>
      <c r="R26" s="51">
        <v>2.755316159084158E-5</v>
      </c>
      <c r="S26" s="3">
        <f t="shared" si="2"/>
        <v>1.6921859773305918E-8</v>
      </c>
    </row>
    <row r="27" spans="1:19">
      <c r="A27" t="s">
        <v>37</v>
      </c>
      <c r="B27" t="s">
        <v>524</v>
      </c>
      <c r="C27" s="3">
        <f>+payroll!G27</f>
        <v>1.4508661753952001E-4</v>
      </c>
      <c r="D27" s="3">
        <f>+IFR!T27</f>
        <v>1.0022649195928003E-4</v>
      </c>
      <c r="E27" s="3">
        <f>+claims!R27</f>
        <v>0</v>
      </c>
      <c r="F27" s="3">
        <f>+costs!L27</f>
        <v>0</v>
      </c>
      <c r="H27" s="3">
        <f t="shared" si="3"/>
        <v>3.0664138687350005E-5</v>
      </c>
      <c r="J27" s="16">
        <f t="shared" si="0"/>
        <v>1613.1478532992028</v>
      </c>
      <c r="L27" s="6">
        <f>+J27/payroll!F27</f>
        <v>1.1456398052377803E-3</v>
      </c>
      <c r="O27" s="36">
        <v>1346.8194172404958</v>
      </c>
      <c r="P27" s="16">
        <f t="shared" si="1"/>
        <v>266.32843605870698</v>
      </c>
      <c r="R27" s="51">
        <v>3.1610716975026499E-5</v>
      </c>
      <c r="S27" s="3">
        <f t="shared" si="2"/>
        <v>-9.4657828767649396E-7</v>
      </c>
    </row>
    <row r="28" spans="1:19">
      <c r="A28" t="s">
        <v>38</v>
      </c>
      <c r="B28" t="s">
        <v>525</v>
      </c>
      <c r="C28" s="3">
        <f>+payroll!G28</f>
        <v>1.5595870681421592E-4</v>
      </c>
      <c r="D28" s="3">
        <f>+IFR!T28</f>
        <v>7.9318316484330877E-5</v>
      </c>
      <c r="E28" s="3">
        <f>+claims!R28</f>
        <v>5.0380505396017315E-5</v>
      </c>
      <c r="F28" s="3">
        <f>+costs!L28</f>
        <v>5.9086862240415595E-6</v>
      </c>
      <c r="H28" s="3">
        <f t="shared" si="3"/>
        <v>4.0511915456145879E-5</v>
      </c>
      <c r="J28" s="16">
        <f t="shared" si="0"/>
        <v>2131.209688210819</v>
      </c>
      <c r="L28" s="6">
        <f>+J28/payroll!F28</f>
        <v>1.4080492075708043E-3</v>
      </c>
      <c r="O28" s="36">
        <v>1265.1383304547453</v>
      </c>
      <c r="P28" s="16">
        <f t="shared" si="1"/>
        <v>866.07135775607367</v>
      </c>
      <c r="R28" s="51">
        <v>2.9693609392862888E-5</v>
      </c>
      <c r="S28" s="3">
        <f t="shared" si="2"/>
        <v>1.0818306063282991E-5</v>
      </c>
    </row>
    <row r="29" spans="1:19">
      <c r="A29" t="s">
        <v>39</v>
      </c>
      <c r="B29" t="s">
        <v>526</v>
      </c>
      <c r="C29" s="3">
        <f>+payroll!G29</f>
        <v>2.7421262120196169E-4</v>
      </c>
      <c r="D29" s="3">
        <f>+IFR!T29</f>
        <v>1.6730965390641847E-4</v>
      </c>
      <c r="E29" s="3">
        <f>+claims!R29</f>
        <v>0</v>
      </c>
      <c r="F29" s="3">
        <f>+costs!L29</f>
        <v>7.9654060020781502E-8</v>
      </c>
      <c r="H29" s="3">
        <f t="shared" si="3"/>
        <v>5.5238076824559987E-5</v>
      </c>
      <c r="J29" s="16">
        <f t="shared" si="0"/>
        <v>2905.908623700398</v>
      </c>
      <c r="L29" s="6">
        <f>+J29/payroll!F29</f>
        <v>1.0919324933406926E-3</v>
      </c>
      <c r="O29" s="36">
        <v>2310.7766847702319</v>
      </c>
      <c r="P29" s="16">
        <f t="shared" si="1"/>
        <v>595.13193893016614</v>
      </c>
      <c r="R29" s="51">
        <v>5.4235413329891457E-5</v>
      </c>
      <c r="S29" s="3">
        <f t="shared" si="2"/>
        <v>1.0026634946685306E-6</v>
      </c>
    </row>
    <row r="30" spans="1:19">
      <c r="A30" t="s">
        <v>40</v>
      </c>
      <c r="B30" t="s">
        <v>527</v>
      </c>
      <c r="C30" s="3">
        <f>+payroll!G30</f>
        <v>4.9488716987400371E-4</v>
      </c>
      <c r="D30" s="3">
        <f>+IFR!T30</f>
        <v>2.2321966388017136E-4</v>
      </c>
      <c r="E30" s="3">
        <f>+claims!R30</f>
        <v>5.0380505396017315E-5</v>
      </c>
      <c r="F30" s="3">
        <f>+costs!L30</f>
        <v>1.1681666172347711E-3</v>
      </c>
      <c r="H30" s="3">
        <f t="shared" si="3"/>
        <v>7.982204003695371E-4</v>
      </c>
      <c r="J30" s="16">
        <f t="shared" si="0"/>
        <v>41991.967830713831</v>
      </c>
      <c r="L30" s="6">
        <f>+J30/payroll!F30</f>
        <v>8.7430167119871751E-3</v>
      </c>
      <c r="O30" s="36">
        <v>35412.188787488943</v>
      </c>
      <c r="P30" s="16">
        <f t="shared" si="1"/>
        <v>6579.7790432248876</v>
      </c>
      <c r="R30" s="51">
        <v>8.3114682109430306E-4</v>
      </c>
      <c r="S30" s="3">
        <f t="shared" si="2"/>
        <v>-3.2926420724765969E-5</v>
      </c>
    </row>
    <row r="31" spans="1:19">
      <c r="A31" t="s">
        <v>41</v>
      </c>
      <c r="B31" t="s">
        <v>528</v>
      </c>
      <c r="C31" s="3">
        <f>+payroll!G31</f>
        <v>9.5576629670804329E-3</v>
      </c>
      <c r="D31" s="3">
        <f>+IFR!T31</f>
        <v>3.318846512110341E-3</v>
      </c>
      <c r="E31" s="3">
        <f>+claims!R31</f>
        <v>1.0076101079203463E-4</v>
      </c>
      <c r="F31" s="3">
        <f>+costs!L31</f>
        <v>4.0326492308862066E-2</v>
      </c>
      <c r="H31" s="3">
        <f t="shared" si="3"/>
        <v>2.582057322183489E-2</v>
      </c>
      <c r="J31" s="16">
        <f t="shared" si="0"/>
        <v>1358342.4823518966</v>
      </c>
      <c r="L31" s="6">
        <f>+J31/payroll!F31</f>
        <v>1.4643970584438596E-2</v>
      </c>
      <c r="O31" s="36">
        <v>837787.81109732599</v>
      </c>
      <c r="P31" s="16">
        <f t="shared" si="1"/>
        <v>520554.6712545706</v>
      </c>
      <c r="R31" s="51">
        <v>1.9663418155929042E-2</v>
      </c>
      <c r="S31" s="3">
        <f t="shared" si="2"/>
        <v>6.1571550659058477E-3</v>
      </c>
    </row>
    <row r="32" spans="1:19">
      <c r="A32" t="s">
        <v>42</v>
      </c>
      <c r="B32" t="s">
        <v>43</v>
      </c>
      <c r="C32" s="3">
        <f>+payroll!G32</f>
        <v>9.9318084474007271E-5</v>
      </c>
      <c r="D32" s="3">
        <f>+IFR!T32</f>
        <v>7.1884298537682305E-5</v>
      </c>
      <c r="E32" s="3">
        <f>+claims!R32</f>
        <v>0</v>
      </c>
      <c r="F32" s="3">
        <f>+costs!L32</f>
        <v>0</v>
      </c>
      <c r="H32" s="3">
        <f t="shared" si="3"/>
        <v>2.1400297876461197E-5</v>
      </c>
      <c r="J32" s="16">
        <f t="shared" si="0"/>
        <v>1125.8051279822282</v>
      </c>
      <c r="L32" s="6">
        <f>+J32/payroll!F32</f>
        <v>1.1679820378040818E-3</v>
      </c>
      <c r="O32" s="36">
        <v>887.96893304090349</v>
      </c>
      <c r="P32" s="16">
        <f t="shared" si="1"/>
        <v>237.83619494132472</v>
      </c>
      <c r="R32" s="51">
        <v>2.0841201326369085E-5</v>
      </c>
      <c r="S32" s="3">
        <f t="shared" si="2"/>
        <v>5.5909655009211214E-7</v>
      </c>
    </row>
    <row r="33" spans="1:19">
      <c r="A33" t="s">
        <v>44</v>
      </c>
      <c r="B33" t="s">
        <v>45</v>
      </c>
      <c r="C33" s="3">
        <f>+payroll!G33</f>
        <v>6.0734985933304465E-5</v>
      </c>
      <c r="D33" s="3">
        <f>+IFR!T33</f>
        <v>5.3985130326852817E-5</v>
      </c>
      <c r="E33" s="3">
        <f>+claims!R33</f>
        <v>0</v>
      </c>
      <c r="F33" s="3">
        <f>+costs!L33</f>
        <v>0</v>
      </c>
      <c r="H33" s="3">
        <f t="shared" si="3"/>
        <v>1.4340014532519659E-5</v>
      </c>
      <c r="J33" s="16">
        <f t="shared" si="0"/>
        <v>754.38491507202923</v>
      </c>
      <c r="L33" s="6">
        <f>+J33/payroll!F33</f>
        <v>1.2798389892897683E-3</v>
      </c>
      <c r="O33" s="36">
        <v>610.23198415939908</v>
      </c>
      <c r="P33" s="16">
        <f t="shared" si="1"/>
        <v>144.15293091263015</v>
      </c>
      <c r="R33" s="51">
        <v>1.4322536706438877E-5</v>
      </c>
      <c r="S33" s="3">
        <f t="shared" si="2"/>
        <v>1.7477826080782456E-8</v>
      </c>
    </row>
    <row r="34" spans="1:19">
      <c r="A34" t="s">
        <v>46</v>
      </c>
      <c r="B34" t="s">
        <v>47</v>
      </c>
      <c r="C34" s="3">
        <f>+payroll!G34</f>
        <v>1.9917397228649825E-3</v>
      </c>
      <c r="D34" s="3">
        <f>+IFR!T34</f>
        <v>1.3686558041061949E-3</v>
      </c>
      <c r="E34" s="3">
        <f>+claims!R34</f>
        <v>5.038050539601731E-4</v>
      </c>
      <c r="F34" s="3">
        <f>+costs!L34</f>
        <v>1.4833196373169937E-4</v>
      </c>
      <c r="H34" s="3">
        <f t="shared" si="3"/>
        <v>5.8461937720444279E-4</v>
      </c>
      <c r="J34" s="16">
        <f t="shared" si="0"/>
        <v>30755.062222684086</v>
      </c>
      <c r="L34" s="6">
        <f>+J34/payroll!F34</f>
        <v>1.5910553977029791E-3</v>
      </c>
      <c r="O34" s="36">
        <v>22819.588763852051</v>
      </c>
      <c r="P34" s="16">
        <f t="shared" si="1"/>
        <v>7935.4734588320352</v>
      </c>
      <c r="R34" s="51">
        <v>5.3559040853345139E-4</v>
      </c>
      <c r="S34" s="3">
        <f t="shared" si="2"/>
        <v>4.9028968670991407E-5</v>
      </c>
    </row>
    <row r="35" spans="1:19">
      <c r="A35" t="s">
        <v>48</v>
      </c>
      <c r="B35" t="s">
        <v>49</v>
      </c>
      <c r="C35" s="3">
        <f>+payroll!G35</f>
        <v>2.3350726774175667E-2</v>
      </c>
      <c r="D35" s="3">
        <f>+IFR!T35</f>
        <v>2.2454097206997453E-2</v>
      </c>
      <c r="E35" s="3">
        <f>+claims!R35</f>
        <v>4.0304404316813848E-3</v>
      </c>
      <c r="F35" s="3">
        <f>+costs!L35</f>
        <v>4.3508263173571184E-3</v>
      </c>
      <c r="H35" s="3">
        <f t="shared" si="3"/>
        <v>8.9406648528131197E-3</v>
      </c>
      <c r="J35" s="16">
        <f t="shared" si="0"/>
        <v>470341.41286130215</v>
      </c>
      <c r="L35" s="6">
        <f>+J35/payroll!F35</f>
        <v>2.0754586890782876E-3</v>
      </c>
      <c r="O35" s="36">
        <v>385202.13488795195</v>
      </c>
      <c r="P35" s="16">
        <f t="shared" si="1"/>
        <v>85139.277973350196</v>
      </c>
      <c r="R35" s="51">
        <v>9.0409415755733219E-3</v>
      </c>
      <c r="S35" s="3">
        <f t="shared" si="2"/>
        <v>-1.0027672276020222E-4</v>
      </c>
    </row>
    <row r="36" spans="1:19">
      <c r="A36" t="s">
        <v>50</v>
      </c>
      <c r="B36" t="s">
        <v>494</v>
      </c>
      <c r="C36" s="3">
        <f>+payroll!G36</f>
        <v>2.0128976810858557E-3</v>
      </c>
      <c r="D36" s="3">
        <f>+IFR!T36</f>
        <v>1.7038503633077604E-3</v>
      </c>
      <c r="E36" s="3">
        <f>+claims!R36</f>
        <v>1.5617956672765369E-3</v>
      </c>
      <c r="F36" s="3">
        <f>+costs!L36</f>
        <v>7.3790153231351641E-4</v>
      </c>
      <c r="H36" s="3">
        <f t="shared" si="3"/>
        <v>1.1416037750287924E-3</v>
      </c>
      <c r="J36" s="16">
        <f t="shared" si="0"/>
        <v>60056.331527279282</v>
      </c>
      <c r="L36" s="6">
        <f>+J36/payroll!F36</f>
        <v>3.0742443032500647E-3</v>
      </c>
      <c r="O36" s="36">
        <v>42834.459468453802</v>
      </c>
      <c r="P36" s="16">
        <f t="shared" si="1"/>
        <v>17221.87205882548</v>
      </c>
      <c r="R36" s="51">
        <v>1.0053522823496345E-3</v>
      </c>
      <c r="S36" s="3">
        <f t="shared" si="2"/>
        <v>1.3625149267915788E-4</v>
      </c>
    </row>
    <row r="37" spans="1:19">
      <c r="A37" t="s">
        <v>51</v>
      </c>
      <c r="B37" t="s">
        <v>52</v>
      </c>
      <c r="C37" s="3">
        <f>+payroll!G37</f>
        <v>1.9185779989658227E-2</v>
      </c>
      <c r="D37" s="3">
        <f>+IFR!T37</f>
        <v>1.4515406792006436E-2</v>
      </c>
      <c r="E37" s="3">
        <f>+claims!R37</f>
        <v>2.8213083021769699E-3</v>
      </c>
      <c r="F37" s="3">
        <f>+costs!L37</f>
        <v>8.007496506100633E-3</v>
      </c>
      <c r="H37" s="3">
        <f t="shared" si="3"/>
        <v>9.4403424966950089E-3</v>
      </c>
      <c r="J37" s="16">
        <f t="shared" ref="J37:J68" si="4">(+H37*$J$272)</f>
        <v>496627.9466781544</v>
      </c>
      <c r="L37" s="6">
        <f>+J37/payroll!F37</f>
        <v>2.6671839626228075E-3</v>
      </c>
      <c r="O37" s="36">
        <v>321684.73779272527</v>
      </c>
      <c r="P37" s="16">
        <f t="shared" si="1"/>
        <v>174943.20888542914</v>
      </c>
      <c r="R37" s="51">
        <v>7.550147459550377E-3</v>
      </c>
      <c r="S37" s="3">
        <f t="shared" si="2"/>
        <v>1.8901950371446319E-3</v>
      </c>
    </row>
    <row r="38" spans="1:19">
      <c r="A38" t="s">
        <v>53</v>
      </c>
      <c r="B38" t="s">
        <v>54</v>
      </c>
      <c r="C38" s="3">
        <f>+payroll!G38</f>
        <v>4.574677637632178E-3</v>
      </c>
      <c r="D38" s="3">
        <f>+IFR!T38</f>
        <v>3.0717539155979247E-3</v>
      </c>
      <c r="E38" s="3">
        <f>+claims!R38</f>
        <v>8.0608808633627705E-4</v>
      </c>
      <c r="F38" s="3">
        <f>+costs!L38</f>
        <v>3.3766888517659685E-4</v>
      </c>
      <c r="H38" s="3">
        <f t="shared" si="3"/>
        <v>1.2793184882101626E-3</v>
      </c>
      <c r="J38" s="16">
        <f t="shared" si="4"/>
        <v>67301.087240176217</v>
      </c>
      <c r="L38" s="6">
        <f>+J38/payroll!F38</f>
        <v>1.5158731489420217E-3</v>
      </c>
      <c r="O38" s="36">
        <v>61426.302384458511</v>
      </c>
      <c r="P38" s="16">
        <f t="shared" si="1"/>
        <v>5874.7848557177058</v>
      </c>
      <c r="R38" s="51">
        <v>1.4417147797556493E-3</v>
      </c>
      <c r="S38" s="3">
        <f t="shared" si="2"/>
        <v>-1.6239629154548674E-4</v>
      </c>
    </row>
    <row r="39" spans="1:19">
      <c r="A39" t="s">
        <v>55</v>
      </c>
      <c r="B39" t="s">
        <v>56</v>
      </c>
      <c r="C39" s="3">
        <f>+payroll!G39</f>
        <v>7.3862582456399122E-4</v>
      </c>
      <c r="D39" s="3">
        <f>+IFR!T39</f>
        <v>8.1183458487016835E-4</v>
      </c>
      <c r="E39" s="3">
        <f>+claims!R39</f>
        <v>2.0152202158406926E-4</v>
      </c>
      <c r="F39" s="3">
        <f>+costs!L39</f>
        <v>8.183008772784923E-5</v>
      </c>
      <c r="H39" s="3">
        <f t="shared" si="3"/>
        <v>2.7313390705358985E-4</v>
      </c>
      <c r="J39" s="16">
        <f t="shared" si="4"/>
        <v>14368.751078225689</v>
      </c>
      <c r="L39" s="6">
        <f>+J39/payroll!F39</f>
        <v>2.0044526867222406E-3</v>
      </c>
      <c r="O39" s="36">
        <v>15085.315438638963</v>
      </c>
      <c r="P39" s="16">
        <f t="shared" si="1"/>
        <v>-716.5643604132747</v>
      </c>
      <c r="R39" s="51">
        <v>3.5406204477423536E-4</v>
      </c>
      <c r="S39" s="3">
        <f t="shared" si="2"/>
        <v>-8.0928137720645511E-5</v>
      </c>
    </row>
    <row r="40" spans="1:19">
      <c r="A40" t="s">
        <v>57</v>
      </c>
      <c r="B40" t="s">
        <v>58</v>
      </c>
      <c r="C40" s="3">
        <f>+payroll!G40</f>
        <v>1.0428846175438555E-3</v>
      </c>
      <c r="D40" s="3">
        <f>+IFR!T40</f>
        <v>9.5774931212655944E-4</v>
      </c>
      <c r="E40" s="3">
        <f>+claims!R40</f>
        <v>2.5190252698008655E-4</v>
      </c>
      <c r="F40" s="3">
        <f>+costs!L40</f>
        <v>6.154895191955795E-5</v>
      </c>
      <c r="H40" s="3">
        <f t="shared" si="3"/>
        <v>3.2479399140754962E-4</v>
      </c>
      <c r="J40" s="16">
        <f t="shared" si="4"/>
        <v>17086.432309273099</v>
      </c>
      <c r="L40" s="6">
        <f>+J40/payroll!F40</f>
        <v>1.6881708808505085E-3</v>
      </c>
      <c r="O40" s="36">
        <v>15525.465385072133</v>
      </c>
      <c r="P40" s="16">
        <f t="shared" si="1"/>
        <v>1560.9669242009659</v>
      </c>
      <c r="R40" s="51">
        <v>3.6439264678751743E-4</v>
      </c>
      <c r="S40" s="3">
        <f t="shared" si="2"/>
        <v>-3.9598655379967807E-5</v>
      </c>
    </row>
    <row r="41" spans="1:19">
      <c r="A41" t="s">
        <v>59</v>
      </c>
      <c r="B41" t="s">
        <v>60</v>
      </c>
      <c r="C41" s="3">
        <f>+payroll!G41</f>
        <v>1.590658334070237E-3</v>
      </c>
      <c r="D41" s="3">
        <f>+IFR!T41</f>
        <v>9.9075989181822508E-4</v>
      </c>
      <c r="E41" s="3">
        <f>+claims!R41</f>
        <v>5.0380505396017315E-5</v>
      </c>
      <c r="F41" s="3">
        <f>+costs!L41</f>
        <v>1.5132193471947947E-5</v>
      </c>
      <c r="H41" s="3">
        <f t="shared" si="3"/>
        <v>3.3931367012862907E-4</v>
      </c>
      <c r="J41" s="16">
        <f t="shared" si="4"/>
        <v>17850.268815438067</v>
      </c>
      <c r="L41" s="6">
        <f>+J41/payroll!F41</f>
        <v>1.1562962886059109E-3</v>
      </c>
      <c r="O41" s="36">
        <v>14399.860965690301</v>
      </c>
      <c r="P41" s="16">
        <f t="shared" si="1"/>
        <v>3450.4078497477658</v>
      </c>
      <c r="R41" s="51">
        <v>3.3797398792988041E-4</v>
      </c>
      <c r="S41" s="3">
        <f t="shared" si="2"/>
        <v>1.3396821987486586E-6</v>
      </c>
    </row>
    <row r="42" spans="1:19">
      <c r="A42" t="s">
        <v>61</v>
      </c>
      <c r="B42" t="s">
        <v>529</v>
      </c>
      <c r="C42" s="3">
        <f>+payroll!G42</f>
        <v>5.9612868486226707E-4</v>
      </c>
      <c r="D42" s="3">
        <f>+IFR!T42</f>
        <v>4.5520084891174987E-4</v>
      </c>
      <c r="E42" s="3">
        <f>+claims!R42</f>
        <v>0</v>
      </c>
      <c r="F42" s="3">
        <f>+costs!L42</f>
        <v>0</v>
      </c>
      <c r="H42" s="3">
        <f t="shared" si="3"/>
        <v>1.3141619172175211E-4</v>
      </c>
      <c r="J42" s="16">
        <f t="shared" si="4"/>
        <v>6913.409495247146</v>
      </c>
      <c r="L42" s="6">
        <f>+J42/payroll!F42</f>
        <v>1.1949604678298108E-3</v>
      </c>
      <c r="O42" s="36">
        <v>6524.7672274265751</v>
      </c>
      <c r="P42" s="16">
        <f t="shared" si="1"/>
        <v>388.64226782057085</v>
      </c>
      <c r="R42" s="51">
        <v>1.5314047860751935E-4</v>
      </c>
      <c r="S42" s="3">
        <f t="shared" si="2"/>
        <v>-2.1724286885767242E-5</v>
      </c>
    </row>
    <row r="43" spans="1:19">
      <c r="A43" t="s">
        <v>62</v>
      </c>
      <c r="B43" t="s">
        <v>63</v>
      </c>
      <c r="C43" s="3">
        <f>+payroll!G43</f>
        <v>1.6624287149674217E-3</v>
      </c>
      <c r="D43" s="3">
        <f>+IFR!T43</f>
        <v>1.0048756758954925E-3</v>
      </c>
      <c r="E43" s="3">
        <f>+claims!R43</f>
        <v>1.5114151618805195E-4</v>
      </c>
      <c r="F43" s="3">
        <f>+costs!L43</f>
        <v>1.5109076478441916E-4</v>
      </c>
      <c r="H43" s="3">
        <f t="shared" si="3"/>
        <v>4.4673873515672355E-4</v>
      </c>
      <c r="J43" s="16">
        <f t="shared" si="4"/>
        <v>23501.577492569992</v>
      </c>
      <c r="L43" s="6">
        <f>+J43/payroll!F43</f>
        <v>1.4566501527381107E-3</v>
      </c>
      <c r="O43" s="36">
        <v>19382.054255334151</v>
      </c>
      <c r="P43" s="16">
        <f t="shared" si="1"/>
        <v>4119.5232372358405</v>
      </c>
      <c r="R43" s="51">
        <v>4.5490926520446216E-4</v>
      </c>
      <c r="S43" s="3">
        <f t="shared" si="2"/>
        <v>-8.1705300477386087E-6</v>
      </c>
    </row>
    <row r="44" spans="1:19">
      <c r="A44" s="46" t="s">
        <v>64</v>
      </c>
      <c r="B44" s="46" t="s">
        <v>530</v>
      </c>
      <c r="C44" s="3">
        <f>+payroll!G44</f>
        <v>2.2051364254795425E-2</v>
      </c>
      <c r="D44" s="3">
        <f>+IFR!T44</f>
        <v>2.3393546888773913E-2</v>
      </c>
      <c r="E44" s="3">
        <f>+claims!R44</f>
        <v>7.3555537878185273E-3</v>
      </c>
      <c r="F44" s="3">
        <f>+costs!L44</f>
        <v>8.3723282049688146E-3</v>
      </c>
      <c r="H44" s="3">
        <f t="shared" si="3"/>
        <v>1.1807343884100235E-2</v>
      </c>
      <c r="J44" s="16">
        <f t="shared" si="4"/>
        <v>621148.75079335889</v>
      </c>
      <c r="L44" s="6">
        <f>+J44/payroll!F44</f>
        <v>2.9024278266325822E-3</v>
      </c>
      <c r="O44" s="36">
        <v>506779.60692104808</v>
      </c>
      <c r="P44" s="16">
        <f t="shared" si="1"/>
        <v>114369.14387231081</v>
      </c>
      <c r="R44" s="51">
        <v>1.1894442950576995E-2</v>
      </c>
      <c r="S44" s="3">
        <f t="shared" si="2"/>
        <v>-8.7099066476760065E-5</v>
      </c>
    </row>
    <row r="45" spans="1:19">
      <c r="A45" t="s">
        <v>552</v>
      </c>
      <c r="B45" t="s">
        <v>553</v>
      </c>
      <c r="C45" s="3">
        <f>+payroll!G45</f>
        <v>5.1263938078229882E-5</v>
      </c>
      <c r="D45" s="3">
        <f>+IFR!T45</f>
        <v>5.2901002709633239E-5</v>
      </c>
      <c r="E45" s="3">
        <f>+claims!R45</f>
        <v>0</v>
      </c>
      <c r="F45" s="3">
        <f>+costs!L45</f>
        <v>0</v>
      </c>
      <c r="H45" s="3">
        <f t="shared" si="3"/>
        <v>1.3020617598482891E-5</v>
      </c>
      <c r="J45" s="16">
        <f t="shared" si="4"/>
        <v>684.97542167350787</v>
      </c>
      <c r="L45" s="6">
        <f>+J45/payroll!F45</f>
        <v>1.3767792092987342E-3</v>
      </c>
      <c r="O45" s="36">
        <v>514.88344012048537</v>
      </c>
      <c r="P45" s="16">
        <f t="shared" si="1"/>
        <v>170.09198155302249</v>
      </c>
      <c r="R45" s="51">
        <v>1.2084645122004772E-5</v>
      </c>
      <c r="S45" s="3">
        <f t="shared" si="2"/>
        <v>9.3597247647811931E-7</v>
      </c>
    </row>
    <row r="46" spans="1:19">
      <c r="A46" t="s">
        <v>65</v>
      </c>
      <c r="B46" t="s">
        <v>66</v>
      </c>
      <c r="C46" s="3">
        <f>+payroll!G46</f>
        <v>6.2891992976515324E-4</v>
      </c>
      <c r="D46" s="3">
        <f>+IFR!T46</f>
        <v>5.3100128190347031E-4</v>
      </c>
      <c r="E46" s="3">
        <f>+claims!R46</f>
        <v>5.0380505396017315E-5</v>
      </c>
      <c r="F46" s="3">
        <f>+costs!L46</f>
        <v>1.8048891382558904E-4</v>
      </c>
      <c r="H46" s="3">
        <f t="shared" si="3"/>
        <v>2.6084057556333395E-4</v>
      </c>
      <c r="J46" s="16">
        <f t="shared" si="4"/>
        <v>13722.0359852111</v>
      </c>
      <c r="L46" s="6">
        <f>+J46/payroll!F46</f>
        <v>2.2481457976228766E-3</v>
      </c>
      <c r="O46" s="36">
        <v>14060.672088441548</v>
      </c>
      <c r="P46" s="16">
        <f t="shared" si="1"/>
        <v>-338.6361032304485</v>
      </c>
      <c r="R46" s="51">
        <v>3.3001300707191531E-4</v>
      </c>
      <c r="S46" s="3">
        <f t="shared" si="2"/>
        <v>-6.9172431508581357E-5</v>
      </c>
    </row>
    <row r="47" spans="1:19">
      <c r="A47" t="s">
        <v>67</v>
      </c>
      <c r="B47" t="s">
        <v>68</v>
      </c>
      <c r="C47" s="3">
        <f>+payroll!G47</f>
        <v>2.0117788103606376E-3</v>
      </c>
      <c r="D47" s="3">
        <f>+IFR!T47</f>
        <v>1.487799216733286E-3</v>
      </c>
      <c r="E47" s="3">
        <f>+claims!R47</f>
        <v>1.5114151618805195E-4</v>
      </c>
      <c r="F47" s="3">
        <f>+costs!L47</f>
        <v>1.8845570511566759E-4</v>
      </c>
      <c r="H47" s="3">
        <f t="shared" si="3"/>
        <v>5.7319190388434879E-4</v>
      </c>
      <c r="J47" s="16">
        <f t="shared" si="4"/>
        <v>30153.897316573475</v>
      </c>
      <c r="L47" s="6">
        <f>+J47/payroll!F47</f>
        <v>1.5444167327563498E-3</v>
      </c>
      <c r="O47" s="36">
        <v>29295.574308467712</v>
      </c>
      <c r="P47" s="16">
        <f t="shared" si="1"/>
        <v>858.32300810576271</v>
      </c>
      <c r="R47" s="51">
        <v>6.875859497060318E-4</v>
      </c>
      <c r="S47" s="3">
        <f t="shared" si="2"/>
        <v>-1.1439404582168301E-4</v>
      </c>
    </row>
    <row r="48" spans="1:19">
      <c r="A48" t="s">
        <v>69</v>
      </c>
      <c r="B48" t="s">
        <v>70</v>
      </c>
      <c r="C48" s="3">
        <f>+payroll!G48</f>
        <v>8.4489571862273678E-5</v>
      </c>
      <c r="D48" s="3">
        <f>+IFR!T48</f>
        <v>6.3277652760163546E-5</v>
      </c>
      <c r="E48" s="3">
        <f>+claims!R48</f>
        <v>1.0076101079203463E-4</v>
      </c>
      <c r="F48" s="3">
        <f>+costs!L48</f>
        <v>1.1754861327066809E-5</v>
      </c>
      <c r="H48" s="3">
        <f t="shared" si="3"/>
        <v>4.0637971492849936E-5</v>
      </c>
      <c r="J48" s="16">
        <f t="shared" si="4"/>
        <v>2137.8411161168128</v>
      </c>
      <c r="L48" s="6">
        <f>+J48/payroll!F48</f>
        <v>2.607195465942179E-3</v>
      </c>
      <c r="O48" s="36">
        <v>1644.4338232899727</v>
      </c>
      <c r="P48" s="16">
        <f t="shared" si="1"/>
        <v>493.40729282684015</v>
      </c>
      <c r="R48" s="51">
        <v>3.8595918284788073E-5</v>
      </c>
      <c r="S48" s="3">
        <f t="shared" si="2"/>
        <v>2.042053208061863E-6</v>
      </c>
    </row>
    <row r="49" spans="1:19">
      <c r="A49" t="s">
        <v>71</v>
      </c>
      <c r="B49" t="s">
        <v>72</v>
      </c>
      <c r="C49" s="3">
        <f>+payroll!G49</f>
        <v>1.1615962714916369E-4</v>
      </c>
      <c r="D49" s="3">
        <f>+IFR!T49</f>
        <v>7.0490420172685691E-5</v>
      </c>
      <c r="E49" s="3">
        <f>+claims!R49</f>
        <v>0</v>
      </c>
      <c r="F49" s="3">
        <f>+costs!L49</f>
        <v>0</v>
      </c>
      <c r="H49" s="3">
        <f t="shared" si="3"/>
        <v>2.3331255915231173E-5</v>
      </c>
      <c r="J49" s="16">
        <f t="shared" si="4"/>
        <v>1227.3870066324716</v>
      </c>
      <c r="L49" s="6">
        <f>+J49/payroll!F49</f>
        <v>1.0887485466411443E-3</v>
      </c>
      <c r="O49" s="36">
        <v>940.00237143047673</v>
      </c>
      <c r="P49" s="16">
        <f t="shared" si="1"/>
        <v>287.38463520199491</v>
      </c>
      <c r="R49" s="51">
        <v>2.2062459553801195E-5</v>
      </c>
      <c r="S49" s="3">
        <f t="shared" si="2"/>
        <v>1.2687963614299779E-6</v>
      </c>
    </row>
    <row r="50" spans="1:19">
      <c r="A50" t="s">
        <v>73</v>
      </c>
      <c r="B50" t="s">
        <v>74</v>
      </c>
      <c r="C50" s="3">
        <f>+payroll!G50</f>
        <v>6.3946821736095619E-5</v>
      </c>
      <c r="D50" s="3">
        <f>+IFR!T50</f>
        <v>4.9449494377260674E-5</v>
      </c>
      <c r="E50" s="3">
        <f>+claims!R50</f>
        <v>5.0380505396017315E-5</v>
      </c>
      <c r="F50" s="3">
        <f>+costs!L50</f>
        <v>1.340846229699823E-5</v>
      </c>
      <c r="H50" s="3">
        <f t="shared" si="3"/>
        <v>2.9776692701771073E-5</v>
      </c>
      <c r="J50" s="16">
        <f t="shared" si="4"/>
        <v>1566.4619965349875</v>
      </c>
      <c r="L50" s="6">
        <f>+J50/payroll!F50</f>
        <v>2.5240745334914709E-3</v>
      </c>
      <c r="O50" s="36">
        <v>1285.0767368008471</v>
      </c>
      <c r="P50" s="16">
        <f t="shared" si="1"/>
        <v>281.38525973414039</v>
      </c>
      <c r="R50" s="51">
        <v>3.0161576599061213E-5</v>
      </c>
      <c r="S50" s="3">
        <f t="shared" si="2"/>
        <v>-3.8488389729013996E-7</v>
      </c>
    </row>
    <row r="51" spans="1:19">
      <c r="A51" t="s">
        <v>75</v>
      </c>
      <c r="B51" t="s">
        <v>76</v>
      </c>
      <c r="C51" s="3">
        <f>+payroll!G51</f>
        <v>1.8471815970715595E-4</v>
      </c>
      <c r="D51" s="3">
        <f>+IFR!T51</f>
        <v>1.4708735508726128E-4</v>
      </c>
      <c r="E51" s="3">
        <f>+claims!R51</f>
        <v>0</v>
      </c>
      <c r="F51" s="3">
        <f>+costs!L51</f>
        <v>3.5079994355152268E-5</v>
      </c>
      <c r="H51" s="3">
        <f t="shared" si="3"/>
        <v>6.2523685962393507E-5</v>
      </c>
      <c r="J51" s="16">
        <f t="shared" si="4"/>
        <v>3289.1825470446597</v>
      </c>
      <c r="L51" s="6">
        <f>+J51/payroll!F51</f>
        <v>1.8347616761394321E-3</v>
      </c>
      <c r="O51" s="36">
        <v>3855.2775828001145</v>
      </c>
      <c r="P51" s="16">
        <f t="shared" si="1"/>
        <v>-566.09503575545477</v>
      </c>
      <c r="R51" s="51">
        <v>9.0485841657788669E-5</v>
      </c>
      <c r="S51" s="3">
        <f t="shared" si="2"/>
        <v>-2.7962155695395162E-5</v>
      </c>
    </row>
    <row r="52" spans="1:19">
      <c r="A52" t="s">
        <v>77</v>
      </c>
      <c r="B52" t="s">
        <v>78</v>
      </c>
      <c r="C52" s="3">
        <f>+payroll!G52</f>
        <v>8.3093999576519916E-5</v>
      </c>
      <c r="D52" s="3">
        <f>+IFR!T52</f>
        <v>5.2370001427729756E-5</v>
      </c>
      <c r="E52" s="3">
        <f>+claims!R52</f>
        <v>0</v>
      </c>
      <c r="F52" s="3">
        <f>+costs!L52</f>
        <v>0</v>
      </c>
      <c r="H52" s="3">
        <f t="shared" si="3"/>
        <v>1.693300012553121E-5</v>
      </c>
      <c r="J52" s="16">
        <f t="shared" si="4"/>
        <v>890.79406667581839</v>
      </c>
      <c r="L52" s="6">
        <f>+J52/payroll!F52</f>
        <v>1.1046098928082732E-3</v>
      </c>
      <c r="O52" s="36">
        <v>721.22847120888775</v>
      </c>
      <c r="P52" s="16">
        <f t="shared" si="1"/>
        <v>169.56559546693063</v>
      </c>
      <c r="R52" s="51">
        <v>1.6927695566215735E-5</v>
      </c>
      <c r="S52" s="3">
        <f t="shared" si="2"/>
        <v>5.3045593154747695E-9</v>
      </c>
    </row>
    <row r="53" spans="1:19">
      <c r="A53" t="s">
        <v>79</v>
      </c>
      <c r="B53" t="s">
        <v>80</v>
      </c>
      <c r="C53" s="3">
        <f>+payroll!G53</f>
        <v>9.0509386219282369E-4</v>
      </c>
      <c r="D53" s="3">
        <f>+IFR!T53</f>
        <v>5.759593904379641E-4</v>
      </c>
      <c r="E53" s="3">
        <f>+claims!R53</f>
        <v>0</v>
      </c>
      <c r="F53" s="3">
        <f>+costs!L53</f>
        <v>0</v>
      </c>
      <c r="H53" s="3">
        <f t="shared" si="3"/>
        <v>1.8513165657884847E-4</v>
      </c>
      <c r="J53" s="16">
        <f t="shared" si="4"/>
        <v>9739.2180955369768</v>
      </c>
      <c r="L53" s="6">
        <f>+J53/payroll!F53</f>
        <v>1.1087451873810618E-3</v>
      </c>
      <c r="O53" s="36">
        <v>7955.8273418272438</v>
      </c>
      <c r="P53" s="16">
        <f t="shared" si="1"/>
        <v>1783.390753709733</v>
      </c>
      <c r="R53" s="51">
        <v>1.8672837886459653E-4</v>
      </c>
      <c r="S53" s="3">
        <f t="shared" si="2"/>
        <v>-1.5967222857480603E-6</v>
      </c>
    </row>
    <row r="54" spans="1:19">
      <c r="A54" t="s">
        <v>81</v>
      </c>
      <c r="B54" t="s">
        <v>495</v>
      </c>
      <c r="C54" s="3">
        <f>+payroll!G54</f>
        <v>2.1302876938561984E-3</v>
      </c>
      <c r="D54" s="3">
        <f>+IFR!T54</f>
        <v>1.586919456021934E-3</v>
      </c>
      <c r="E54" s="3">
        <f>+claims!R54</f>
        <v>2.5190252698008655E-4</v>
      </c>
      <c r="F54" s="3">
        <f>+costs!L54</f>
        <v>8.7291758830274172E-5</v>
      </c>
      <c r="H54" s="3">
        <f t="shared" si="3"/>
        <v>5.5481132807994407E-4</v>
      </c>
      <c r="J54" s="16">
        <f t="shared" si="4"/>
        <v>29186.95065932037</v>
      </c>
      <c r="L54" s="6">
        <f>+J54/payroll!F54</f>
        <v>1.4117303178060837E-3</v>
      </c>
      <c r="O54" s="36">
        <v>25955.044462988379</v>
      </c>
      <c r="P54" s="16">
        <f t="shared" si="1"/>
        <v>3231.9061963319909</v>
      </c>
      <c r="R54" s="51">
        <v>6.0918156813835774E-4</v>
      </c>
      <c r="S54" s="3">
        <f t="shared" si="2"/>
        <v>-5.4370240058413668E-5</v>
      </c>
    </row>
    <row r="55" spans="1:19">
      <c r="A55" t="s">
        <v>82</v>
      </c>
      <c r="B55" t="s">
        <v>83</v>
      </c>
      <c r="C55" s="3">
        <f>+payroll!G55</f>
        <v>4.4841127019317908E-5</v>
      </c>
      <c r="D55" s="3">
        <f>+IFR!T55</f>
        <v>3.6506338130863585E-5</v>
      </c>
      <c r="E55" s="3">
        <f>+claims!R55</f>
        <v>0</v>
      </c>
      <c r="F55" s="3">
        <f>+costs!L55</f>
        <v>0</v>
      </c>
      <c r="H55" s="3">
        <f t="shared" si="3"/>
        <v>1.0168433143772687E-5</v>
      </c>
      <c r="J55" s="16">
        <f t="shared" si="4"/>
        <v>534.93059969951946</v>
      </c>
      <c r="L55" s="6">
        <f>+J55/payroll!F55</f>
        <v>1.2291990002263732E-3</v>
      </c>
      <c r="O55" s="36">
        <v>404.14434919646641</v>
      </c>
      <c r="P55" s="16">
        <f t="shared" si="1"/>
        <v>130.78625050305305</v>
      </c>
      <c r="R55" s="51">
        <v>9.4855275146545859E-6</v>
      </c>
      <c r="S55" s="3">
        <f t="shared" ref="S55:S98" si="5">+H55-R55</f>
        <v>6.8290562911810079E-7</v>
      </c>
    </row>
    <row r="56" spans="1:19">
      <c r="A56" t="s">
        <v>84</v>
      </c>
      <c r="B56" s="35" t="s">
        <v>556</v>
      </c>
      <c r="C56" s="3">
        <f>+payroll!G56</f>
        <v>2.7491245653125719E-3</v>
      </c>
      <c r="D56" s="3">
        <f>+IFR!T56</f>
        <v>2.7780659565984816E-3</v>
      </c>
      <c r="E56" s="3">
        <f>+claims!R56</f>
        <v>1.1248110731047657E-2</v>
      </c>
      <c r="F56" s="3">
        <f>+costs!L56</f>
        <v>1.0293408807157522E-2</v>
      </c>
      <c r="H56" s="3">
        <f t="shared" ref="H56:H101" si="6">(C56*$C$3)+(D56*$D$3)+(E56*$E$3)+(F56*$F$3)</f>
        <v>8.554160709190543E-3</v>
      </c>
      <c r="J56" s="16">
        <f t="shared" si="4"/>
        <v>450008.59556181554</v>
      </c>
      <c r="L56" s="6">
        <f>+J56/payroll!F56</f>
        <v>1.6866604712964282E-2</v>
      </c>
      <c r="O56" s="36">
        <v>305121.1094736043</v>
      </c>
      <c r="P56" s="16">
        <f t="shared" si="1"/>
        <v>144887.48608821124</v>
      </c>
      <c r="R56" s="51">
        <v>7.1613884617420086E-3</v>
      </c>
      <c r="S56" s="3">
        <f t="shared" si="5"/>
        <v>1.3927722474485343E-3</v>
      </c>
    </row>
    <row r="57" spans="1:19">
      <c r="A57" t="s">
        <v>85</v>
      </c>
      <c r="B57" t="s">
        <v>86</v>
      </c>
      <c r="C57" s="3">
        <f>+payroll!G57</f>
        <v>1.89690174636527E-3</v>
      </c>
      <c r="D57" s="3">
        <f>+IFR!T57</f>
        <v>2.0785823929577222E-3</v>
      </c>
      <c r="E57" s="3">
        <f>+claims!R57</f>
        <v>5.5418555935619039E-4</v>
      </c>
      <c r="F57" s="3">
        <f>+costs!L57</f>
        <v>1.3881973649036766E-3</v>
      </c>
      <c r="H57" s="3">
        <f t="shared" si="6"/>
        <v>1.4129817702610084E-3</v>
      </c>
      <c r="J57" s="16">
        <f t="shared" si="4"/>
        <v>74332.709380412547</v>
      </c>
      <c r="L57" s="6">
        <f>+J57/payroll!F57</f>
        <v>4.037721893311844E-3</v>
      </c>
      <c r="O57" s="36">
        <v>27688.162934486099</v>
      </c>
      <c r="P57" s="16">
        <f t="shared" si="1"/>
        <v>46644.546445926448</v>
      </c>
      <c r="R57" s="51">
        <v>6.4985897209126069E-4</v>
      </c>
      <c r="S57" s="3">
        <f t="shared" si="5"/>
        <v>7.6312279816974772E-4</v>
      </c>
    </row>
    <row r="58" spans="1:19">
      <c r="A58" t="s">
        <v>87</v>
      </c>
      <c r="B58" t="s">
        <v>88</v>
      </c>
      <c r="C58" s="3">
        <f>+payroll!G58</f>
        <v>5.6683465027990071E-2</v>
      </c>
      <c r="D58" s="3">
        <f>+IFR!T58</f>
        <v>5.1297555838712053E-2</v>
      </c>
      <c r="E58" s="3">
        <f>+claims!R58</f>
        <v>8.8828785829820012E-2</v>
      </c>
      <c r="F58" s="3">
        <f>+costs!L58</f>
        <v>7.1112170919538947E-2</v>
      </c>
      <c r="H58" s="3">
        <f t="shared" si="6"/>
        <v>6.9489248034534129E-2</v>
      </c>
      <c r="J58" s="16">
        <f t="shared" si="4"/>
        <v>3655619.7595247682</v>
      </c>
      <c r="L58" s="6">
        <f>+J58/payroll!F58</f>
        <v>6.645167031657853E-3</v>
      </c>
      <c r="O58" s="36">
        <v>2804866.3075888399</v>
      </c>
      <c r="P58" s="16">
        <f t="shared" si="1"/>
        <v>850753.45193592831</v>
      </c>
      <c r="R58" s="51">
        <v>6.5832014201014533E-2</v>
      </c>
      <c r="S58" s="3">
        <f t="shared" si="5"/>
        <v>3.6572338335195964E-3</v>
      </c>
    </row>
    <row r="59" spans="1:19">
      <c r="A59" t="s">
        <v>89</v>
      </c>
      <c r="B59" s="35" t="s">
        <v>554</v>
      </c>
      <c r="C59" s="3">
        <f>+payroll!G59</f>
        <v>2.7058467648016088E-4</v>
      </c>
      <c r="D59" s="3">
        <f>+IFR!T59</f>
        <v>2.6545639084490994E-4</v>
      </c>
      <c r="E59" s="3">
        <f>+claims!R59</f>
        <v>1.0076101079203463E-4</v>
      </c>
      <c r="F59" s="3">
        <f>+costs!L59</f>
        <v>2.256348436938675E-5</v>
      </c>
      <c r="H59" s="3">
        <f t="shared" si="6"/>
        <v>9.5657375656071079E-5</v>
      </c>
      <c r="J59" s="16">
        <f t="shared" si="4"/>
        <v>5032.2460306209205</v>
      </c>
      <c r="L59" s="6">
        <f>+J59/payroll!F59</f>
        <v>1.91628431028022E-3</v>
      </c>
      <c r="O59" s="36">
        <v>3960.1135593027625</v>
      </c>
      <c r="P59" s="16">
        <f t="shared" si="1"/>
        <v>1072.132471318158</v>
      </c>
      <c r="R59" s="51">
        <v>9.294640937726489E-5</v>
      </c>
      <c r="S59" s="3">
        <f t="shared" si="5"/>
        <v>2.7109662788061888E-6</v>
      </c>
    </row>
    <row r="60" spans="1:19">
      <c r="A60" t="s">
        <v>90</v>
      </c>
      <c r="B60" t="s">
        <v>91</v>
      </c>
      <c r="C60" s="3">
        <f>+payroll!G60</f>
        <v>9.7786991801110086E-5</v>
      </c>
      <c r="D60" s="3">
        <f>+IFR!T60</f>
        <v>8.9628591374623265E-5</v>
      </c>
      <c r="E60" s="3">
        <f>+claims!R60</f>
        <v>5.0380505396017315E-5</v>
      </c>
      <c r="F60" s="3">
        <f>+costs!L60</f>
        <v>0</v>
      </c>
      <c r="H60" s="3">
        <f t="shared" si="6"/>
        <v>3.0984023706369265E-5</v>
      </c>
      <c r="J60" s="16">
        <f t="shared" si="4"/>
        <v>1629.9760393765887</v>
      </c>
      <c r="L60" s="6">
        <f>+J60/payroll!F60</f>
        <v>1.7175184469741492E-3</v>
      </c>
      <c r="O60" s="36">
        <v>841.59565930917222</v>
      </c>
      <c r="P60" s="16">
        <f t="shared" si="1"/>
        <v>788.38038006741647</v>
      </c>
      <c r="R60" s="51">
        <v>1.9752790799779958E-5</v>
      </c>
      <c r="S60" s="3">
        <f t="shared" si="5"/>
        <v>1.1231232906589307E-5</v>
      </c>
    </row>
    <row r="61" spans="1:19">
      <c r="A61" t="s">
        <v>92</v>
      </c>
      <c r="B61" t="s">
        <v>93</v>
      </c>
      <c r="C61" s="3">
        <f>+payroll!G61</f>
        <v>1.7816818815172356E-4</v>
      </c>
      <c r="D61" s="3">
        <f>+IFR!T61</f>
        <v>1.5427799744637075E-4</v>
      </c>
      <c r="E61" s="3">
        <f>+claims!R61</f>
        <v>0</v>
      </c>
      <c r="F61" s="3">
        <f>+costs!L61</f>
        <v>7.9654060020781502E-8</v>
      </c>
      <c r="H61" s="3">
        <f t="shared" si="6"/>
        <v>4.1603565635774257E-5</v>
      </c>
      <c r="J61" s="16">
        <f t="shared" si="4"/>
        <v>2188.638111744126</v>
      </c>
      <c r="L61" s="6">
        <f>+J61/payroll!F61</f>
        <v>1.265741647395655E-3</v>
      </c>
      <c r="O61" s="36">
        <v>1758.1588371871646</v>
      </c>
      <c r="P61" s="16">
        <f t="shared" si="1"/>
        <v>430.4792745569614</v>
      </c>
      <c r="R61" s="51">
        <v>4.1265117422598811E-5</v>
      </c>
      <c r="S61" s="3">
        <f t="shared" si="5"/>
        <v>3.3844821317544624E-7</v>
      </c>
    </row>
    <row r="62" spans="1:19">
      <c r="A62" t="s">
        <v>487</v>
      </c>
      <c r="B62" t="s">
        <v>488</v>
      </c>
      <c r="C62" s="3">
        <f>+payroll!G62</f>
        <v>7.5598139884740072E-4</v>
      </c>
      <c r="D62" s="3">
        <f>+IFR!T62</f>
        <v>8.0561744486121515E-4</v>
      </c>
      <c r="E62" s="3">
        <f>+claims!R62</f>
        <v>4.5342454856415581E-4</v>
      </c>
      <c r="F62" s="3">
        <f>+costs!L62</f>
        <v>1.1548364237097932E-3</v>
      </c>
      <c r="H62" s="3">
        <f>(C62*$C$3)+(D62*$D$3)+(E62*$E$3)+(F62*$F$3)</f>
        <v>9.5611539197407625E-4</v>
      </c>
      <c r="J62" s="16">
        <f t="shared" si="4"/>
        <v>50298.347127733956</v>
      </c>
      <c r="L62" s="6">
        <f>+J62/payroll!F62</f>
        <v>6.8555749037878567E-3</v>
      </c>
      <c r="O62" s="36">
        <v>27552.620589435162</v>
      </c>
      <c r="P62" s="16">
        <f t="shared" si="1"/>
        <v>22745.726538298793</v>
      </c>
      <c r="R62" s="51">
        <v>6.4667770617491739E-4</v>
      </c>
      <c r="S62" s="3">
        <f t="shared" si="5"/>
        <v>3.0943768579915886E-4</v>
      </c>
    </row>
    <row r="63" spans="1:19">
      <c r="A63" t="s">
        <v>94</v>
      </c>
      <c r="B63" t="s">
        <v>489</v>
      </c>
      <c r="C63" s="3">
        <f>+payroll!G63</f>
        <v>4.0390502359687633E-4</v>
      </c>
      <c r="D63" s="3">
        <f>+IFR!T63</f>
        <v>2.8074480275304734E-4</v>
      </c>
      <c r="E63" s="3">
        <f>+claims!R63</f>
        <v>5.0380505396017315E-5</v>
      </c>
      <c r="F63" s="3">
        <f>+costs!L63</f>
        <v>4.9543959527925875E-6</v>
      </c>
      <c r="H63" s="3">
        <f t="shared" si="6"/>
        <v>9.6110941674818607E-5</v>
      </c>
      <c r="J63" s="16">
        <f t="shared" si="4"/>
        <v>5056.1067709121153</v>
      </c>
      <c r="L63" s="6">
        <f>+J63/payroll!F63</f>
        <v>1.2898471781518114E-3</v>
      </c>
      <c r="O63" s="36">
        <v>3981.3956310404296</v>
      </c>
      <c r="P63" s="16">
        <f t="shared" si="1"/>
        <v>1074.7111398716856</v>
      </c>
      <c r="R63" s="51">
        <v>9.3445913273429372E-5</v>
      </c>
      <c r="S63" s="3">
        <f t="shared" si="5"/>
        <v>2.6650284013892344E-6</v>
      </c>
    </row>
    <row r="64" spans="1:19" ht="13.5" customHeight="1">
      <c r="A64" t="s">
        <v>95</v>
      </c>
      <c r="B64" t="s">
        <v>96</v>
      </c>
      <c r="C64" s="3">
        <f>+payroll!G64</f>
        <v>1.7189996586153304E-3</v>
      </c>
      <c r="D64" s="3">
        <f>+IFR!T64</f>
        <v>9.4015989466350689E-4</v>
      </c>
      <c r="E64" s="3">
        <f>+claims!R64</f>
        <v>2.5190252698008655E-4</v>
      </c>
      <c r="F64" s="3">
        <f>+costs!L64</f>
        <v>1.200795431053784E-3</v>
      </c>
      <c r="H64" s="3">
        <f t="shared" si="6"/>
        <v>1.0906575818391382E-3</v>
      </c>
      <c r="J64" s="16">
        <f t="shared" si="4"/>
        <v>57376.205957290229</v>
      </c>
      <c r="L64" s="6">
        <f>+J64/payroll!F64</f>
        <v>3.4391990534378396E-3</v>
      </c>
      <c r="O64" s="36">
        <v>15571.682203916556</v>
      </c>
      <c r="P64" s="16">
        <f t="shared" si="1"/>
        <v>41804.523753373673</v>
      </c>
      <c r="R64" s="51">
        <v>3.6547738521738833E-4</v>
      </c>
      <c r="S64" s="3">
        <f t="shared" si="5"/>
        <v>7.2518019662174988E-4</v>
      </c>
    </row>
    <row r="65" spans="1:19" ht="13.5" customHeight="1">
      <c r="A65" t="s">
        <v>97</v>
      </c>
      <c r="B65" t="s">
        <v>98</v>
      </c>
      <c r="C65" s="3">
        <f>+payroll!G65</f>
        <v>2.6575345840620314E-3</v>
      </c>
      <c r="D65" s="3">
        <f>+IFR!T65</f>
        <v>2.3078200713661325E-3</v>
      </c>
      <c r="E65" s="3">
        <f>+claims!R65</f>
        <v>3.5266353777212124E-4</v>
      </c>
      <c r="F65" s="3">
        <f>+costs!L65</f>
        <v>1.4538718776493109E-4</v>
      </c>
      <c r="H65" s="3">
        <f t="shared" si="6"/>
        <v>7.608011752532973E-4</v>
      </c>
      <c r="J65" s="16">
        <f t="shared" si="4"/>
        <v>40023.455253731408</v>
      </c>
      <c r="L65" s="6">
        <f>+J65/payroll!F65</f>
        <v>1.5518042255149222E-3</v>
      </c>
      <c r="O65" s="36">
        <v>28539.288902470027</v>
      </c>
      <c r="P65" s="16">
        <f t="shared" si="1"/>
        <v>11484.166351261381</v>
      </c>
      <c r="R65" s="51">
        <v>6.6983544535830083E-4</v>
      </c>
      <c r="S65" s="3">
        <f t="shared" si="5"/>
        <v>9.0965729894996474E-5</v>
      </c>
    </row>
    <row r="66" spans="1:19">
      <c r="A66" t="s">
        <v>99</v>
      </c>
      <c r="B66" t="s">
        <v>100</v>
      </c>
      <c r="C66" s="3">
        <f>+payroll!G66</f>
        <v>7.9854877820594201E-3</v>
      </c>
      <c r="D66" s="3">
        <f>+IFR!T66</f>
        <v>6.9931541323482284E-3</v>
      </c>
      <c r="E66" s="3">
        <f>+claims!R66</f>
        <v>1.6625566780685713E-3</v>
      </c>
      <c r="F66" s="3">
        <f>+costs!L66</f>
        <v>7.9249417395875943E-4</v>
      </c>
      <c r="H66" s="3">
        <f t="shared" si="6"/>
        <v>2.5972102453864975E-3</v>
      </c>
      <c r="J66" s="16">
        <f t="shared" si="4"/>
        <v>136631.39782368354</v>
      </c>
      <c r="L66" s="6">
        <f>+J66/payroll!F66</f>
        <v>1.7629919858838494E-3</v>
      </c>
      <c r="O66" s="36">
        <v>110910.77918144193</v>
      </c>
      <c r="P66" s="16">
        <f t="shared" ref="P66:P125" si="7">+J66-O66</f>
        <v>25720.618642241607</v>
      </c>
      <c r="R66" s="51">
        <v>2.6031472410515274E-3</v>
      </c>
      <c r="S66" s="3">
        <f t="shared" si="5"/>
        <v>-5.9369956650298129E-6</v>
      </c>
    </row>
    <row r="67" spans="1:19">
      <c r="A67" t="s">
        <v>101</v>
      </c>
      <c r="B67" t="s">
        <v>531</v>
      </c>
      <c r="C67" s="3">
        <f>+payroll!G67</f>
        <v>4.4192120735187437E-3</v>
      </c>
      <c r="D67" s="3">
        <f>+IFR!T67</f>
        <v>3.7746226124108192E-3</v>
      </c>
      <c r="E67" s="3">
        <f>+claims!R67</f>
        <v>7.0532707554424247E-4</v>
      </c>
      <c r="F67" s="3">
        <f>+costs!L67</f>
        <v>8.3439870306719222E-4</v>
      </c>
      <c r="H67" s="3">
        <f t="shared" si="6"/>
        <v>1.630667618913147E-3</v>
      </c>
      <c r="J67" s="16">
        <f t="shared" si="4"/>
        <v>85784.505337482027</v>
      </c>
      <c r="L67" s="6">
        <f>+J67/payroll!F67</f>
        <v>2.0001625158412337E-3</v>
      </c>
      <c r="O67" s="36">
        <v>75462.792477487703</v>
      </c>
      <c r="P67" s="16">
        <f t="shared" si="7"/>
        <v>10321.712859994324</v>
      </c>
      <c r="R67" s="51">
        <v>1.7711602198597245E-3</v>
      </c>
      <c r="S67" s="3">
        <f t="shared" si="5"/>
        <v>-1.4049260094657753E-4</v>
      </c>
    </row>
    <row r="68" spans="1:19">
      <c r="A68" t="s">
        <v>102</v>
      </c>
      <c r="B68" t="s">
        <v>103</v>
      </c>
      <c r="C68" s="3">
        <f>+payroll!G68</f>
        <v>1.4623916017998288E-4</v>
      </c>
      <c r="D68" s="3">
        <f>+IFR!T68</f>
        <v>1.4383497223560254E-4</v>
      </c>
      <c r="E68" s="3">
        <f>+claims!R68</f>
        <v>0</v>
      </c>
      <c r="F68" s="3">
        <f>+costs!L68</f>
        <v>0</v>
      </c>
      <c r="H68" s="3">
        <f t="shared" si="6"/>
        <v>3.6259266551948177E-5</v>
      </c>
      <c r="J68" s="16">
        <f t="shared" si="4"/>
        <v>1907.490655350073</v>
      </c>
      <c r="L68" s="6">
        <f>+J68/payroll!F68</f>
        <v>1.3440022968495772E-3</v>
      </c>
      <c r="O68" s="36">
        <v>1610.9926055070059</v>
      </c>
      <c r="P68" s="16">
        <f t="shared" si="7"/>
        <v>296.49804984306707</v>
      </c>
      <c r="R68" s="51">
        <v>3.7811031419403044E-5</v>
      </c>
      <c r="S68" s="3">
        <f t="shared" si="5"/>
        <v>-1.5517648674548667E-6</v>
      </c>
    </row>
    <row r="69" spans="1:19">
      <c r="A69" t="s">
        <v>104</v>
      </c>
      <c r="B69" t="s">
        <v>105</v>
      </c>
      <c r="C69" s="3">
        <f>+payroll!G69</f>
        <v>2.6619784242273538E-4</v>
      </c>
      <c r="D69" s="3">
        <f>+IFR!T69</f>
        <v>2.106968836486145E-4</v>
      </c>
      <c r="E69" s="3">
        <f>+claims!R69</f>
        <v>0</v>
      </c>
      <c r="F69" s="3">
        <f>+costs!L69</f>
        <v>0</v>
      </c>
      <c r="H69" s="3">
        <f t="shared" si="6"/>
        <v>5.9611840758918739E-5</v>
      </c>
      <c r="J69" s="16">
        <f t="shared" ref="J69:J96" si="8">(+H69*$J$272)</f>
        <v>3135.9991530149859</v>
      </c>
      <c r="L69" s="6">
        <f>+J69/payroll!F69</f>
        <v>1.2138714073951988E-3</v>
      </c>
      <c r="O69" s="36">
        <v>2553.8968273680684</v>
      </c>
      <c r="P69" s="16">
        <f t="shared" si="7"/>
        <v>582.10232564691751</v>
      </c>
      <c r="R69" s="51">
        <v>5.9941599267078595E-5</v>
      </c>
      <c r="S69" s="3">
        <f t="shared" si="5"/>
        <v>-3.2975850815985592E-7</v>
      </c>
    </row>
    <row r="70" spans="1:19">
      <c r="A70" t="s">
        <v>106</v>
      </c>
      <c r="B70" t="s">
        <v>107</v>
      </c>
      <c r="C70" s="3">
        <f>+payroll!G70</f>
        <v>3.6244061937341344E-3</v>
      </c>
      <c r="D70" s="3">
        <f>+IFR!T70</f>
        <v>3.175608916316879E-3</v>
      </c>
      <c r="E70" s="3">
        <f>+claims!R70</f>
        <v>3.2747328507411254E-3</v>
      </c>
      <c r="F70" s="3">
        <f>+costs!L70</f>
        <v>2.7963802797885675E-3</v>
      </c>
      <c r="H70" s="3">
        <f t="shared" si="6"/>
        <v>3.0190399842406858E-3</v>
      </c>
      <c r="J70" s="16">
        <f t="shared" si="8"/>
        <v>158822.58814631001</v>
      </c>
      <c r="L70" s="6">
        <f>+J70/payroll!F70</f>
        <v>4.5151967682359011E-3</v>
      </c>
      <c r="O70" s="36">
        <v>146404.8648663967</v>
      </c>
      <c r="P70" s="16">
        <f t="shared" si="7"/>
        <v>12417.723279913305</v>
      </c>
      <c r="R70" s="51">
        <v>3.4362162349433007E-3</v>
      </c>
      <c r="S70" s="3">
        <f t="shared" si="5"/>
        <v>-4.1717625070261492E-4</v>
      </c>
    </row>
    <row r="71" spans="1:19">
      <c r="A71" t="s">
        <v>108</v>
      </c>
      <c r="B71" t="s">
        <v>109</v>
      </c>
      <c r="C71" s="3">
        <f>+payroll!G71</f>
        <v>1.5562671405678884E-4</v>
      </c>
      <c r="D71" s="3">
        <f>+IFR!T71</f>
        <v>1.0509400371006185E-4</v>
      </c>
      <c r="E71" s="3">
        <f>+claims!R71</f>
        <v>0</v>
      </c>
      <c r="F71" s="3">
        <f>+costs!L71</f>
        <v>0</v>
      </c>
      <c r="H71" s="3">
        <f t="shared" si="6"/>
        <v>3.2590089720856339E-5</v>
      </c>
      <c r="J71" s="16">
        <f t="shared" si="8"/>
        <v>1714.4663285036538</v>
      </c>
      <c r="L71" s="6">
        <f>+J71/payroll!F71</f>
        <v>1.1351312727272843E-3</v>
      </c>
      <c r="O71" s="36">
        <v>1726.7015194388944</v>
      </c>
      <c r="P71" s="16">
        <f t="shared" si="7"/>
        <v>-12.235190935240553</v>
      </c>
      <c r="R71" s="51">
        <v>4.0526793965567389E-5</v>
      </c>
      <c r="S71" s="3">
        <f t="shared" si="5"/>
        <v>-7.9367042447110498E-6</v>
      </c>
    </row>
    <row r="72" spans="1:19">
      <c r="A72" t="s">
        <v>110</v>
      </c>
      <c r="B72" t="s">
        <v>579</v>
      </c>
      <c r="C72" s="3">
        <f>+payroll!G72</f>
        <v>2.4598439522311274E-4</v>
      </c>
      <c r="D72" s="3">
        <f>+IFR!T72</f>
        <v>1.9244371458318271E-4</v>
      </c>
      <c r="E72" s="3">
        <f>+claims!R72</f>
        <v>0</v>
      </c>
      <c r="F72" s="3">
        <f>+costs!L72</f>
        <v>0</v>
      </c>
      <c r="H72" s="3">
        <f t="shared" si="6"/>
        <v>5.480351372578693E-5</v>
      </c>
      <c r="J72" s="16">
        <f t="shared" si="8"/>
        <v>2883.0475697162533</v>
      </c>
      <c r="L72" s="6">
        <f>+J72/payroll!F72</f>
        <v>1.2076623507387785E-3</v>
      </c>
      <c r="O72" s="36">
        <f>2021.4+306.93</f>
        <v>2328.33</v>
      </c>
      <c r="P72" s="16">
        <f t="shared" si="7"/>
        <v>554.71756971625337</v>
      </c>
      <c r="R72" s="51">
        <v>5.4647336796252508E-5</v>
      </c>
      <c r="S72" s="3">
        <f t="shared" si="5"/>
        <v>1.5617692953442182E-7</v>
      </c>
    </row>
    <row r="73" spans="1:19">
      <c r="A73" t="s">
        <v>111</v>
      </c>
      <c r="B73" t="s">
        <v>112</v>
      </c>
      <c r="C73" s="3">
        <f>+payroll!G73</f>
        <v>5.2803843755378041E-4</v>
      </c>
      <c r="D73" s="3">
        <f>+IFR!T73</f>
        <v>4.4444807295320469E-4</v>
      </c>
      <c r="E73" s="3">
        <f>+claims!R73</f>
        <v>5.0380505396017315E-5</v>
      </c>
      <c r="F73" s="3">
        <f>+costs!L73</f>
        <v>4.7532694512401145E-6</v>
      </c>
      <c r="H73" s="3">
        <f t="shared" si="6"/>
        <v>1.3196985129351979E-4</v>
      </c>
      <c r="J73" s="16">
        <f t="shared" si="8"/>
        <v>6942.5358554805753</v>
      </c>
      <c r="L73" s="6">
        <f>+J73/payroll!F73</f>
        <v>1.3547335001124036E-3</v>
      </c>
      <c r="O73" s="36">
        <v>5550.6508685390445</v>
      </c>
      <c r="P73" s="16">
        <f t="shared" si="7"/>
        <v>1391.8849869415308</v>
      </c>
      <c r="R73" s="51">
        <v>1.302773418518673E-4</v>
      </c>
      <c r="S73" s="3">
        <f t="shared" si="5"/>
        <v>1.6925094416524883E-6</v>
      </c>
    </row>
    <row r="74" spans="1:19">
      <c r="A74" t="s">
        <v>113</v>
      </c>
      <c r="B74" t="s">
        <v>114</v>
      </c>
      <c r="C74" s="3">
        <f>+payroll!G74</f>
        <v>2.3331668593450222E-4</v>
      </c>
      <c r="D74" s="3">
        <f>+IFR!T74</f>
        <v>1.5310536961550062E-4</v>
      </c>
      <c r="E74" s="3">
        <f>+claims!R74</f>
        <v>5.0380505396017315E-5</v>
      </c>
      <c r="F74" s="3">
        <f>+costs!L74</f>
        <v>1.8560521531342389E-5</v>
      </c>
      <c r="H74" s="3">
        <f t="shared" si="6"/>
        <v>6.6996145671958376E-5</v>
      </c>
      <c r="J74" s="16">
        <f t="shared" si="8"/>
        <v>3524.4651634263837</v>
      </c>
      <c r="L74" s="6">
        <f>+J74/payroll!F74</f>
        <v>1.5564984747358998E-3</v>
      </c>
      <c r="O74" s="36">
        <v>2754.415254539384</v>
      </c>
      <c r="P74" s="16">
        <f t="shared" si="7"/>
        <v>770.04990888699967</v>
      </c>
      <c r="R74" s="51">
        <v>6.4647895574104642E-5</v>
      </c>
      <c r="S74" s="3">
        <f t="shared" si="5"/>
        <v>2.3482500978537344E-6</v>
      </c>
    </row>
    <row r="75" spans="1:19">
      <c r="A75" t="s">
        <v>115</v>
      </c>
      <c r="B75" t="s">
        <v>116</v>
      </c>
      <c r="C75" s="3">
        <f>+payroll!G75</f>
        <v>1.3711724521083444E-3</v>
      </c>
      <c r="D75" s="3">
        <f>+IFR!T75</f>
        <v>9.8708713295172622E-4</v>
      </c>
      <c r="E75" s="3">
        <f>+claims!R75</f>
        <v>1.0076101079203463E-4</v>
      </c>
      <c r="F75" s="3">
        <f>+costs!L75</f>
        <v>2.8247494195869688E-5</v>
      </c>
      <c r="H75" s="3">
        <f t="shared" si="6"/>
        <v>3.2684509626883576E-4</v>
      </c>
      <c r="J75" s="16">
        <f t="shared" si="8"/>
        <v>17194.334749893103</v>
      </c>
      <c r="L75" s="6">
        <f>+J75/payroll!F75</f>
        <v>1.2920953823780659E-3</v>
      </c>
      <c r="O75" s="36">
        <v>14308.965844009932</v>
      </c>
      <c r="P75" s="16">
        <f t="shared" si="7"/>
        <v>2885.3689058831715</v>
      </c>
      <c r="R75" s="51">
        <v>3.3584062102926372E-4</v>
      </c>
      <c r="S75" s="3">
        <f t="shared" si="5"/>
        <v>-8.9955247604279597E-6</v>
      </c>
    </row>
    <row r="76" spans="1:19">
      <c r="A76" t="s">
        <v>117</v>
      </c>
      <c r="B76" t="s">
        <v>118</v>
      </c>
      <c r="C76" s="3">
        <f>+payroll!G76</f>
        <v>1.3482099677049529E-4</v>
      </c>
      <c r="D76" s="3">
        <f>+IFR!T76</f>
        <v>8.3898202540748308E-5</v>
      </c>
      <c r="E76" s="3">
        <f>+claims!R76</f>
        <v>0</v>
      </c>
      <c r="F76" s="3">
        <f>+costs!L76</f>
        <v>0</v>
      </c>
      <c r="H76" s="3">
        <f t="shared" si="6"/>
        <v>2.7339899913905449E-5</v>
      </c>
      <c r="J76" s="16">
        <f t="shared" si="8"/>
        <v>1438.2696773324253</v>
      </c>
      <c r="L76" s="6">
        <f>+J76/payroll!F76</f>
        <v>1.0992185960039705E-3</v>
      </c>
      <c r="O76" s="36">
        <v>1243.7032868420865</v>
      </c>
      <c r="P76" s="16">
        <f t="shared" si="7"/>
        <v>194.56639049033879</v>
      </c>
      <c r="R76" s="51">
        <v>2.9190515148516899E-5</v>
      </c>
      <c r="S76" s="3">
        <f t="shared" si="5"/>
        <v>-1.8506152346114499E-6</v>
      </c>
    </row>
    <row r="77" spans="1:19">
      <c r="A77" t="s">
        <v>119</v>
      </c>
      <c r="B77" t="s">
        <v>120</v>
      </c>
      <c r="C77" s="3">
        <f>+payroll!G77</f>
        <v>2.6066504561821638E-4</v>
      </c>
      <c r="D77" s="3">
        <f>+IFR!T77</f>
        <v>2.1363951575249627E-4</v>
      </c>
      <c r="E77" s="3">
        <f>+claims!R77</f>
        <v>1.0076101079203463E-4</v>
      </c>
      <c r="F77" s="3">
        <f>+costs!L77</f>
        <v>1.1339984887058571E-4</v>
      </c>
      <c r="H77" s="3">
        <f t="shared" si="6"/>
        <v>1.424421311124957E-4</v>
      </c>
      <c r="J77" s="16">
        <f t="shared" si="8"/>
        <v>7493.4509123609632</v>
      </c>
      <c r="L77" s="6">
        <f>+J77/payroll!F77</f>
        <v>2.9621042917092788E-3</v>
      </c>
      <c r="O77" s="36">
        <v>2761.9909604462523</v>
      </c>
      <c r="P77" s="16">
        <f t="shared" si="7"/>
        <v>4731.4599519147105</v>
      </c>
      <c r="R77" s="51">
        <v>6.4825702258685059E-5</v>
      </c>
      <c r="S77" s="3">
        <f t="shared" si="5"/>
        <v>7.7616428853810642E-5</v>
      </c>
    </row>
    <row r="78" spans="1:19">
      <c r="A78" t="s">
        <v>121</v>
      </c>
      <c r="B78" t="s">
        <v>496</v>
      </c>
      <c r="C78" s="49">
        <f>+payroll!G78</f>
        <v>1.605745912273576E-4</v>
      </c>
      <c r="D78" s="49">
        <f>+IFR!T78</f>
        <v>1.2027179035113601E-4</v>
      </c>
      <c r="E78" s="3">
        <f>+claims!R78</f>
        <v>1.0076101079203463E-4</v>
      </c>
      <c r="F78" s="3">
        <f>+costs!L78</f>
        <v>8.3550182521798007E-6</v>
      </c>
      <c r="H78" s="3">
        <f t="shared" si="6"/>
        <v>5.5232960267424776E-5</v>
      </c>
      <c r="J78" s="16">
        <f t="shared" si="8"/>
        <v>2905.639457061051</v>
      </c>
      <c r="L78" s="6">
        <f>+J78/payroll!F78</f>
        <v>1.8645162615560191E-3</v>
      </c>
      <c r="O78" s="36">
        <v>2267.1012978414033</v>
      </c>
      <c r="P78" s="16">
        <f t="shared" si="7"/>
        <v>638.5381592196477</v>
      </c>
      <c r="R78" s="51">
        <v>5.3210323939800311E-5</v>
      </c>
      <c r="S78" s="3">
        <f t="shared" si="5"/>
        <v>2.022636327624465E-6</v>
      </c>
    </row>
    <row r="79" spans="1:19">
      <c r="A79" t="s">
        <v>122</v>
      </c>
      <c r="B79" t="s">
        <v>123</v>
      </c>
      <c r="C79" s="49">
        <f>+payroll!G79</f>
        <v>6.5348821932819398E-4</v>
      </c>
      <c r="D79" s="49">
        <f>+IFR!T79</f>
        <v>5.8646879080897032E-4</v>
      </c>
      <c r="E79" s="49">
        <f>+claims!R79</f>
        <v>7.424495532044658E-4</v>
      </c>
      <c r="F79" s="49">
        <f>+costs!L79</f>
        <v>1.8492045013874519E-4</v>
      </c>
      <c r="H79" s="3">
        <f t="shared" si="6"/>
        <v>3.7731432933106254E-4</v>
      </c>
      <c r="J79" s="16">
        <f t="shared" si="8"/>
        <v>19849.368886089938</v>
      </c>
      <c r="L79" s="6">
        <f>+J79/payroll!F79</f>
        <v>3.1297540943278387E-3</v>
      </c>
      <c r="O79" s="36">
        <v>15749.732903842512</v>
      </c>
      <c r="P79" s="16">
        <f t="shared" si="7"/>
        <v>4099.635982247426</v>
      </c>
      <c r="R79" s="51">
        <v>3.6965634953177033E-4</v>
      </c>
      <c r="S79" s="3">
        <f t="shared" si="5"/>
        <v>7.657979799292208E-6</v>
      </c>
    </row>
    <row r="80" spans="1:19">
      <c r="A80" t="s">
        <v>479</v>
      </c>
      <c r="B80" t="s">
        <v>532</v>
      </c>
      <c r="C80" s="49">
        <f>+payroll!G80</f>
        <v>4.2121028123047116E-5</v>
      </c>
      <c r="D80" s="49">
        <f>+IFR!T80</f>
        <v>3.2523828516587558E-5</v>
      </c>
      <c r="E80" s="49">
        <f>+claims!R80</f>
        <v>0</v>
      </c>
      <c r="F80" s="49">
        <f>+costs!L80</f>
        <v>8.4848890022136841E-8</v>
      </c>
      <c r="H80" s="3">
        <f>(C80*$C$3)+(D80*$D$3)+(E80*$E$3)+(F80*$F$3)</f>
        <v>9.3815164139676157E-6</v>
      </c>
      <c r="J80" s="16">
        <f t="shared" si="8"/>
        <v>493.53328388533174</v>
      </c>
      <c r="L80" s="6">
        <f>+J80/payroll!F80</f>
        <v>1.2073098941065704E-3</v>
      </c>
      <c r="O80" s="36">
        <v>413.80223937903821</v>
      </c>
      <c r="P80" s="16">
        <f t="shared" si="7"/>
        <v>79.731044506293529</v>
      </c>
      <c r="R80" s="51">
        <v>9.7122044018668901E-6</v>
      </c>
      <c r="S80" s="3">
        <f>+H80-R80</f>
        <v>-3.3068798789927435E-7</v>
      </c>
    </row>
    <row r="81" spans="1:19">
      <c r="A81" t="s">
        <v>124</v>
      </c>
      <c r="B81" t="s">
        <v>490</v>
      </c>
      <c r="C81" s="49">
        <f>+payroll!G81</f>
        <v>1.0183536878305526E-3</v>
      </c>
      <c r="D81" s="49">
        <f>+IFR!T81</f>
        <v>1.0096989375394489E-3</v>
      </c>
      <c r="E81" s="49">
        <f>+claims!R81</f>
        <v>5.0380505396017315E-5</v>
      </c>
      <c r="F81" s="49">
        <f>+costs!L81</f>
        <v>3.3936092788853828E-6</v>
      </c>
      <c r="H81" s="3">
        <f t="shared" si="6"/>
        <v>2.6309981954798398E-4</v>
      </c>
      <c r="J81" s="16">
        <f t="shared" si="8"/>
        <v>13840.887997363681</v>
      </c>
      <c r="L81" s="6">
        <f>+J81/payroll!F81</f>
        <v>1.4004467176215467E-3</v>
      </c>
      <c r="O81" s="36">
        <v>16719.673476968717</v>
      </c>
      <c r="P81" s="16">
        <f t="shared" si="7"/>
        <v>-2878.785479605036</v>
      </c>
      <c r="R81" s="51">
        <v>3.9242147791290695E-4</v>
      </c>
      <c r="S81" s="3">
        <f t="shared" si="5"/>
        <v>-1.2932165836492297E-4</v>
      </c>
    </row>
    <row r="82" spans="1:19">
      <c r="A82" t="s">
        <v>125</v>
      </c>
      <c r="B82" t="s">
        <v>126</v>
      </c>
      <c r="C82" s="49">
        <f>+payroll!G82</f>
        <v>1.8861125326636224E-4</v>
      </c>
      <c r="D82" s="49">
        <f>+IFR!T82</f>
        <v>2.6833264778855373E-4</v>
      </c>
      <c r="E82" s="49">
        <f>+claims!R82</f>
        <v>0</v>
      </c>
      <c r="F82" s="49">
        <f>+costs!L82</f>
        <v>0</v>
      </c>
      <c r="H82" s="3">
        <f t="shared" si="6"/>
        <v>5.7117987631864497E-5</v>
      </c>
      <c r="J82" s="16">
        <f t="shared" si="8"/>
        <v>3004.8050614616936</v>
      </c>
      <c r="L82" s="6">
        <f>+J82/payroll!F82</f>
        <v>1.6415343593764852E-3</v>
      </c>
      <c r="O82" s="36">
        <v>2276.6536514643676</v>
      </c>
      <c r="P82" s="16">
        <f t="shared" si="7"/>
        <v>728.15140999732603</v>
      </c>
      <c r="R82" s="51">
        <v>5.3434523816157581E-5</v>
      </c>
      <c r="S82" s="3">
        <f t="shared" si="5"/>
        <v>3.683463815706916E-6</v>
      </c>
    </row>
    <row r="83" spans="1:19">
      <c r="A83" t="s">
        <v>127</v>
      </c>
      <c r="B83" t="s">
        <v>533</v>
      </c>
      <c r="C83" s="49">
        <f>+payroll!G83</f>
        <v>6.8651593527771059E-4</v>
      </c>
      <c r="D83" s="49">
        <f>+IFR!T83</f>
        <v>5.8766354369325328E-4</v>
      </c>
      <c r="E83" s="49">
        <f>+claims!R83</f>
        <v>5.0380505396017315E-5</v>
      </c>
      <c r="F83" s="49">
        <f>+costs!L83</f>
        <v>6.1708519781099582E-6</v>
      </c>
      <c r="H83" s="3">
        <f t="shared" si="6"/>
        <v>1.7053202186763903E-4</v>
      </c>
      <c r="J83" s="16">
        <f t="shared" si="8"/>
        <v>8971.175345878537</v>
      </c>
      <c r="L83" s="6">
        <f>+J83/payroll!F83</f>
        <v>1.3464802852601093E-3</v>
      </c>
      <c r="O83" s="36">
        <v>7300.1636126063358</v>
      </c>
      <c r="P83" s="16">
        <f t="shared" si="7"/>
        <v>1671.0117332722011</v>
      </c>
      <c r="R83" s="51">
        <v>1.7133952991433554E-4</v>
      </c>
      <c r="S83" s="3">
        <f t="shared" si="5"/>
        <v>-8.075080466965034E-7</v>
      </c>
    </row>
    <row r="84" spans="1:19">
      <c r="A84" t="s">
        <v>128</v>
      </c>
      <c r="B84" t="s">
        <v>129</v>
      </c>
      <c r="C84" s="49">
        <f>+payroll!G84</f>
        <v>6.1457814911638364E-5</v>
      </c>
      <c r="D84" s="49">
        <f>+IFR!T84</f>
        <v>5.9759769267553048E-5</v>
      </c>
      <c r="E84" s="49">
        <f>+claims!R84</f>
        <v>5.0380505396017315E-5</v>
      </c>
      <c r="F84" s="49">
        <f>+costs!L84</f>
        <v>1.2492440606759242E-5</v>
      </c>
      <c r="H84" s="3">
        <f t="shared" si="6"/>
        <v>3.020473819585707E-5</v>
      </c>
      <c r="J84" s="16">
        <f t="shared" si="8"/>
        <v>1588.9801789936416</v>
      </c>
      <c r="L84" s="6">
        <f>+J84/payroll!F84</f>
        <v>2.6640516517163785E-3</v>
      </c>
      <c r="O84" s="36">
        <v>712.23055890569651</v>
      </c>
      <c r="P84" s="16">
        <f t="shared" si="7"/>
        <v>876.74962008794512</v>
      </c>
      <c r="R84" s="51">
        <v>1.6716508783829527E-5</v>
      </c>
      <c r="S84" s="3">
        <f t="shared" si="5"/>
        <v>1.3488229412027542E-5</v>
      </c>
    </row>
    <row r="85" spans="1:19">
      <c r="A85" t="s">
        <v>130</v>
      </c>
      <c r="B85" t="s">
        <v>131</v>
      </c>
      <c r="C85" s="49">
        <f>+payroll!G85</f>
        <v>6.0495718753988492E-5</v>
      </c>
      <c r="D85" s="49">
        <f>+IFR!T85</f>
        <v>5.761363908652653E-5</v>
      </c>
      <c r="E85" s="49">
        <f>+claims!R85</f>
        <v>0</v>
      </c>
      <c r="F85" s="49">
        <f>+costs!L85</f>
        <v>0</v>
      </c>
      <c r="H85" s="3">
        <f t="shared" si="6"/>
        <v>1.4763669730064378E-5</v>
      </c>
      <c r="J85" s="16">
        <f t="shared" si="8"/>
        <v>776.67213727078104</v>
      </c>
      <c r="L85" s="6">
        <f>+J85/payroll!F85</f>
        <v>1.3228614495305203E-3</v>
      </c>
      <c r="O85" s="36">
        <v>646.87635021226026</v>
      </c>
      <c r="P85" s="16">
        <f t="shared" si="7"/>
        <v>129.79578705852077</v>
      </c>
      <c r="R85" s="51">
        <v>1.5182603519553009E-5</v>
      </c>
      <c r="S85" s="3">
        <f t="shared" si="5"/>
        <v>-4.1893378948863127E-7</v>
      </c>
    </row>
    <row r="86" spans="1:19">
      <c r="A86" t="s">
        <v>132</v>
      </c>
      <c r="B86" t="s">
        <v>133</v>
      </c>
      <c r="C86" s="49">
        <f>+payroll!G86</f>
        <v>3.2793886305467667E-5</v>
      </c>
      <c r="D86" s="49">
        <f>+IFR!T86</f>
        <v>3.4537208377138222E-5</v>
      </c>
      <c r="E86" s="49">
        <f>+claims!R86</f>
        <v>0</v>
      </c>
      <c r="F86" s="49">
        <f>+costs!L86</f>
        <v>0</v>
      </c>
      <c r="H86" s="3">
        <f t="shared" si="6"/>
        <v>8.4163868353257369E-6</v>
      </c>
      <c r="J86" s="16">
        <f t="shared" si="8"/>
        <v>442.76072758379166</v>
      </c>
      <c r="L86" s="6">
        <f>+J86/payroll!F86</f>
        <v>1.3911612815145512E-3</v>
      </c>
      <c r="O86" s="36">
        <v>366.67743812240855</v>
      </c>
      <c r="P86" s="16">
        <f t="shared" si="7"/>
        <v>76.083289461383117</v>
      </c>
      <c r="R86" s="51">
        <v>8.6061550414560922E-6</v>
      </c>
      <c r="S86" s="3">
        <f t="shared" si="5"/>
        <v>-1.8976820613035534E-7</v>
      </c>
    </row>
    <row r="87" spans="1:19">
      <c r="A87" t="s">
        <v>134</v>
      </c>
      <c r="B87" t="s">
        <v>135</v>
      </c>
      <c r="C87" s="49">
        <f>+payroll!G87</f>
        <v>5.6075805152039349E-4</v>
      </c>
      <c r="D87" s="49">
        <f>+IFR!T87</f>
        <v>4.8849905429778013E-4</v>
      </c>
      <c r="E87" s="49">
        <f>+claims!R87</f>
        <v>5.0380505396017315E-5</v>
      </c>
      <c r="F87" s="49">
        <f>+costs!L87</f>
        <v>1.1159706969911536E-5</v>
      </c>
      <c r="H87" s="3">
        <f t="shared" si="6"/>
        <v>1.4541003821862123E-4</v>
      </c>
      <c r="J87" s="16">
        <f t="shared" si="8"/>
        <v>7649.5835540063954</v>
      </c>
      <c r="L87" s="6">
        <f>+J87/payroll!F87</f>
        <v>1.4056058333029144E-3</v>
      </c>
      <c r="O87" s="36">
        <v>6801.9564576235107</v>
      </c>
      <c r="P87" s="16">
        <f t="shared" si="7"/>
        <v>847.6270963828847</v>
      </c>
      <c r="R87" s="51">
        <v>1.5964628791804563E-4</v>
      </c>
      <c r="S87" s="3">
        <f t="shared" si="5"/>
        <v>-1.4236249699424403E-5</v>
      </c>
    </row>
    <row r="88" spans="1:19">
      <c r="A88" t="s">
        <v>136</v>
      </c>
      <c r="B88" t="s">
        <v>137</v>
      </c>
      <c r="C88" s="49">
        <f>+payroll!G88</f>
        <v>6.9178297205232776E-5</v>
      </c>
      <c r="D88" s="49">
        <f>+IFR!T88</f>
        <v>6.3653778668178502E-5</v>
      </c>
      <c r="E88" s="49">
        <f>+claims!R88</f>
        <v>0</v>
      </c>
      <c r="F88" s="49">
        <f>+costs!L88</f>
        <v>0</v>
      </c>
      <c r="H88" s="3">
        <f t="shared" si="6"/>
        <v>1.660400948417641E-5</v>
      </c>
      <c r="J88" s="16">
        <f t="shared" si="8"/>
        <v>873.48686126991663</v>
      </c>
      <c r="L88" s="6">
        <f>+J88/payroll!F88</f>
        <v>1.3010314208008306E-3</v>
      </c>
      <c r="O88" s="36">
        <v>702.30437592599458</v>
      </c>
      <c r="P88" s="16">
        <f t="shared" si="7"/>
        <v>171.18248534392205</v>
      </c>
      <c r="R88" s="51">
        <v>1.648353489230621E-5</v>
      </c>
      <c r="S88" s="3">
        <f t="shared" si="5"/>
        <v>1.2047459187019993E-7</v>
      </c>
    </row>
    <row r="89" spans="1:19">
      <c r="A89" t="s">
        <v>138</v>
      </c>
      <c r="B89" t="s">
        <v>139</v>
      </c>
      <c r="C89" s="49">
        <f>+payroll!G89</f>
        <v>0.15680677570723847</v>
      </c>
      <c r="D89" s="49">
        <f>+IFR!T89</f>
        <v>0.19624521072664208</v>
      </c>
      <c r="E89" s="49">
        <f>+claims!R89</f>
        <v>0.32270039508922671</v>
      </c>
      <c r="F89" s="49">
        <f>+costs!L89</f>
        <v>0.27834147615980753</v>
      </c>
      <c r="H89" s="3">
        <f>(C89*$C$3)+(D89*$D$3)+(E89*$E$3)+(F89*$F$3)</f>
        <v>0.25954144326350359</v>
      </c>
      <c r="J89" s="16">
        <f t="shared" si="8"/>
        <v>13653692.553100042</v>
      </c>
      <c r="L89" s="6">
        <f>+J89/payroll!F89</f>
        <v>8.9719443418001272E-3</v>
      </c>
      <c r="O89" s="36">
        <v>11387872.393054046</v>
      </c>
      <c r="P89" s="16">
        <f t="shared" si="7"/>
        <v>2265820.1600459963</v>
      </c>
      <c r="R89" s="51">
        <v>0.26728068110430969</v>
      </c>
      <c r="S89" s="3">
        <f>+H89-R89</f>
        <v>-7.7392378408061013E-3</v>
      </c>
    </row>
    <row r="90" spans="1:19">
      <c r="A90" t="s">
        <v>140</v>
      </c>
      <c r="B90" t="s">
        <v>482</v>
      </c>
      <c r="C90" s="49">
        <f>+payroll!G90</f>
        <v>5.9087797872869566E-2</v>
      </c>
      <c r="D90" s="49">
        <f>+IFR!T90</f>
        <v>6.3522764721894456E-2</v>
      </c>
      <c r="E90" s="49">
        <f>+claims!R90</f>
        <v>4.2420385543446577E-2</v>
      </c>
      <c r="F90" s="49">
        <f>+costs!L90</f>
        <v>2.9041677728544886E-2</v>
      </c>
      <c r="H90" s="3">
        <f>(C90*$C$3)+(D90*$D$3)+(E90*$E$3)+(F90*$F$3)</f>
        <v>3.9114384792989419E-2</v>
      </c>
      <c r="J90" s="16">
        <f t="shared" si="8"/>
        <v>2057689.8149746377</v>
      </c>
      <c r="L90" s="6">
        <f>+J90/payroll!F90</f>
        <v>3.5882556673236393E-3</v>
      </c>
      <c r="O90" s="36">
        <v>1619671.3816805447</v>
      </c>
      <c r="P90" s="16">
        <f t="shared" si="7"/>
        <v>438018.433294093</v>
      </c>
      <c r="R90" s="51">
        <v>3.8014727871800082E-2</v>
      </c>
      <c r="S90" s="3">
        <f>+H90-R90</f>
        <v>1.0996569211893376E-3</v>
      </c>
    </row>
    <row r="91" spans="1:19">
      <c r="A91" t="s">
        <v>141</v>
      </c>
      <c r="B91" t="s">
        <v>142</v>
      </c>
      <c r="C91" s="49">
        <f>+payroll!G91</f>
        <v>1.0568383790556492E-4</v>
      </c>
      <c r="D91" s="49">
        <f>+IFR!T91</f>
        <v>1.0538162940442623E-4</v>
      </c>
      <c r="E91" s="49">
        <f>+claims!R91</f>
        <v>1.5114151618805195E-4</v>
      </c>
      <c r="F91" s="49">
        <f>+costs!L91</f>
        <v>2.8278637201727813E-4</v>
      </c>
      <c r="H91" s="3">
        <f>(C91*$C$3)+(D91*$D$3)+(E91*$E$3)+(F91*$F$3)</f>
        <v>2.1872623405232356E-4</v>
      </c>
      <c r="J91" s="16">
        <f t="shared" si="8"/>
        <v>11506.527495170842</v>
      </c>
      <c r="L91" s="6">
        <f>+J91/payroll!F91</f>
        <v>1.121855649864764E-2</v>
      </c>
      <c r="O91" s="36">
        <v>11412.681221214421</v>
      </c>
      <c r="P91" s="16">
        <f t="shared" si="7"/>
        <v>93.846273956420191</v>
      </c>
      <c r="R91" s="51">
        <v>2.6786296023944905E-4</v>
      </c>
      <c r="S91" s="3">
        <f>+H91-R91</f>
        <v>-4.9136726187125486E-5</v>
      </c>
    </row>
    <row r="92" spans="1:19">
      <c r="A92" t="s">
        <v>481</v>
      </c>
      <c r="B92" t="s">
        <v>486</v>
      </c>
      <c r="C92" s="49">
        <f>+payroll!G92</f>
        <v>1.1062990592917103E-2</v>
      </c>
      <c r="D92" s="49">
        <f>+IFR!T92</f>
        <v>1.2369807612261818E-2</v>
      </c>
      <c r="E92" s="49">
        <f>+claims!R92</f>
        <v>9.4211545090552382E-3</v>
      </c>
      <c r="F92" s="49">
        <f>+costs!L92</f>
        <v>5.4778623485731591E-3</v>
      </c>
      <c r="H92" s="3">
        <f>(C92*$C$3)+(D92*$D$3)+(E92*$E$3)+(F92*$F$3)</f>
        <v>7.6289903611495465E-3</v>
      </c>
      <c r="J92" s="16">
        <f t="shared" si="8"/>
        <v>401338.17386514839</v>
      </c>
      <c r="L92" s="6">
        <f>+J92/payroll!F92</f>
        <v>3.7379991934976091E-3</v>
      </c>
      <c r="O92" s="36">
        <v>323440.78314154799</v>
      </c>
      <c r="P92" s="16">
        <f t="shared" si="7"/>
        <v>77897.390723600402</v>
      </c>
      <c r="R92" s="51">
        <v>7.5913629720432713E-3</v>
      </c>
      <c r="S92" s="3">
        <f>+H92-R92</f>
        <v>3.7627389106275125E-5</v>
      </c>
    </row>
    <row r="93" spans="1:19">
      <c r="A93" t="s">
        <v>503</v>
      </c>
      <c r="B93" t="s">
        <v>544</v>
      </c>
      <c r="C93" s="49">
        <f>+payroll!G93</f>
        <v>3.7927846020382317E-4</v>
      </c>
      <c r="D93" s="49">
        <f>+IFR!T93</f>
        <v>1.6365902009333211E-4</v>
      </c>
      <c r="E93" s="49">
        <f>+claims!R93</f>
        <v>5.0380505396017315E-5</v>
      </c>
      <c r="F93" s="49">
        <f>+costs!L93</f>
        <v>2.4584532981414033E-6</v>
      </c>
      <c r="H93" s="3">
        <f>(C93*$C$3)+(D93*$D$3)+(E93*$E$3)+(F93*$F$3)</f>
        <v>7.6899332825431857E-5</v>
      </c>
      <c r="J93" s="16">
        <f t="shared" si="8"/>
        <v>4045.4419715581685</v>
      </c>
      <c r="L93" s="6">
        <f>+J93/payroll!F93</f>
        <v>1.0990287993781092E-3</v>
      </c>
      <c r="O93" s="36">
        <v>3081.8722842535908</v>
      </c>
      <c r="P93" s="16">
        <f>+J93-O93</f>
        <v>963.56968730457766</v>
      </c>
      <c r="R93" s="51">
        <v>7.2333522433410809E-5</v>
      </c>
      <c r="S93" s="3">
        <f>+H93-R93</f>
        <v>4.5658103920210479E-6</v>
      </c>
    </row>
    <row r="94" spans="1:19">
      <c r="A94" t="s">
        <v>143</v>
      </c>
      <c r="B94" t="s">
        <v>144</v>
      </c>
      <c r="C94" s="49">
        <f>+payroll!G94</f>
        <v>3.5156201596134896E-3</v>
      </c>
      <c r="D94" s="49">
        <f>+IFR!T94</f>
        <v>3.3080937361517951E-3</v>
      </c>
      <c r="E94" s="49">
        <f>+claims!R94</f>
        <v>1.9648397104446752E-3</v>
      </c>
      <c r="F94" s="49">
        <f>+costs!L94</f>
        <v>8.7647552737066996E-4</v>
      </c>
      <c r="H94" s="3">
        <f t="shared" si="6"/>
        <v>1.6735755099597639E-3</v>
      </c>
      <c r="J94" s="16">
        <f t="shared" si="8"/>
        <v>88041.76007524514</v>
      </c>
      <c r="L94" s="6">
        <f>+J94/payroll!F94</f>
        <v>2.5804060182290441E-3</v>
      </c>
      <c r="O94" s="36">
        <v>60971.171528410283</v>
      </c>
      <c r="P94" s="16">
        <f t="shared" si="7"/>
        <v>27070.588546834857</v>
      </c>
      <c r="R94" s="51">
        <v>1.4310325661693471E-3</v>
      </c>
      <c r="S94" s="3">
        <f t="shared" si="5"/>
        <v>2.425429437904168E-4</v>
      </c>
    </row>
    <row r="95" spans="1:19">
      <c r="A95" t="s">
        <v>145</v>
      </c>
      <c r="B95" t="s">
        <v>146</v>
      </c>
      <c r="C95" s="49">
        <f>+payroll!G95</f>
        <v>9.6639950923504449E-4</v>
      </c>
      <c r="D95" s="49">
        <f>+IFR!T95</f>
        <v>9.5881131469036638E-4</v>
      </c>
      <c r="E95" s="49">
        <f>+claims!R95</f>
        <v>1.9091559939543405E-3</v>
      </c>
      <c r="F95" s="49">
        <f>+costs!L95</f>
        <v>1.5616092752379195E-3</v>
      </c>
      <c r="H95" s="3">
        <f t="shared" si="6"/>
        <v>1.4639903172265793E-3</v>
      </c>
      <c r="J95" s="16">
        <f t="shared" si="8"/>
        <v>77016.115194493585</v>
      </c>
      <c r="L95" s="6">
        <f>+J95/payroll!F95</f>
        <v>8.2115697059565555E-3</v>
      </c>
      <c r="O95" s="36">
        <v>70474.355617753667</v>
      </c>
      <c r="P95" s="16">
        <f t="shared" si="7"/>
        <v>6541.759576739918</v>
      </c>
      <c r="R95" s="51">
        <v>1.6540784019839991E-3</v>
      </c>
      <c r="S95" s="3">
        <f t="shared" si="5"/>
        <v>-1.9008808475741976E-4</v>
      </c>
    </row>
    <row r="96" spans="1:19">
      <c r="A96" t="s">
        <v>147</v>
      </c>
      <c r="B96" t="s">
        <v>148</v>
      </c>
      <c r="C96" s="49">
        <f>+payroll!G96</f>
        <v>8.7555325789151581E-5</v>
      </c>
      <c r="D96" s="49">
        <f>+IFR!T96</f>
        <v>8.9230340413195663E-5</v>
      </c>
      <c r="E96" s="49">
        <f>+claims!R96</f>
        <v>0</v>
      </c>
      <c r="F96" s="49">
        <f>+costs!L96</f>
        <v>0</v>
      </c>
      <c r="H96" s="3">
        <f t="shared" si="6"/>
        <v>2.2098208275293406E-5</v>
      </c>
      <c r="J96" s="16">
        <f t="shared" si="8"/>
        <v>1162.5200891670279</v>
      </c>
      <c r="L96" s="6">
        <f>+J96/payroll!F96</f>
        <v>1.3681041943882939E-3</v>
      </c>
      <c r="O96" s="36">
        <v>966.91329604347914</v>
      </c>
      <c r="P96" s="16">
        <f t="shared" si="7"/>
        <v>195.60679312354875</v>
      </c>
      <c r="R96" s="51">
        <v>2.2694076243157251E-5</v>
      </c>
      <c r="S96" s="3">
        <f t="shared" si="5"/>
        <v>-5.9586796786384574E-7</v>
      </c>
    </row>
    <row r="97" spans="1:19">
      <c r="A97" t="s">
        <v>149</v>
      </c>
      <c r="B97" t="s">
        <v>150</v>
      </c>
      <c r="C97" s="49">
        <f>+payroll!G97</f>
        <v>2.1171575500393979E-3</v>
      </c>
      <c r="D97" s="49">
        <f>+IFR!T97</f>
        <v>1.4555187638042376E-3</v>
      </c>
      <c r="E97" s="49">
        <f>+claims!R97</f>
        <v>2.5190252698008655E-4</v>
      </c>
      <c r="F97" s="49">
        <f>+costs!L97</f>
        <v>6.6769357800619935E-4</v>
      </c>
      <c r="H97" s="3">
        <f t="shared" si="6"/>
        <v>8.8498606508118701E-4</v>
      </c>
      <c r="J97" s="16">
        <f t="shared" ref="J97:J128" si="9">(+H97*$J$272)</f>
        <v>46556.447765948964</v>
      </c>
      <c r="L97" s="6">
        <f>+J97/payroll!F97</f>
        <v>2.2658331950527817E-3</v>
      </c>
      <c r="O97" s="36">
        <v>42408.649163196998</v>
      </c>
      <c r="P97" s="16">
        <f t="shared" si="7"/>
        <v>4147.7986027519655</v>
      </c>
      <c r="R97" s="51">
        <v>9.9535824092713936E-4</v>
      </c>
      <c r="S97" s="3">
        <f t="shared" si="5"/>
        <v>-1.1037217584595235E-4</v>
      </c>
    </row>
    <row r="98" spans="1:19">
      <c r="A98" t="s">
        <v>151</v>
      </c>
      <c r="B98" t="s">
        <v>476</v>
      </c>
      <c r="C98" s="49">
        <f>+payroll!G98</f>
        <v>1.6789334522809025E-2</v>
      </c>
      <c r="D98" s="49">
        <f>+IFR!T98</f>
        <v>1.4029739744545478E-2</v>
      </c>
      <c r="E98" s="49">
        <f>+claims!R98</f>
        <v>2.06560072123671E-3</v>
      </c>
      <c r="F98" s="49">
        <f>+costs!L98</f>
        <v>2.7063963003100908E-3</v>
      </c>
      <c r="H98" s="3">
        <f t="shared" si="6"/>
        <v>5.786062171790873E-3</v>
      </c>
      <c r="J98" s="16">
        <f t="shared" si="9"/>
        <v>304387.28009440773</v>
      </c>
      <c r="L98" s="6">
        <f>+J98/payroll!F98</f>
        <v>1.8680749368400541E-3</v>
      </c>
      <c r="O98" s="36">
        <v>262084.27813062828</v>
      </c>
      <c r="P98" s="16">
        <f t="shared" si="7"/>
        <v>42303.001963779447</v>
      </c>
      <c r="R98" s="51">
        <v>6.151286381485291E-3</v>
      </c>
      <c r="S98" s="3">
        <f t="shared" si="5"/>
        <v>-3.6522420969441801E-4</v>
      </c>
    </row>
    <row r="99" spans="1:19">
      <c r="A99" t="s">
        <v>152</v>
      </c>
      <c r="B99" t="s">
        <v>534</v>
      </c>
      <c r="C99" s="49">
        <f>+payroll!G99</f>
        <v>4.1287302774184345E-4</v>
      </c>
      <c r="D99" s="49">
        <f>+IFR!T99</f>
        <v>3.6603688365879222E-4</v>
      </c>
      <c r="E99" s="49">
        <f>+claims!R99</f>
        <v>1.0076101079203463E-4</v>
      </c>
      <c r="F99" s="49">
        <f>+costs!L99</f>
        <v>3.0368976187923181E-6</v>
      </c>
      <c r="H99" s="3">
        <f>(C99*$C$3)+(D99*$D$3)+(E99*$E$3)+(F99*$F$3)</f>
        <v>1.1430002911516004E-4</v>
      </c>
      <c r="J99" s="16">
        <f t="shared" si="9"/>
        <v>6012.9798028607584</v>
      </c>
      <c r="L99" s="6">
        <f>+J99/payroll!F99</f>
        <v>1.5006330569868312E-3</v>
      </c>
      <c r="O99" s="36">
        <v>5328.7398533287105</v>
      </c>
      <c r="P99" s="16">
        <f t="shared" si="7"/>
        <v>684.23994953204783</v>
      </c>
      <c r="R99" s="51">
        <v>1.2506894776008381E-4</v>
      </c>
      <c r="S99" s="3">
        <f>+H99-R99</f>
        <v>-1.0768918644923765E-5</v>
      </c>
    </row>
    <row r="100" spans="1:19">
      <c r="A100" t="s">
        <v>506</v>
      </c>
      <c r="B100" t="s">
        <v>507</v>
      </c>
      <c r="C100" s="49">
        <f>+payroll!G100</f>
        <v>3.9602631680645079E-3</v>
      </c>
      <c r="D100" s="49">
        <f>+IFR!T100</f>
        <v>3.714132716380649E-3</v>
      </c>
      <c r="E100" s="49">
        <f>+claims!R100</f>
        <v>1.259512634900433E-3</v>
      </c>
      <c r="F100" s="49">
        <f>+costs!L100</f>
        <v>9.9305972045158654E-4</v>
      </c>
      <c r="H100" s="3">
        <f>(C100*$C$3)+(D100*$D$3)+(E100*$E$3)+(F100*$F$3)</f>
        <v>1.7440622130616614E-3</v>
      </c>
      <c r="J100" s="16">
        <f t="shared" si="9"/>
        <v>91749.852937539414</v>
      </c>
      <c r="L100" s="6">
        <f>+J100/payroll!F100</f>
        <v>2.3871659233458175E-3</v>
      </c>
      <c r="O100" s="36">
        <v>71564.389744524175</v>
      </c>
      <c r="P100" s="16">
        <f t="shared" si="7"/>
        <v>20185.463193015239</v>
      </c>
      <c r="R100" s="51">
        <v>1.6796622032222237E-3</v>
      </c>
      <c r="S100" s="3">
        <f>+H100-R100</f>
        <v>6.4400009839437689E-5</v>
      </c>
    </row>
    <row r="101" spans="1:19">
      <c r="A101" t="s">
        <v>549</v>
      </c>
      <c r="B101" t="s">
        <v>550</v>
      </c>
      <c r="C101" s="49">
        <f>+payroll!G101</f>
        <v>1.1674610971172032E-2</v>
      </c>
      <c r="D101" s="49">
        <f>+IFR!T101</f>
        <v>1.2925633204094277E-2</v>
      </c>
      <c r="E101" s="49">
        <f>+claims!R101</f>
        <v>7.4059342932145458E-2</v>
      </c>
      <c r="F101" s="49">
        <f>+costs!L101</f>
        <v>8.7368041012721581E-2</v>
      </c>
      <c r="H101" s="3">
        <f t="shared" si="6"/>
        <v>6.6604756569363058E-2</v>
      </c>
      <c r="J101" s="16">
        <f t="shared" si="9"/>
        <v>3503875.3631683774</v>
      </c>
      <c r="L101" s="6">
        <f>+J101/payroll!F101</f>
        <v>3.0924843320594062E-2</v>
      </c>
      <c r="O101" s="36">
        <v>3039311.3556937315</v>
      </c>
      <c r="P101" s="16">
        <f t="shared" si="7"/>
        <v>464564.00747464597</v>
      </c>
      <c r="R101" s="51">
        <v>7.1334590097213435E-2</v>
      </c>
      <c r="S101" s="3">
        <f t="shared" ref="S101:S164" si="10">+H101-R101</f>
        <v>-4.7298335278503773E-3</v>
      </c>
    </row>
    <row r="102" spans="1:19">
      <c r="A102" t="s">
        <v>153</v>
      </c>
      <c r="B102" t="s">
        <v>154</v>
      </c>
      <c r="C102" s="49">
        <f>+payroll!G102</f>
        <v>0.15611748222577829</v>
      </c>
      <c r="D102" s="49">
        <f>+IFR!T102</f>
        <v>0.19741479370898912</v>
      </c>
      <c r="E102" s="49">
        <f>+claims!R102</f>
        <v>0.27131227958528903</v>
      </c>
      <c r="F102" s="49">
        <f>+costs!L102</f>
        <v>0.31520243694157646</v>
      </c>
      <c r="H102" s="3">
        <f t="shared" ref="H102:H166" si="11">(C102*$C$3)+(D102*$D$3)+(E102*$E$3)+(F102*$F$3)</f>
        <v>0.27400983859458516</v>
      </c>
      <c r="J102" s="16">
        <f t="shared" si="9"/>
        <v>14414831.194787925</v>
      </c>
      <c r="L102" s="6">
        <f>+J102/payroll!F102</f>
        <v>9.5139156906680917E-3</v>
      </c>
      <c r="O102" s="36">
        <v>11763578.066007677</v>
      </c>
      <c r="P102" s="16">
        <f t="shared" si="7"/>
        <v>2651253.1287802476</v>
      </c>
      <c r="R102" s="51">
        <v>0.27609873461736534</v>
      </c>
      <c r="S102" s="3">
        <f t="shared" si="10"/>
        <v>-2.0888960227801734E-3</v>
      </c>
    </row>
    <row r="103" spans="1:19">
      <c r="A103" t="s">
        <v>511</v>
      </c>
      <c r="B103" t="s">
        <v>510</v>
      </c>
      <c r="C103" s="49">
        <f>+payroll!G103</f>
        <v>5.2451720542758392E-3</v>
      </c>
      <c r="D103" s="49">
        <f>+IFR!T103</f>
        <v>5.2632847062271974E-3</v>
      </c>
      <c r="E103" s="49">
        <f>+claims!R103</f>
        <v>1.7129371834645889E-3</v>
      </c>
      <c r="F103" s="49">
        <f>+costs!L103</f>
        <v>4.8219656234365369E-3</v>
      </c>
      <c r="H103" s="3">
        <f>(C103*$C$3)+(D103*$D$3)+(E103*$E$3)+(F103*$F$3)</f>
        <v>4.4636770466444896E-3</v>
      </c>
      <c r="J103" s="16">
        <f t="shared" si="9"/>
        <v>234820.58697399392</v>
      </c>
      <c r="L103" s="6">
        <f>+J103/payroll!F103</f>
        <v>4.6129389485478831E-3</v>
      </c>
      <c r="O103" s="36">
        <v>171707.74708117635</v>
      </c>
      <c r="P103" s="16">
        <f t="shared" si="7"/>
        <v>63112.839892817574</v>
      </c>
      <c r="R103" s="51">
        <v>4.0300911361402496E-3</v>
      </c>
      <c r="S103" s="3">
        <f t="shared" si="10"/>
        <v>4.3358591050423993E-4</v>
      </c>
    </row>
    <row r="104" spans="1:19">
      <c r="A104" t="s">
        <v>155</v>
      </c>
      <c r="B104" t="s">
        <v>156</v>
      </c>
      <c r="C104" s="49">
        <f>+payroll!G104</f>
        <v>6.854211966098085E-3</v>
      </c>
      <c r="D104" s="49">
        <f>+IFR!T104</f>
        <v>4.25475839651862E-3</v>
      </c>
      <c r="E104" s="49">
        <f>+claims!R104</f>
        <v>7.5570758094025976E-4</v>
      </c>
      <c r="F104" s="49">
        <f>+costs!L104</f>
        <v>5.3551407235871403E-4</v>
      </c>
      <c r="H104" s="3">
        <f t="shared" si="11"/>
        <v>1.8232858758833554E-3</v>
      </c>
      <c r="J104" s="16">
        <f t="shared" si="9"/>
        <v>95917.570900021659</v>
      </c>
      <c r="L104" s="6">
        <f>+J104/payroll!F104</f>
        <v>1.4419224948588054E-3</v>
      </c>
      <c r="O104" s="36">
        <v>77464.476500527235</v>
      </c>
      <c r="P104" s="16">
        <f t="shared" si="7"/>
        <v>18453.094399494425</v>
      </c>
      <c r="R104" s="51">
        <v>1.8181410298449109E-3</v>
      </c>
      <c r="S104" s="3">
        <f t="shared" si="10"/>
        <v>5.1448460384444922E-6</v>
      </c>
    </row>
    <row r="105" spans="1:19">
      <c r="A105" t="s">
        <v>157</v>
      </c>
      <c r="B105" t="s">
        <v>158</v>
      </c>
      <c r="C105" s="49">
        <f>+payroll!G105</f>
        <v>7.3267248359906645E-3</v>
      </c>
      <c r="D105" s="49">
        <f>+IFR!T105</f>
        <v>6.5769376275495572E-3</v>
      </c>
      <c r="E105" s="49">
        <f>+claims!R105</f>
        <v>2.7709277967809523E-3</v>
      </c>
      <c r="F105" s="49">
        <f>+costs!L105</f>
        <v>3.5031288494864559E-3</v>
      </c>
      <c r="H105" s="3">
        <f t="shared" si="11"/>
        <v>4.2554742871515443E-3</v>
      </c>
      <c r="J105" s="16">
        <f t="shared" si="9"/>
        <v>223867.6677365927</v>
      </c>
      <c r="L105" s="6">
        <f>+J105/payroll!F105</f>
        <v>3.1483482817964612E-3</v>
      </c>
      <c r="O105" s="36">
        <v>174781.04629992694</v>
      </c>
      <c r="P105" s="16">
        <f t="shared" si="7"/>
        <v>49086.621436665766</v>
      </c>
      <c r="R105" s="51">
        <v>4.1022234432186132E-3</v>
      </c>
      <c r="S105" s="3">
        <f t="shared" si="10"/>
        <v>1.5325084393293109E-4</v>
      </c>
    </row>
    <row r="106" spans="1:19">
      <c r="A106" t="s">
        <v>159</v>
      </c>
      <c r="B106" t="s">
        <v>160</v>
      </c>
      <c r="C106" s="49">
        <f>+payroll!G106</f>
        <v>8.0059875848789725E-3</v>
      </c>
      <c r="D106" s="49">
        <f>+IFR!T106</f>
        <v>8.6897253530832299E-3</v>
      </c>
      <c r="E106" s="49">
        <f>+claims!R106</f>
        <v>5.7433776151459741E-3</v>
      </c>
      <c r="F106" s="49">
        <f>+costs!L106</f>
        <v>3.5817061944089569E-3</v>
      </c>
      <c r="H106" s="3">
        <f t="shared" si="11"/>
        <v>5.0974944761625453E-3</v>
      </c>
      <c r="J106" s="16">
        <f t="shared" si="9"/>
        <v>268163.81034757139</v>
      </c>
      <c r="L106" s="6">
        <f>+J106/payroll!F106</f>
        <v>3.4513303600998114E-3</v>
      </c>
      <c r="O106" s="36">
        <v>233142.45086653758</v>
      </c>
      <c r="P106" s="16">
        <f t="shared" si="7"/>
        <v>35021.359481033811</v>
      </c>
      <c r="R106" s="51">
        <v>5.4720031021724923E-3</v>
      </c>
      <c r="S106" s="3">
        <f t="shared" si="10"/>
        <v>-3.7450862600994696E-4</v>
      </c>
    </row>
    <row r="107" spans="1:19">
      <c r="A107" t="s">
        <v>161</v>
      </c>
      <c r="B107" t="s">
        <v>162</v>
      </c>
      <c r="C107" s="49">
        <f>+payroll!G107</f>
        <v>5.0211547683049515E-2</v>
      </c>
      <c r="D107" s="49">
        <f>+IFR!T107</f>
        <v>3.6170988696288132E-2</v>
      </c>
      <c r="E107" s="49">
        <f>+claims!R107</f>
        <v>1.4106541510884847E-2</v>
      </c>
      <c r="F107" s="49">
        <f>+costs!L107</f>
        <v>1.539361904932165E-2</v>
      </c>
      <c r="H107" s="3">
        <f t="shared" si="11"/>
        <v>2.214996970364292E-2</v>
      </c>
      <c r="J107" s="16">
        <f t="shared" si="9"/>
        <v>1165243.1018000278</v>
      </c>
      <c r="L107" s="6">
        <f>+J107/payroll!F107</f>
        <v>2.3911906774478913E-3</v>
      </c>
      <c r="O107" s="36">
        <v>930423.71736592648</v>
      </c>
      <c r="P107" s="16">
        <f t="shared" si="7"/>
        <v>234819.38443410129</v>
      </c>
      <c r="R107" s="51">
        <v>2.1837642389183412E-2</v>
      </c>
      <c r="S107" s="3">
        <f t="shared" si="10"/>
        <v>3.1232731445950818E-4</v>
      </c>
    </row>
    <row r="108" spans="1:19">
      <c r="A108" t="s">
        <v>163</v>
      </c>
      <c r="B108" t="s">
        <v>164</v>
      </c>
      <c r="C108" s="49">
        <f>+payroll!G108</f>
        <v>1.1536433085566396E-2</v>
      </c>
      <c r="D108" s="49">
        <f>+IFR!T108</f>
        <v>9.7674588298665606E-3</v>
      </c>
      <c r="E108" s="49">
        <f>+claims!R108</f>
        <v>5.8945191313340261E-3</v>
      </c>
      <c r="F108" s="49">
        <f>+costs!L108</f>
        <v>3.3799414214103173E-3</v>
      </c>
      <c r="H108" s="3">
        <f t="shared" si="11"/>
        <v>5.5751292119754136E-3</v>
      </c>
      <c r="J108" s="16">
        <f t="shared" si="9"/>
        <v>293290.73325232317</v>
      </c>
      <c r="L108" s="6">
        <f>+J108/payroll!F108</f>
        <v>2.6195582862739036E-3</v>
      </c>
      <c r="O108" s="36">
        <v>224799.40432320023</v>
      </c>
      <c r="P108" s="16">
        <f t="shared" si="7"/>
        <v>68491.328929122945</v>
      </c>
      <c r="R108" s="51">
        <v>5.2761864398828537E-3</v>
      </c>
      <c r="S108" s="3">
        <f t="shared" si="10"/>
        <v>2.9894277209255998E-4</v>
      </c>
    </row>
    <row r="109" spans="1:19">
      <c r="A109" t="s">
        <v>165</v>
      </c>
      <c r="B109" t="s">
        <v>166</v>
      </c>
      <c r="C109" s="49">
        <f>+payroll!G109</f>
        <v>4.0686600951633144E-2</v>
      </c>
      <c r="D109" s="49">
        <f>+IFR!T109</f>
        <v>3.6390159475393792E-2</v>
      </c>
      <c r="E109" s="49">
        <f>+claims!R109</f>
        <v>1.4459205048656972E-2</v>
      </c>
      <c r="F109" s="49">
        <f>+costs!L109</f>
        <v>1.2754385493972082E-2</v>
      </c>
      <c r="H109" s="3">
        <f t="shared" si="11"/>
        <v>1.945610710706016E-2</v>
      </c>
      <c r="J109" s="16">
        <f t="shared" si="9"/>
        <v>1023527.1152834001</v>
      </c>
      <c r="L109" s="6">
        <f>+J109/payroll!F109</f>
        <v>2.5920848827086576E-3</v>
      </c>
      <c r="O109" s="36">
        <v>770887.58044017258</v>
      </c>
      <c r="P109" s="16">
        <f t="shared" si="7"/>
        <v>252639.53484322748</v>
      </c>
      <c r="R109" s="51">
        <v>1.809322676293575E-2</v>
      </c>
      <c r="S109" s="3">
        <f t="shared" si="10"/>
        <v>1.3628803441244099E-3</v>
      </c>
    </row>
    <row r="110" spans="1:19">
      <c r="A110" t="s">
        <v>167</v>
      </c>
      <c r="B110" t="s">
        <v>168</v>
      </c>
      <c r="C110" s="49">
        <f>+payroll!G110</f>
        <v>9.8052252092275059E-3</v>
      </c>
      <c r="D110" s="49">
        <f>+IFR!T110</f>
        <v>7.9547974538754142E-3</v>
      </c>
      <c r="E110" s="49">
        <f>+claims!R110</f>
        <v>2.8716888075729871E-3</v>
      </c>
      <c r="F110" s="49">
        <f>+costs!L110</f>
        <v>1.5757035416755967E-3</v>
      </c>
      <c r="H110" s="3">
        <f t="shared" si="11"/>
        <v>3.5961782790291711E-3</v>
      </c>
      <c r="J110" s="16">
        <f t="shared" si="9"/>
        <v>189184.09318603514</v>
      </c>
      <c r="L110" s="6">
        <f>+J110/payroll!F110</f>
        <v>1.9880546594897982E-3</v>
      </c>
      <c r="O110" s="36">
        <v>139021.87024317958</v>
      </c>
      <c r="P110" s="16">
        <f t="shared" si="7"/>
        <v>50162.222942855558</v>
      </c>
      <c r="R110" s="51">
        <v>3.2629326079958694E-3</v>
      </c>
      <c r="S110" s="3">
        <f t="shared" si="10"/>
        <v>3.3324567103330165E-4</v>
      </c>
    </row>
    <row r="111" spans="1:19">
      <c r="A111" t="s">
        <v>169</v>
      </c>
      <c r="B111" t="s">
        <v>170</v>
      </c>
      <c r="C111" s="49">
        <f>+payroll!G111</f>
        <v>4.3141879537713758E-3</v>
      </c>
      <c r="D111" s="49">
        <f>+IFR!T111</f>
        <v>4.1357256091585914E-3</v>
      </c>
      <c r="E111" s="49">
        <f>+claims!R111</f>
        <v>1.8640786996526409E-3</v>
      </c>
      <c r="F111" s="49">
        <f>+costs!L111</f>
        <v>8.662350455694984E-4</v>
      </c>
      <c r="H111" s="3">
        <f t="shared" si="11"/>
        <v>1.8555920276558408E-3</v>
      </c>
      <c r="J111" s="16">
        <f t="shared" si="9"/>
        <v>97617.100109418374</v>
      </c>
      <c r="L111" s="6">
        <f>+J111/payroll!F111</f>
        <v>2.3314607920845525E-3</v>
      </c>
      <c r="O111" s="36">
        <v>102072.10219602223</v>
      </c>
      <c r="P111" s="16">
        <f t="shared" si="7"/>
        <v>-4455.002086603854</v>
      </c>
      <c r="R111" s="51">
        <v>2.3956978138727596E-3</v>
      </c>
      <c r="S111" s="3">
        <f t="shared" si="10"/>
        <v>-5.4010578621691875E-4</v>
      </c>
    </row>
    <row r="112" spans="1:19">
      <c r="A112" t="s">
        <v>171</v>
      </c>
      <c r="B112" t="s">
        <v>172</v>
      </c>
      <c r="C112" s="49">
        <f>+payroll!G112</f>
        <v>4.9750949155480569E-3</v>
      </c>
      <c r="D112" s="49">
        <f>+IFR!T112</f>
        <v>5.2231056092298346E-3</v>
      </c>
      <c r="E112" s="49">
        <f>+claims!R112</f>
        <v>1.7129371834645889E-3</v>
      </c>
      <c r="F112" s="49">
        <f>+costs!L112</f>
        <v>6.877196476614241E-4</v>
      </c>
      <c r="H112" s="3">
        <f t="shared" si="11"/>
        <v>1.9443474317137792E-3</v>
      </c>
      <c r="J112" s="16">
        <f t="shared" si="9"/>
        <v>102286.25423060788</v>
      </c>
      <c r="L112" s="6">
        <f>+J112/payroll!F112</f>
        <v>2.1184449375577529E-3</v>
      </c>
      <c r="O112" s="36">
        <v>71179.182218049871</v>
      </c>
      <c r="P112" s="16">
        <f t="shared" si="7"/>
        <v>31107.072012558012</v>
      </c>
      <c r="R112" s="51">
        <v>1.6706211351026549E-3</v>
      </c>
      <c r="S112" s="3">
        <f t="shared" si="10"/>
        <v>2.7372629661112429E-4</v>
      </c>
    </row>
    <row r="113" spans="1:19">
      <c r="A113" t="s">
        <v>173</v>
      </c>
      <c r="B113" t="s">
        <v>535</v>
      </c>
      <c r="C113" s="49">
        <f>+payroll!G113</f>
        <v>3.3947828042662366E-2</v>
      </c>
      <c r="D113" s="49">
        <f>+IFR!T113</f>
        <v>2.3507293999546153E-2</v>
      </c>
      <c r="E113" s="49">
        <f>+claims!R113</f>
        <v>7.0028902500464067E-3</v>
      </c>
      <c r="F113" s="49">
        <f>+costs!L113</f>
        <v>6.3872380330499117E-3</v>
      </c>
      <c r="H113" s="3">
        <f t="shared" si="11"/>
        <v>1.2064666612612972E-2</v>
      </c>
      <c r="J113" s="16">
        <f t="shared" si="9"/>
        <v>634685.72345506481</v>
      </c>
      <c r="L113" s="6">
        <f>+J113/payroll!F113</f>
        <v>1.9264068416765467E-3</v>
      </c>
      <c r="O113" s="36">
        <v>495637.53365380212</v>
      </c>
      <c r="P113" s="16">
        <f t="shared" si="7"/>
        <v>139048.18980126269</v>
      </c>
      <c r="R113" s="51">
        <v>1.1632931332866907E-2</v>
      </c>
      <c r="S113" s="3">
        <f t="shared" si="10"/>
        <v>4.3173527974606565E-4</v>
      </c>
    </row>
    <row r="114" spans="1:19">
      <c r="A114" t="s">
        <v>174</v>
      </c>
      <c r="B114" t="s">
        <v>175</v>
      </c>
      <c r="C114" s="49">
        <f>+payroll!G114</f>
        <v>2.9799008212722421E-2</v>
      </c>
      <c r="D114" s="49">
        <f>+IFR!T114</f>
        <v>2.7807718506308473E-2</v>
      </c>
      <c r="E114" s="49">
        <f>+claims!R114</f>
        <v>1.0579906133163636E-2</v>
      </c>
      <c r="F114" s="49">
        <f>+costs!L114</f>
        <v>4.5027130166782449E-3</v>
      </c>
      <c r="H114" s="3">
        <f t="shared" si="11"/>
        <v>1.1489454569860355E-2</v>
      </c>
      <c r="J114" s="16">
        <f t="shared" si="9"/>
        <v>604425.55272537051</v>
      </c>
      <c r="L114" s="6">
        <f>+J114/payroll!F114</f>
        <v>2.089980733666346E-3</v>
      </c>
      <c r="O114" s="36">
        <v>470498.96580209787</v>
      </c>
      <c r="P114" s="16">
        <f t="shared" si="7"/>
        <v>133926.58692327264</v>
      </c>
      <c r="R114" s="51">
        <v>1.1042912995333668E-2</v>
      </c>
      <c r="S114" s="3">
        <f t="shared" si="10"/>
        <v>4.4654157452668659E-4</v>
      </c>
    </row>
    <row r="115" spans="1:19">
      <c r="A115" t="s">
        <v>176</v>
      </c>
      <c r="B115" t="s">
        <v>177</v>
      </c>
      <c r="C115" s="49">
        <f>+payroll!G115</f>
        <v>1.5401670910653278E-2</v>
      </c>
      <c r="D115" s="49">
        <f>+IFR!T115</f>
        <v>1.3577769153431975E-2</v>
      </c>
      <c r="E115" s="49">
        <f>+claims!R115</f>
        <v>3.2243523453451082E-3</v>
      </c>
      <c r="F115" s="49">
        <f>+costs!L115</f>
        <v>3.9800074037513724E-3</v>
      </c>
      <c r="H115" s="3">
        <f t="shared" si="11"/>
        <v>6.4940873020632468E-3</v>
      </c>
      <c r="J115" s="16">
        <f t="shared" si="9"/>
        <v>341634.34679424437</v>
      </c>
      <c r="L115" s="6">
        <f>+J115/payroll!F115</f>
        <v>2.2855722970421544E-3</v>
      </c>
      <c r="O115" s="36">
        <v>260239.51194899113</v>
      </c>
      <c r="P115" s="16">
        <f t="shared" si="7"/>
        <v>81394.834845253237</v>
      </c>
      <c r="R115" s="51">
        <v>6.1079885340483177E-3</v>
      </c>
      <c r="S115" s="3">
        <f t="shared" si="10"/>
        <v>3.8609876801492908E-4</v>
      </c>
    </row>
    <row r="116" spans="1:19">
      <c r="A116" t="s">
        <v>178</v>
      </c>
      <c r="B116" s="35" t="s">
        <v>555</v>
      </c>
      <c r="C116" s="49">
        <f>+payroll!G116</f>
        <v>2.8062147555399448E-2</v>
      </c>
      <c r="D116" s="49">
        <f>+IFR!T116</f>
        <v>2.4451657654358069E-2</v>
      </c>
      <c r="E116" s="49">
        <f>+claims!R116</f>
        <v>1.0126481584599481E-2</v>
      </c>
      <c r="F116" s="49">
        <f>+costs!L116</f>
        <v>5.9326169010868032E-3</v>
      </c>
      <c r="H116" s="3">
        <f t="shared" si="11"/>
        <v>1.1642768029561693E-2</v>
      </c>
      <c r="J116" s="16">
        <f t="shared" si="9"/>
        <v>612490.91144686355</v>
      </c>
      <c r="L116" s="6">
        <f>+J116/payroll!F116</f>
        <v>2.2489511443385861E-3</v>
      </c>
      <c r="O116" s="36">
        <v>513099.53535650135</v>
      </c>
      <c r="P116" s="16">
        <f t="shared" si="7"/>
        <v>99391.376090362202</v>
      </c>
      <c r="R116" s="51">
        <v>1.2042775731140005E-2</v>
      </c>
      <c r="S116" s="3">
        <f t="shared" si="10"/>
        <v>-4.0000770157831191E-4</v>
      </c>
    </row>
    <row r="117" spans="1:19">
      <c r="A117" t="s">
        <v>179</v>
      </c>
      <c r="B117" t="s">
        <v>180</v>
      </c>
      <c r="C117" s="49">
        <f>+payroll!G117</f>
        <v>9.9882855535089014E-3</v>
      </c>
      <c r="D117" s="49">
        <f>+IFR!T117</f>
        <v>9.0810954228994992E-3</v>
      </c>
      <c r="E117" s="49">
        <f>+claims!R117</f>
        <v>4.4334844748495231E-3</v>
      </c>
      <c r="F117" s="49">
        <f>+costs!L117</f>
        <v>4.1603461004094226E-3</v>
      </c>
      <c r="H117" s="3">
        <f t="shared" si="11"/>
        <v>5.544902953524132E-3</v>
      </c>
      <c r="J117" s="16">
        <f t="shared" si="9"/>
        <v>291700.62095759675</v>
      </c>
      <c r="L117" s="6">
        <f>+J117/payroll!F117</f>
        <v>3.0091766276624092E-3</v>
      </c>
      <c r="O117" s="36">
        <v>241009.03414516864</v>
      </c>
      <c r="P117" s="16">
        <f t="shared" si="7"/>
        <v>50691.586812428111</v>
      </c>
      <c r="R117" s="51">
        <v>5.6566368655398044E-3</v>
      </c>
      <c r="S117" s="3">
        <f t="shared" si="10"/>
        <v>-1.1173391201567233E-4</v>
      </c>
    </row>
    <row r="118" spans="1:19">
      <c r="A118" t="s">
        <v>181</v>
      </c>
      <c r="B118" t="s">
        <v>182</v>
      </c>
      <c r="C118" s="49">
        <f>+payroll!G118</f>
        <v>2.400152332510497E-3</v>
      </c>
      <c r="D118" s="49">
        <f>+IFR!T118</f>
        <v>2.6872868624464E-3</v>
      </c>
      <c r="E118" s="49">
        <f>+claims!R118</f>
        <v>1.9144592050486578E-3</v>
      </c>
      <c r="F118" s="49">
        <f>+costs!L118</f>
        <v>2.109812499099444E-3</v>
      </c>
      <c r="H118" s="3">
        <f t="shared" si="11"/>
        <v>2.1889862795865774E-3</v>
      </c>
      <c r="J118" s="16">
        <f t="shared" si="9"/>
        <v>115155.9661864306</v>
      </c>
      <c r="L118" s="6">
        <f>+J118/payroll!F118</f>
        <v>4.9436636296222485E-3</v>
      </c>
      <c r="O118" s="36">
        <v>83999.291133215724</v>
      </c>
      <c r="P118" s="16">
        <f t="shared" si="7"/>
        <v>31156.675053214873</v>
      </c>
      <c r="R118" s="51">
        <v>1.9715173275087951E-3</v>
      </c>
      <c r="S118" s="3">
        <f t="shared" si="10"/>
        <v>2.1746895207778224E-4</v>
      </c>
    </row>
    <row r="119" spans="1:19">
      <c r="A119" t="s">
        <v>183</v>
      </c>
      <c r="B119" t="s">
        <v>536</v>
      </c>
      <c r="C119" s="49">
        <f>+payroll!G119</f>
        <v>5.5364268723575986E-4</v>
      </c>
      <c r="D119" s="49">
        <f>+IFR!T119</f>
        <v>1.6361476998650679E-4</v>
      </c>
      <c r="E119" s="49">
        <f>+claims!R119</f>
        <v>0</v>
      </c>
      <c r="F119" s="49">
        <f>+costs!L119</f>
        <v>0</v>
      </c>
      <c r="H119" s="3">
        <f t="shared" si="11"/>
        <v>8.9657182152783334E-5</v>
      </c>
      <c r="J119" s="16">
        <f t="shared" si="9"/>
        <v>4716.5939469965588</v>
      </c>
      <c r="L119" s="6">
        <f>+J119/payroll!F119</f>
        <v>8.7780934018635848E-4</v>
      </c>
      <c r="O119" s="36">
        <v>3216.9052360331852</v>
      </c>
      <c r="P119" s="16">
        <f t="shared" si="7"/>
        <v>1499.6887109633735</v>
      </c>
      <c r="R119" s="51">
        <v>7.550283256242045E-5</v>
      </c>
      <c r="S119" s="3">
        <f t="shared" si="10"/>
        <v>1.4154349590362884E-5</v>
      </c>
    </row>
    <row r="120" spans="1:19">
      <c r="A120" t="s">
        <v>184</v>
      </c>
      <c r="B120" t="s">
        <v>185</v>
      </c>
      <c r="C120" s="49">
        <f>+payroll!G120</f>
        <v>6.7195019491081203E-3</v>
      </c>
      <c r="D120" s="49">
        <f>+IFR!T120</f>
        <v>5.6103604191113541E-3</v>
      </c>
      <c r="E120" s="49">
        <f>+claims!R120</f>
        <v>2.3175032482167968E-3</v>
      </c>
      <c r="F120" s="49">
        <f>+costs!L120</f>
        <v>2.8942678467921059E-3</v>
      </c>
      <c r="H120" s="3">
        <f t="shared" si="11"/>
        <v>3.6254189913352171E-3</v>
      </c>
      <c r="J120" s="16">
        <f t="shared" si="9"/>
        <v>190722.3588704679</v>
      </c>
      <c r="L120" s="6">
        <f>+J120/payroll!F120</f>
        <v>2.9245954596382852E-3</v>
      </c>
      <c r="O120" s="36">
        <v>147473.58570096831</v>
      </c>
      <c r="P120" s="16">
        <f t="shared" si="7"/>
        <v>43248.773169499589</v>
      </c>
      <c r="R120" s="51">
        <v>3.4612997995210788E-3</v>
      </c>
      <c r="S120" s="3">
        <f t="shared" si="10"/>
        <v>1.6411919181413825E-4</v>
      </c>
    </row>
    <row r="121" spans="1:19">
      <c r="A121" t="s">
        <v>186</v>
      </c>
      <c r="B121" t="s">
        <v>187</v>
      </c>
      <c r="C121" s="49">
        <f>+payroll!G121</f>
        <v>1.1499010982806999E-2</v>
      </c>
      <c r="D121" s="49">
        <f>+IFR!T121</f>
        <v>7.144378872423654E-3</v>
      </c>
      <c r="E121" s="49">
        <f>+claims!R121</f>
        <v>1.9648397104446752E-3</v>
      </c>
      <c r="F121" s="49">
        <f>+costs!L121</f>
        <v>9.5840544241504509E-4</v>
      </c>
      <c r="H121" s="3">
        <f t="shared" si="11"/>
        <v>3.2001929539195598E-3</v>
      </c>
      <c r="J121" s="16">
        <f t="shared" si="9"/>
        <v>168352.49952375903</v>
      </c>
      <c r="L121" s="6">
        <f>+J121/payroll!F121</f>
        <v>1.5085522472667943E-3</v>
      </c>
      <c r="O121" s="36">
        <v>158389.87795016827</v>
      </c>
      <c r="P121" s="16">
        <f t="shared" si="7"/>
        <v>9962.6215735907608</v>
      </c>
      <c r="R121" s="51">
        <v>3.7175121916865816E-3</v>
      </c>
      <c r="S121" s="3">
        <f t="shared" si="10"/>
        <v>-5.1731923776702181E-4</v>
      </c>
    </row>
    <row r="122" spans="1:19">
      <c r="A122" t="s">
        <v>188</v>
      </c>
      <c r="B122" t="s">
        <v>537</v>
      </c>
      <c r="C122" s="49">
        <f>+payroll!G122</f>
        <v>2.7814650443291778E-3</v>
      </c>
      <c r="D122" s="49">
        <f>+IFR!T122</f>
        <v>2.5477884006796761E-3</v>
      </c>
      <c r="E122" s="49">
        <f>+claims!R122</f>
        <v>9.0684909712831162E-4</v>
      </c>
      <c r="F122" s="49">
        <f>+costs!L122</f>
        <v>5.8038857235942173E-4</v>
      </c>
      <c r="H122" s="3">
        <f t="shared" si="11"/>
        <v>1.1504171886110065E-3</v>
      </c>
      <c r="J122" s="16">
        <f t="shared" si="9"/>
        <v>60519.9786345842</v>
      </c>
      <c r="L122" s="6">
        <f>+J122/payroll!F122</f>
        <v>2.2419526488808021E-3</v>
      </c>
      <c r="O122" s="36">
        <v>45893.678282967587</v>
      </c>
      <c r="P122" s="16">
        <f t="shared" si="7"/>
        <v>14626.300351616614</v>
      </c>
      <c r="R122" s="51">
        <v>1.0771541132947281E-3</v>
      </c>
      <c r="S122" s="3">
        <f t="shared" si="10"/>
        <v>7.3263075316278448E-5</v>
      </c>
    </row>
    <row r="123" spans="1:19">
      <c r="A123" t="s">
        <v>477</v>
      </c>
      <c r="B123" t="s">
        <v>478</v>
      </c>
      <c r="C123" s="49">
        <f>+payroll!G123</f>
        <v>3.7398271685622772E-3</v>
      </c>
      <c r="D123" s="49">
        <f>+IFR!T123</f>
        <v>2.7232179491885351E-3</v>
      </c>
      <c r="E123" s="49">
        <f>+claims!R123</f>
        <v>2.0152202158406926E-4</v>
      </c>
      <c r="F123" s="49">
        <f>+costs!L123</f>
        <v>3.7185242503451522E-4</v>
      </c>
      <c r="H123" s="3">
        <f>(C123*$C$3)+(D123*$D$3)+(E123*$E$3)+(F123*$F$3)</f>
        <v>1.0612203979771711E-3</v>
      </c>
      <c r="J123" s="16">
        <f t="shared" si="9"/>
        <v>55827.604496858672</v>
      </c>
      <c r="L123" s="6">
        <f>+J123/payroll!F123</f>
        <v>1.5381501672436344E-3</v>
      </c>
      <c r="O123" s="36">
        <v>49717.343580315472</v>
      </c>
      <c r="P123" s="16">
        <f t="shared" si="7"/>
        <v>6110.2609165432004</v>
      </c>
      <c r="R123" s="51">
        <v>1.1668979943039158E-3</v>
      </c>
      <c r="S123" s="3">
        <f>+H123-R123</f>
        <v>-1.056775963267447E-4</v>
      </c>
    </row>
    <row r="124" spans="1:19">
      <c r="A124" t="s">
        <v>189</v>
      </c>
      <c r="B124" t="s">
        <v>497</v>
      </c>
      <c r="C124" s="49">
        <f>+payroll!G124</f>
        <v>2.1007368785701626E-3</v>
      </c>
      <c r="D124" s="49">
        <f>+IFR!T124</f>
        <v>1.9283532802858653E-3</v>
      </c>
      <c r="E124" s="49">
        <f>+claims!R124</f>
        <v>1.8136981942566232E-3</v>
      </c>
      <c r="F124" s="49">
        <f>+costs!L124</f>
        <v>1.5215883914879778E-3</v>
      </c>
      <c r="H124" s="3">
        <f t="shared" si="11"/>
        <v>1.6886440338882837E-3</v>
      </c>
      <c r="J124" s="16">
        <f t="shared" si="9"/>
        <v>88834.469672456398</v>
      </c>
      <c r="L124" s="6">
        <f>+J124/payroll!F124</f>
        <v>4.357236476266505E-3</v>
      </c>
      <c r="O124" s="36">
        <v>66131.845854607847</v>
      </c>
      <c r="P124" s="16">
        <f t="shared" si="7"/>
        <v>22702.623817848551</v>
      </c>
      <c r="R124" s="51">
        <v>1.5521569080354305E-3</v>
      </c>
      <c r="S124" s="3">
        <f t="shared" si="10"/>
        <v>1.3648712585285312E-4</v>
      </c>
    </row>
    <row r="125" spans="1:19">
      <c r="A125" t="s">
        <v>190</v>
      </c>
      <c r="B125" t="s">
        <v>191</v>
      </c>
      <c r="C125" s="49">
        <f>+payroll!G125</f>
        <v>2.3358391686208639E-3</v>
      </c>
      <c r="D125" s="49">
        <f>+IFR!T125</f>
        <v>2.2479718018849288E-3</v>
      </c>
      <c r="E125" s="49">
        <f>+claims!R125</f>
        <v>3.1819266565905674E-3</v>
      </c>
      <c r="F125" s="49">
        <f>+costs!L125</f>
        <v>1.7132770124744891E-3</v>
      </c>
      <c r="H125" s="3">
        <f t="shared" si="11"/>
        <v>2.0782315772865027E-3</v>
      </c>
      <c r="J125" s="16">
        <f t="shared" si="9"/>
        <v>109329.49533460582</v>
      </c>
      <c r="L125" s="6">
        <f>+J125/payroll!F125</f>
        <v>4.8227603635010285E-3</v>
      </c>
      <c r="O125" s="36">
        <v>88682.721322534984</v>
      </c>
      <c r="P125" s="16">
        <f t="shared" si="7"/>
        <v>20646.774012070833</v>
      </c>
      <c r="R125" s="51">
        <v>2.08144044288101E-3</v>
      </c>
      <c r="S125" s="3">
        <f t="shared" si="10"/>
        <v>-3.2088655945072993E-6</v>
      </c>
    </row>
    <row r="126" spans="1:19">
      <c r="A126" t="s">
        <v>547</v>
      </c>
      <c r="B126" t="s">
        <v>548</v>
      </c>
      <c r="C126" s="49">
        <f>+payroll!G126</f>
        <v>2.0144921203662739E-3</v>
      </c>
      <c r="D126" s="49">
        <f>+IFR!T126</f>
        <v>1.6577860021026343E-3</v>
      </c>
      <c r="E126" s="49">
        <f>+claims!R126</f>
        <v>2.5190252698008655E-4</v>
      </c>
      <c r="F126" s="49">
        <f>+costs!L126</f>
        <v>1.243609401734454E-4</v>
      </c>
      <c r="H126" s="3">
        <f>(C126*$C$3)+(D126*$D$3)+(E126*$E$3)+(F126*$F$3)</f>
        <v>5.7143670845969383E-4</v>
      </c>
      <c r="J126" s="16">
        <f t="shared" si="9"/>
        <v>30061.561778951778</v>
      </c>
      <c r="L126" s="6">
        <f>+J126/payroll!F126</f>
        <v>1.5376137103806954E-3</v>
      </c>
      <c r="O126" s="36">
        <v>18626.280113091649</v>
      </c>
      <c r="P126" s="16">
        <f>+J126-O126</f>
        <v>11435.28166586013</v>
      </c>
      <c r="R126" s="51">
        <v>4.3717076054552236E-4</v>
      </c>
      <c r="S126" s="3">
        <f>+H126-R126</f>
        <v>1.3426594791417148E-4</v>
      </c>
    </row>
    <row r="127" spans="1:19" s="46" customFormat="1">
      <c r="A127" s="48" t="s">
        <v>567</v>
      </c>
      <c r="B127" s="48" t="s">
        <v>561</v>
      </c>
      <c r="C127" s="49">
        <f>+payroll!G127</f>
        <v>1.3278144517732189E-2</v>
      </c>
      <c r="D127" s="49">
        <f>+IFR!T127</f>
        <v>8.9103785107675342E-3</v>
      </c>
      <c r="E127" s="49">
        <f>+claims!R127</f>
        <v>6.5998462068782675E-3</v>
      </c>
      <c r="F127" s="49">
        <f>+costs!L127</f>
        <v>1.9032956687765642E-3</v>
      </c>
      <c r="H127" s="49">
        <f>(C127*$C$3)+(D127*$D$3)+(E127*$E$3)+(F127*$F$3)</f>
        <v>4.9055197108601439E-3</v>
      </c>
      <c r="J127" s="16">
        <f t="shared" si="9"/>
        <v>258064.59694090422</v>
      </c>
      <c r="L127" s="50">
        <f>+J127/payroll!F127</f>
        <v>2.0025912497584498E-3</v>
      </c>
      <c r="O127" s="36">
        <v>213162.66073187909</v>
      </c>
      <c r="P127" s="16">
        <f>+J127-O127</f>
        <v>44901.936209025123</v>
      </c>
      <c r="R127" s="51">
        <v>5.003064591870084E-3</v>
      </c>
      <c r="S127" s="49">
        <f>+H127-R127</f>
        <v>-9.7544881009940104E-5</v>
      </c>
    </row>
    <row r="128" spans="1:19">
      <c r="A128" t="s">
        <v>192</v>
      </c>
      <c r="B128" t="s">
        <v>193</v>
      </c>
      <c r="C128" s="49">
        <f>+payroll!G128</f>
        <v>1.6840521216047438E-3</v>
      </c>
      <c r="D128" s="49">
        <f>+IFR!T128</f>
        <v>1.2333611024878731E-3</v>
      </c>
      <c r="E128" s="49">
        <f>+claims!R128</f>
        <v>1.0076101079203463E-4</v>
      </c>
      <c r="F128" s="49">
        <f>+costs!L128</f>
        <v>4.8619885851184788E-5</v>
      </c>
      <c r="H128" s="3">
        <f t="shared" si="11"/>
        <v>4.0896273614109314E-4</v>
      </c>
      <c r="J128" s="16">
        <f t="shared" si="9"/>
        <v>21514.296116770707</v>
      </c>
      <c r="L128" s="6">
        <f>+J128/payroll!F128</f>
        <v>1.3163545811405448E-3</v>
      </c>
      <c r="O128" s="36">
        <v>17466.468153585167</v>
      </c>
      <c r="P128" s="16">
        <f t="shared" ref="P128:P138" si="12">+J128-O128</f>
        <v>4047.8279631855403</v>
      </c>
      <c r="R128" s="51">
        <v>4.0994922874482387E-4</v>
      </c>
      <c r="S128" s="3">
        <f t="shared" si="10"/>
        <v>-9.8649260373072194E-7</v>
      </c>
    </row>
    <row r="129" spans="1:19">
      <c r="A129" t="s">
        <v>194</v>
      </c>
      <c r="B129" t="s">
        <v>538</v>
      </c>
      <c r="C129" s="49">
        <f>+payroll!G129</f>
        <v>8.4884093441700873E-4</v>
      </c>
      <c r="D129" s="49">
        <f>+IFR!T129</f>
        <v>3.2641091299674577E-4</v>
      </c>
      <c r="E129" s="49">
        <f>+claims!R129</f>
        <v>5.0380505396017315E-5</v>
      </c>
      <c r="F129" s="49">
        <f>+costs!L129</f>
        <v>8.117441360117816E-6</v>
      </c>
      <c r="H129" s="3">
        <f t="shared" si="11"/>
        <v>1.5933402155219261E-4</v>
      </c>
      <c r="J129" s="16">
        <f t="shared" ref="J129:J160" si="13">(+H129*$J$272)</f>
        <v>8382.0823224518517</v>
      </c>
      <c r="L129" s="6">
        <f>+J129/payroll!F129</f>
        <v>1.0174823473788658E-3</v>
      </c>
      <c r="O129" s="36">
        <v>6642.0143059684733</v>
      </c>
      <c r="P129" s="16">
        <f t="shared" si="12"/>
        <v>1740.0680164833784</v>
      </c>
      <c r="R129" s="51">
        <v>1.5589234286526106E-4</v>
      </c>
      <c r="S129" s="3">
        <f t="shared" si="10"/>
        <v>3.4416786869315478E-6</v>
      </c>
    </row>
    <row r="130" spans="1:19">
      <c r="A130" t="s">
        <v>195</v>
      </c>
      <c r="B130" t="s">
        <v>196</v>
      </c>
      <c r="C130" s="49">
        <f>+payroll!G130</f>
        <v>8.0452127824386307E-3</v>
      </c>
      <c r="D130" s="49">
        <f>+IFR!T130</f>
        <v>6.152888853842812E-3</v>
      </c>
      <c r="E130" s="49">
        <f>+claims!R130</f>
        <v>1.1083711187123808E-3</v>
      </c>
      <c r="F130" s="49">
        <f>+costs!L130</f>
        <v>4.5287324482865335E-4</v>
      </c>
      <c r="H130" s="3">
        <f t="shared" si="11"/>
        <v>2.2127423192392294E-3</v>
      </c>
      <c r="J130" s="16">
        <f t="shared" si="13"/>
        <v>116405.69978434104</v>
      </c>
      <c r="L130" s="6">
        <f>+J130/payroll!F130</f>
        <v>1.4908638602721819E-3</v>
      </c>
      <c r="O130" s="36">
        <v>86686.083873705822</v>
      </c>
      <c r="P130" s="16">
        <f t="shared" si="12"/>
        <v>29719.615910635213</v>
      </c>
      <c r="R130" s="51">
        <v>2.0345780792346687E-3</v>
      </c>
      <c r="S130" s="3">
        <f t="shared" si="10"/>
        <v>1.7816424000456068E-4</v>
      </c>
    </row>
    <row r="131" spans="1:19">
      <c r="A131" t="s">
        <v>197</v>
      </c>
      <c r="B131" t="s">
        <v>539</v>
      </c>
      <c r="C131" s="49">
        <f>+payroll!G131</f>
        <v>8.4607294217446834E-4</v>
      </c>
      <c r="D131" s="49">
        <f>+IFR!T131</f>
        <v>8.2260948588212606E-4</v>
      </c>
      <c r="E131" s="49">
        <f>+claims!R131</f>
        <v>4.0304404316813852E-4</v>
      </c>
      <c r="F131" s="49">
        <f>+costs!L131</f>
        <v>6.6679279448396433E-5</v>
      </c>
      <c r="H131" s="3">
        <f t="shared" si="11"/>
        <v>3.0904947765133292E-4</v>
      </c>
      <c r="J131" s="16">
        <f t="shared" si="13"/>
        <v>16258.160926012028</v>
      </c>
      <c r="L131" s="6">
        <f>+J131/payroll!F131</f>
        <v>1.9799986211649231E-3</v>
      </c>
      <c r="O131" s="36">
        <v>11136.89892433505</v>
      </c>
      <c r="P131" s="16">
        <f t="shared" si="12"/>
        <v>5121.2620016769779</v>
      </c>
      <c r="R131" s="51">
        <v>2.6139017255775803E-4</v>
      </c>
      <c r="S131" s="3">
        <f t="shared" si="10"/>
        <v>4.7659305093574887E-5</v>
      </c>
    </row>
    <row r="132" spans="1:19">
      <c r="A132" t="s">
        <v>198</v>
      </c>
      <c r="B132" t="s">
        <v>540</v>
      </c>
      <c r="C132" s="49">
        <f>+payroll!G132</f>
        <v>9.8378750007625348E-4</v>
      </c>
      <c r="D132" s="49">
        <f>+IFR!T132</f>
        <v>9.5232867404046126E-4</v>
      </c>
      <c r="E132" s="49">
        <f>+claims!R132</f>
        <v>4.0304404316813852E-4</v>
      </c>
      <c r="F132" s="49">
        <f>+costs!L132</f>
        <v>3.0235772088638428E-4</v>
      </c>
      <c r="H132" s="3">
        <f t="shared" si="11"/>
        <v>4.8388576077164065E-4</v>
      </c>
      <c r="J132" s="16">
        <f t="shared" si="13"/>
        <v>25455.770474741526</v>
      </c>
      <c r="L132" s="6">
        <f>+J132/payroll!F132</f>
        <v>2.6661600860115359E-3</v>
      </c>
      <c r="O132" s="36">
        <v>31050.508340571861</v>
      </c>
      <c r="P132" s="16">
        <f t="shared" si="12"/>
        <v>-5594.7378658303351</v>
      </c>
      <c r="R132" s="51">
        <v>7.2877537888158428E-4</v>
      </c>
      <c r="S132" s="3">
        <f t="shared" si="10"/>
        <v>-2.4488961810994363E-4</v>
      </c>
    </row>
    <row r="133" spans="1:19">
      <c r="A133" t="s">
        <v>199</v>
      </c>
      <c r="B133" t="s">
        <v>498</v>
      </c>
      <c r="C133" s="49">
        <f>+payroll!G133</f>
        <v>1.1853730995724926E-3</v>
      </c>
      <c r="D133" s="49">
        <f>+IFR!T133</f>
        <v>1.0987301524719307E-3</v>
      </c>
      <c r="E133" s="49">
        <f>+claims!R133</f>
        <v>6.5494657014822507E-4</v>
      </c>
      <c r="F133" s="49">
        <f>+costs!L133</f>
        <v>9.5100047198961321E-4</v>
      </c>
      <c r="H133" s="3">
        <f t="shared" si="11"/>
        <v>9.5435517522155454E-4</v>
      </c>
      <c r="J133" s="16">
        <f t="shared" si="13"/>
        <v>50205.747433197517</v>
      </c>
      <c r="L133" s="6">
        <f>+J133/payroll!F133</f>
        <v>4.3641497647415603E-3</v>
      </c>
      <c r="O133" s="36">
        <v>35400.156000158633</v>
      </c>
      <c r="P133" s="16">
        <f t="shared" si="12"/>
        <v>14805.591433038884</v>
      </c>
      <c r="R133" s="51">
        <v>8.3086440384530134E-4</v>
      </c>
      <c r="S133" s="3">
        <f t="shared" si="10"/>
        <v>1.2349077137625321E-4</v>
      </c>
    </row>
    <row r="134" spans="1:19">
      <c r="A134" t="s">
        <v>200</v>
      </c>
      <c r="B134" t="s">
        <v>541</v>
      </c>
      <c r="C134" s="49">
        <f>+payroll!G134</f>
        <v>1.6521413698170576E-2</v>
      </c>
      <c r="D134" s="49">
        <f>+IFR!T134</f>
        <v>1.5852468019839378E-2</v>
      </c>
      <c r="E134" s="49">
        <f>+claims!R134</f>
        <v>1.9621881048975165E-2</v>
      </c>
      <c r="F134" s="49">
        <f>+costs!L134</f>
        <v>2.1974750129469148E-2</v>
      </c>
      <c r="H134" s="3">
        <f t="shared" si="11"/>
        <v>2.0174867449779008E-2</v>
      </c>
      <c r="J134" s="16">
        <f t="shared" si="13"/>
        <v>1061338.929132645</v>
      </c>
      <c r="L134" s="6">
        <f>+J134/payroll!F134</f>
        <v>6.6192405516926527E-3</v>
      </c>
      <c r="O134" s="36">
        <v>960039.807127601</v>
      </c>
      <c r="P134" s="16">
        <f t="shared" si="12"/>
        <v>101299.12200504402</v>
      </c>
      <c r="R134" s="51">
        <v>2.2532751042488565E-2</v>
      </c>
      <c r="S134" s="3">
        <f t="shared" si="10"/>
        <v>-2.3578835927095566E-3</v>
      </c>
    </row>
    <row r="135" spans="1:19">
      <c r="A135" t="s">
        <v>201</v>
      </c>
      <c r="B135" t="s">
        <v>202</v>
      </c>
      <c r="C135" s="49">
        <f>+payroll!G135</f>
        <v>1.1649700769123504E-3</v>
      </c>
      <c r="D135" s="49">
        <f>+IFR!T135</f>
        <v>1.1249704658193272E-3</v>
      </c>
      <c r="E135" s="49">
        <f>+claims!R135</f>
        <v>2.0152202158406926E-4</v>
      </c>
      <c r="F135" s="49">
        <f>+costs!L135</f>
        <v>2.05249551544049E-4</v>
      </c>
      <c r="H135" s="3">
        <f t="shared" si="11"/>
        <v>4.3962060200549954E-4</v>
      </c>
      <c r="J135" s="16">
        <f t="shared" si="13"/>
        <v>23127.113975773682</v>
      </c>
      <c r="L135" s="6">
        <f>+J135/payroll!F135</f>
        <v>2.0455398592521537E-3</v>
      </c>
      <c r="O135" s="36">
        <v>28668.22695490381</v>
      </c>
      <c r="P135" s="16">
        <f t="shared" si="12"/>
        <v>-5541.1129791301282</v>
      </c>
      <c r="R135" s="51">
        <v>6.7286170428404934E-4</v>
      </c>
      <c r="S135" s="3">
        <f t="shared" si="10"/>
        <v>-2.332411022785498E-4</v>
      </c>
    </row>
    <row r="136" spans="1:19">
      <c r="A136" t="s">
        <v>203</v>
      </c>
      <c r="B136" t="s">
        <v>204</v>
      </c>
      <c r="C136" s="49">
        <f>+payroll!G136</f>
        <v>1.1934274610943131E-3</v>
      </c>
      <c r="D136" s="49">
        <f>+IFR!T136</f>
        <v>1.01790733235554E-3</v>
      </c>
      <c r="E136" s="49">
        <f>+claims!R136</f>
        <v>1.0606422188635225E-3</v>
      </c>
      <c r="F136" s="49">
        <f>+costs!L136</f>
        <v>3.9475816212049134E-4</v>
      </c>
      <c r="H136" s="3">
        <f t="shared" si="11"/>
        <v>6.7236807928305474E-4</v>
      </c>
      <c r="J136" s="16">
        <f t="shared" si="13"/>
        <v>35371.256788954393</v>
      </c>
      <c r="L136" s="6">
        <f>+J136/payroll!F136</f>
        <v>3.0539065292530267E-3</v>
      </c>
      <c r="O136" s="36">
        <v>30792.381490432814</v>
      </c>
      <c r="P136" s="16">
        <f t="shared" si="12"/>
        <v>4578.8752985215797</v>
      </c>
      <c r="R136" s="51">
        <v>7.2271697587747647E-4</v>
      </c>
      <c r="S136" s="3">
        <f t="shared" si="10"/>
        <v>-5.0348896594421726E-5</v>
      </c>
    </row>
    <row r="137" spans="1:19">
      <c r="A137" t="s">
        <v>205</v>
      </c>
      <c r="B137" t="s">
        <v>206</v>
      </c>
      <c r="C137" s="49">
        <f>+payroll!G137</f>
        <v>8.943140889165524E-5</v>
      </c>
      <c r="D137" s="49">
        <f>+IFR!T137</f>
        <v>7.4096803878946757E-5</v>
      </c>
      <c r="E137" s="49">
        <f>+claims!R137</f>
        <v>5.0380505396017315E-5</v>
      </c>
      <c r="F137" s="49">
        <f>+costs!L137</f>
        <v>1.8181991585243634E-5</v>
      </c>
      <c r="H137" s="3">
        <f t="shared" si="11"/>
        <v>3.8907297356874027E-5</v>
      </c>
      <c r="J137" s="16">
        <f t="shared" si="13"/>
        <v>2046.7955695363141</v>
      </c>
      <c r="L137" s="6">
        <f>+J137/payroll!F137</f>
        <v>2.3582273495732133E-3</v>
      </c>
      <c r="O137" s="36">
        <v>1604.6449867956273</v>
      </c>
      <c r="P137" s="16">
        <f t="shared" si="12"/>
        <v>442.15058274068679</v>
      </c>
      <c r="R137" s="51">
        <v>3.7662048730274691E-5</v>
      </c>
      <c r="S137" s="3">
        <f t="shared" si="10"/>
        <v>1.2452486265993355E-6</v>
      </c>
    </row>
    <row r="138" spans="1:19">
      <c r="A138" t="s">
        <v>207</v>
      </c>
      <c r="B138" t="s">
        <v>458</v>
      </c>
      <c r="C138" s="49">
        <f>+payroll!G138</f>
        <v>8.4159266195345408E-5</v>
      </c>
      <c r="D138" s="49">
        <f>+IFR!T138</f>
        <v>5.5755134599864387E-5</v>
      </c>
      <c r="E138" s="49">
        <f>+claims!R138</f>
        <v>0</v>
      </c>
      <c r="F138" s="49">
        <f>+costs!L138</f>
        <v>0</v>
      </c>
      <c r="H138" s="3">
        <f t="shared" si="11"/>
        <v>1.7489300099401223E-5</v>
      </c>
      <c r="J138" s="16">
        <f t="shared" si="13"/>
        <v>920.05933050039857</v>
      </c>
      <c r="L138" s="6">
        <f>+J138/payroll!F138</f>
        <v>1.1264584314674628E-3</v>
      </c>
      <c r="O138" s="36">
        <v>813.52103689431954</v>
      </c>
      <c r="P138" s="16">
        <f t="shared" si="12"/>
        <v>106.53829360607904</v>
      </c>
      <c r="R138" s="51">
        <v>1.9093861375406971E-5</v>
      </c>
      <c r="S138" s="3">
        <f t="shared" si="10"/>
        <v>-1.6045612760057484E-6</v>
      </c>
    </row>
    <row r="139" spans="1:19" outlineLevel="1">
      <c r="A139" t="s">
        <v>208</v>
      </c>
      <c r="B139" t="s">
        <v>209</v>
      </c>
      <c r="C139" s="49">
        <f>+payroll!G139</f>
        <v>9.058238580749696E-5</v>
      </c>
      <c r="D139" s="49">
        <f>+IFR!T139</f>
        <v>8.9827716855337073E-5</v>
      </c>
      <c r="E139" s="49">
        <f>+claims!R139</f>
        <v>0</v>
      </c>
      <c r="F139" s="49">
        <f>+costs!L139</f>
        <v>0</v>
      </c>
      <c r="H139" s="3">
        <f t="shared" si="11"/>
        <v>2.2551262832854254E-5</v>
      </c>
      <c r="J139" s="16">
        <f t="shared" si="13"/>
        <v>1186.3539230277584</v>
      </c>
      <c r="L139" s="6">
        <f>+J139/payroll!F139</f>
        <v>1.3494965907626612E-3</v>
      </c>
      <c r="O139" s="36">
        <v>995.57729056790458</v>
      </c>
      <c r="P139" s="16">
        <f t="shared" ref="P139:P164" si="14">+J139-O139</f>
        <v>190.77663245985377</v>
      </c>
      <c r="R139" s="51">
        <v>2.3366838609578887E-5</v>
      </c>
      <c r="S139" s="3">
        <f t="shared" si="10"/>
        <v>-8.1557577672463296E-7</v>
      </c>
    </row>
    <row r="140" spans="1:19" outlineLevel="1">
      <c r="A140" t="s">
        <v>210</v>
      </c>
      <c r="B140" t="s">
        <v>211</v>
      </c>
      <c r="C140" s="49">
        <f>+payroll!G140</f>
        <v>2.0747287361969733E-5</v>
      </c>
      <c r="D140" s="49">
        <f>+IFR!T140</f>
        <v>3.0090072641196655E-5</v>
      </c>
      <c r="E140" s="49">
        <f>+claims!R140</f>
        <v>0</v>
      </c>
      <c r="F140" s="49">
        <f>+costs!L140</f>
        <v>0</v>
      </c>
      <c r="H140" s="3">
        <f t="shared" si="11"/>
        <v>6.3546700003957981E-6</v>
      </c>
      <c r="J140" s="16">
        <f t="shared" si="13"/>
        <v>334.30002303610172</v>
      </c>
      <c r="L140" s="6">
        <f>+J140/payroll!F140</f>
        <v>1.6602609777148637E-3</v>
      </c>
      <c r="O140" s="36">
        <v>300.63154295564823</v>
      </c>
      <c r="P140" s="16">
        <f t="shared" si="14"/>
        <v>33.668480080453492</v>
      </c>
      <c r="R140" s="51">
        <v>7.0560154512827135E-6</v>
      </c>
      <c r="S140" s="3">
        <f t="shared" si="10"/>
        <v>-7.0134545088691536E-7</v>
      </c>
    </row>
    <row r="141" spans="1:19" outlineLevel="1">
      <c r="A141" t="s">
        <v>212</v>
      </c>
      <c r="B141" t="s">
        <v>213</v>
      </c>
      <c r="C141" s="49">
        <f>+payroll!G141</f>
        <v>1.3368679031179091E-4</v>
      </c>
      <c r="D141" s="49">
        <f>+IFR!T141</f>
        <v>1.6947790914085764E-4</v>
      </c>
      <c r="E141" s="49">
        <f>+claims!R141</f>
        <v>0</v>
      </c>
      <c r="F141" s="49">
        <f>+costs!L141</f>
        <v>0</v>
      </c>
      <c r="H141" s="3">
        <f t="shared" si="11"/>
        <v>3.7895587431581069E-5</v>
      </c>
      <c r="J141" s="16">
        <f t="shared" si="13"/>
        <v>1993.5725616837865</v>
      </c>
      <c r="L141" s="6">
        <f>+J141/payroll!F141</f>
        <v>1.5365433855289332E-3</v>
      </c>
      <c r="O141" s="36">
        <v>1666.0160445305357</v>
      </c>
      <c r="P141" s="16">
        <f t="shared" si="14"/>
        <v>327.55651715325075</v>
      </c>
      <c r="R141" s="51">
        <v>3.9102466882613956E-5</v>
      </c>
      <c r="S141" s="3">
        <f t="shared" si="10"/>
        <v>-1.2068794510328873E-6</v>
      </c>
    </row>
    <row r="142" spans="1:19" outlineLevel="1">
      <c r="A142" t="s">
        <v>501</v>
      </c>
      <c r="B142" t="s">
        <v>499</v>
      </c>
      <c r="C142" s="49">
        <f>+payroll!G142</f>
        <v>1.0380450028314412E-4</v>
      </c>
      <c r="D142" s="49">
        <f>+IFR!T142</f>
        <v>1.3983033756791386E-4</v>
      </c>
      <c r="E142" s="49">
        <f>+claims!R142</f>
        <v>0</v>
      </c>
      <c r="F142" s="49">
        <f>+costs!L142</f>
        <v>0</v>
      </c>
      <c r="H142" s="3">
        <f>(C142*$C$3)+(D142*$D$3)+(E142*$E$3)+(F142*$F$3)</f>
        <v>3.0454354731382245E-5</v>
      </c>
      <c r="J142" s="16">
        <f t="shared" si="13"/>
        <v>1602.1117520841501</v>
      </c>
      <c r="L142" s="6">
        <f>+J142/payroll!F142</f>
        <v>1.5902957570931261E-3</v>
      </c>
      <c r="O142" s="36">
        <v>1299.729740134964</v>
      </c>
      <c r="P142" s="16">
        <f>+J142-O142</f>
        <v>302.38201194918611</v>
      </c>
      <c r="R142" s="51">
        <v>3.0505492001007176E-5</v>
      </c>
      <c r="S142" s="3">
        <f>+H142-R142</f>
        <v>-5.1137269624930545E-8</v>
      </c>
    </row>
    <row r="143" spans="1:19" outlineLevel="1">
      <c r="A143" t="s">
        <v>214</v>
      </c>
      <c r="B143" t="s">
        <v>215</v>
      </c>
      <c r="C143" s="49">
        <f>+payroll!G143</f>
        <v>1.3082959995990075E-4</v>
      </c>
      <c r="D143" s="49">
        <f>+IFR!T143</f>
        <v>1.380603332949023E-4</v>
      </c>
      <c r="E143" s="49">
        <f>+claims!R143</f>
        <v>5.0380505396017315E-5</v>
      </c>
      <c r="F143" s="49">
        <f>+costs!L143</f>
        <v>1.568215280809143E-5</v>
      </c>
      <c r="H143" s="3">
        <f t="shared" si="11"/>
        <v>5.0577609151107831E-5</v>
      </c>
      <c r="J143" s="16">
        <f t="shared" si="13"/>
        <v>2660.7354753705831</v>
      </c>
      <c r="L143" s="6">
        <f>+J143/payroll!F143</f>
        <v>2.0955448622466148E-3</v>
      </c>
      <c r="O143" s="36">
        <v>2247.4050151840715</v>
      </c>
      <c r="P143" s="16">
        <f t="shared" si="14"/>
        <v>413.33046018651157</v>
      </c>
      <c r="R143" s="51">
        <v>5.274803953212767E-5</v>
      </c>
      <c r="S143" s="3">
        <f t="shared" si="10"/>
        <v>-2.1704303810198388E-6</v>
      </c>
    </row>
    <row r="144" spans="1:19" outlineLevel="1">
      <c r="A144" t="s">
        <v>216</v>
      </c>
      <c r="B144" t="s">
        <v>217</v>
      </c>
      <c r="C144" s="49">
        <f>+payroll!G144</f>
        <v>8.8726527514692834E-6</v>
      </c>
      <c r="D144" s="49">
        <f>+IFR!T144</f>
        <v>1.8585044866621461E-5</v>
      </c>
      <c r="E144" s="49">
        <f>+claims!R144</f>
        <v>0</v>
      </c>
      <c r="F144" s="49">
        <f>+costs!L144</f>
        <v>0</v>
      </c>
      <c r="H144" s="3">
        <f t="shared" si="11"/>
        <v>3.4322122022613431E-6</v>
      </c>
      <c r="J144" s="16">
        <f t="shared" si="13"/>
        <v>180.55833240896723</v>
      </c>
      <c r="L144" s="6">
        <f>+J144/payroll!F144</f>
        <v>2.0968401621981997E-3</v>
      </c>
      <c r="O144" s="36">
        <v>130.86948231401954</v>
      </c>
      <c r="P144" s="16">
        <f t="shared" si="14"/>
        <v>49.688850094947696</v>
      </c>
      <c r="R144" s="51">
        <v>3.0715908258679365E-6</v>
      </c>
      <c r="S144" s="3">
        <f t="shared" si="10"/>
        <v>3.6062137639340659E-7</v>
      </c>
    </row>
    <row r="145" spans="1:19" outlineLevel="1">
      <c r="A145" t="s">
        <v>218</v>
      </c>
      <c r="B145" t="s">
        <v>219</v>
      </c>
      <c r="C145" s="49">
        <f>+payroll!G145</f>
        <v>3.5152834267367685E-4</v>
      </c>
      <c r="D145" s="49">
        <f>+IFR!T145</f>
        <v>4.3586355222909853E-4</v>
      </c>
      <c r="E145" s="49">
        <f>+claims!R145</f>
        <v>5.0380505396017315E-5</v>
      </c>
      <c r="F145" s="49">
        <f>+costs!L145</f>
        <v>1.7480447109660598E-4</v>
      </c>
      <c r="H145" s="3">
        <f t="shared" si="11"/>
        <v>2.1086374533021312E-4</v>
      </c>
      <c r="J145" s="16">
        <f t="shared" si="13"/>
        <v>11092.905676766597</v>
      </c>
      <c r="L145" s="6">
        <f>+J145/payroll!F145</f>
        <v>3.2515186528817436E-3</v>
      </c>
      <c r="O145" s="36">
        <v>10766.573228948011</v>
      </c>
      <c r="P145" s="16">
        <f t="shared" si="14"/>
        <v>326.33244781858593</v>
      </c>
      <c r="R145" s="51">
        <v>2.5269839057451E-4</v>
      </c>
      <c r="S145" s="3">
        <f t="shared" si="10"/>
        <v>-4.1834645244296883E-5</v>
      </c>
    </row>
    <row r="146" spans="1:19" outlineLevel="1">
      <c r="A146" t="s">
        <v>220</v>
      </c>
      <c r="B146" t="s">
        <v>221</v>
      </c>
      <c r="C146" s="49">
        <f>+payroll!G146</f>
        <v>1.9217819104071741E-3</v>
      </c>
      <c r="D146" s="49">
        <f>+IFR!T146</f>
        <v>2.493936020673299E-3</v>
      </c>
      <c r="E146" s="49">
        <f>+claims!R146</f>
        <v>1.6625566780685713E-3</v>
      </c>
      <c r="F146" s="49">
        <f>+costs!L146</f>
        <v>5.1356916237173872E-3</v>
      </c>
      <c r="H146" s="3">
        <f t="shared" si="11"/>
        <v>3.8827632173257772E-3</v>
      </c>
      <c r="J146" s="16">
        <f t="shared" si="13"/>
        <v>204260.46244964568</v>
      </c>
      <c r="L146" s="6">
        <f>+J146/payroll!F146</f>
        <v>1.0951698670405557E-2</v>
      </c>
      <c r="O146" s="36">
        <v>151602.08161567841</v>
      </c>
      <c r="P146" s="16">
        <f t="shared" si="14"/>
        <v>52658.380833967269</v>
      </c>
      <c r="R146" s="51">
        <v>3.5581982509555301E-3</v>
      </c>
      <c r="S146" s="3">
        <f t="shared" si="10"/>
        <v>3.2456496637024712E-4</v>
      </c>
    </row>
    <row r="147" spans="1:19" outlineLevel="1">
      <c r="A147" t="s">
        <v>222</v>
      </c>
      <c r="B147" t="s">
        <v>223</v>
      </c>
      <c r="C147" s="49">
        <f>+payroll!G147</f>
        <v>2.8611234531956612E-4</v>
      </c>
      <c r="D147" s="49">
        <f>+IFR!T147</f>
        <v>4.5135108961794979E-4</v>
      </c>
      <c r="E147" s="49">
        <f>+claims!R147</f>
        <v>1.0076101079203463E-4</v>
      </c>
      <c r="F147" s="49">
        <f>+costs!L147</f>
        <v>3.9884692623405799E-5</v>
      </c>
      <c r="H147" s="3">
        <f t="shared" si="11"/>
        <v>1.3122789656003816E-4</v>
      </c>
      <c r="J147" s="16">
        <f t="shared" si="13"/>
        <v>6903.5038546875821</v>
      </c>
      <c r="L147" s="6">
        <f>+J147/payroll!F147</f>
        <v>2.4861896291170239E-3</v>
      </c>
      <c r="O147" s="36">
        <v>5551.846471680773</v>
      </c>
      <c r="P147" s="16">
        <f t="shared" si="14"/>
        <v>1351.6573830068091</v>
      </c>
      <c r="R147" s="51">
        <v>1.3030540342570847E-4</v>
      </c>
      <c r="S147" s="3">
        <f t="shared" si="10"/>
        <v>9.2249313432969226E-7</v>
      </c>
    </row>
    <row r="148" spans="1:19" outlineLevel="1">
      <c r="A148" t="s">
        <v>224</v>
      </c>
      <c r="B148" t="s">
        <v>225</v>
      </c>
      <c r="C148" s="49">
        <f>+payroll!G148</f>
        <v>3.5952578500968532E-4</v>
      </c>
      <c r="D148" s="49">
        <f>+IFR!T148</f>
        <v>3.9913596356410855E-4</v>
      </c>
      <c r="E148" s="49">
        <f>+claims!R148</f>
        <v>2.0152202158406926E-4</v>
      </c>
      <c r="F148" s="49">
        <f>+costs!L148</f>
        <v>2.7806106806754533E-5</v>
      </c>
      <c r="H148" s="3">
        <f t="shared" si="11"/>
        <v>1.4174468589338735E-4</v>
      </c>
      <c r="J148" s="16">
        <f t="shared" si="13"/>
        <v>7456.7604228784539</v>
      </c>
      <c r="L148" s="6">
        <f>+J148/payroll!F148</f>
        <v>2.1370831638204768E-3</v>
      </c>
      <c r="O148" s="36">
        <v>6394.8780716950378</v>
      </c>
      <c r="P148" s="16">
        <f t="shared" si="14"/>
        <v>1061.8823511834162</v>
      </c>
      <c r="R148" s="51">
        <v>1.5009189667634454E-4</v>
      </c>
      <c r="S148" s="3">
        <f t="shared" si="10"/>
        <v>-8.3472107829571894E-6</v>
      </c>
    </row>
    <row r="149" spans="1:19" outlineLevel="1">
      <c r="A149" t="s">
        <v>226</v>
      </c>
      <c r="B149" t="s">
        <v>227</v>
      </c>
      <c r="C149" s="49">
        <f>+payroll!G149</f>
        <v>2.2409308166428018E-4</v>
      </c>
      <c r="D149" s="49">
        <f>+IFR!T149</f>
        <v>2.358530693787914E-4</v>
      </c>
      <c r="E149" s="49">
        <f>+claims!R149</f>
        <v>5.0380505396017315E-5</v>
      </c>
      <c r="F149" s="49">
        <f>+costs!L149</f>
        <v>2.4587649879414846E-5</v>
      </c>
      <c r="H149" s="3">
        <f t="shared" si="11"/>
        <v>7.9802934617435452E-5</v>
      </c>
      <c r="J149" s="16">
        <f t="shared" si="13"/>
        <v>4198.1917045724731</v>
      </c>
      <c r="L149" s="6">
        <f>+J149/payroll!F149</f>
        <v>1.9303457039599999E-3</v>
      </c>
      <c r="O149" s="36">
        <v>2457.3472347748611</v>
      </c>
      <c r="P149" s="16">
        <f t="shared" si="14"/>
        <v>1740.844469797612</v>
      </c>
      <c r="R149" s="51">
        <v>5.7675518301472053E-5</v>
      </c>
      <c r="S149" s="3">
        <f t="shared" si="10"/>
        <v>2.2127416315963399E-5</v>
      </c>
    </row>
    <row r="150" spans="1:19" outlineLevel="1">
      <c r="A150" t="s">
        <v>228</v>
      </c>
      <c r="B150" t="s">
        <v>229</v>
      </c>
      <c r="C150" s="49">
        <f>+payroll!G150</f>
        <v>5.3565971055204026E-5</v>
      </c>
      <c r="D150" s="49">
        <f>+IFR!T150</f>
        <v>5.3985130326852817E-5</v>
      </c>
      <c r="E150" s="49">
        <f>+claims!R150</f>
        <v>0</v>
      </c>
      <c r="F150" s="49">
        <f>+costs!L150</f>
        <v>0</v>
      </c>
      <c r="H150" s="3">
        <f t="shared" si="11"/>
        <v>1.3443887672757105E-5</v>
      </c>
      <c r="J150" s="16">
        <f t="shared" si="13"/>
        <v>707.24238369853026</v>
      </c>
      <c r="L150" s="6">
        <f>+J150/payroll!F150</f>
        <v>1.3604436977601051E-3</v>
      </c>
      <c r="O150" s="36">
        <v>593.69534099261864</v>
      </c>
      <c r="P150" s="16">
        <f t="shared" si="14"/>
        <v>113.54704270591162</v>
      </c>
      <c r="R150" s="51">
        <v>1.3934411067492317E-5</v>
      </c>
      <c r="S150" s="3">
        <f t="shared" si="10"/>
        <v>-4.9052339473521163E-7</v>
      </c>
    </row>
    <row r="151" spans="1:19" outlineLevel="1">
      <c r="A151" t="s">
        <v>230</v>
      </c>
      <c r="B151" t="s">
        <v>231</v>
      </c>
      <c r="C151" s="49">
        <f>+payroll!G151</f>
        <v>1.7342361549020191E-4</v>
      </c>
      <c r="D151" s="49">
        <f>+IFR!T151</f>
        <v>2.1726802451216994E-4</v>
      </c>
      <c r="E151" s="49">
        <f>+claims!R151</f>
        <v>1.5114151618805195E-4</v>
      </c>
      <c r="F151" s="49">
        <f>+costs!L151</f>
        <v>2.3438380322115006E-5</v>
      </c>
      <c r="H151" s="3">
        <f t="shared" si="11"/>
        <v>8.5570710621773267E-5</v>
      </c>
      <c r="J151" s="16">
        <f t="shared" si="13"/>
        <v>4501.6170045482568</v>
      </c>
      <c r="L151" s="6">
        <f>+J151/payroll!F151</f>
        <v>2.674616890020846E-3</v>
      </c>
      <c r="O151" s="36">
        <v>3081.1876105187098</v>
      </c>
      <c r="P151" s="16">
        <f t="shared" si="14"/>
        <v>1420.429394029547</v>
      </c>
      <c r="R151" s="51">
        <v>7.2317452700990483E-5</v>
      </c>
      <c r="S151" s="3">
        <f t="shared" si="10"/>
        <v>1.3253257920782784E-5</v>
      </c>
    </row>
    <row r="152" spans="1:19" outlineLevel="1">
      <c r="A152" t="s">
        <v>232</v>
      </c>
      <c r="B152" t="s">
        <v>233</v>
      </c>
      <c r="C152" s="49">
        <f>+payroll!G152</f>
        <v>4.0356296083846917E-4</v>
      </c>
      <c r="D152" s="49">
        <f>+IFR!T152</f>
        <v>4.6152861418776635E-4</v>
      </c>
      <c r="E152" s="49">
        <f>+claims!R152</f>
        <v>2.5190252698008655E-4</v>
      </c>
      <c r="F152" s="49">
        <f>+costs!L152</f>
        <v>7.6539932595969044E-5</v>
      </c>
      <c r="H152" s="3">
        <f t="shared" si="11"/>
        <v>1.9184578548287384E-4</v>
      </c>
      <c r="J152" s="16">
        <f t="shared" si="13"/>
        <v>10092.428167364977</v>
      </c>
      <c r="L152" s="6">
        <f>+J152/payroll!F152</f>
        <v>2.576829261489237E-3</v>
      </c>
      <c r="O152" s="36">
        <v>8181.1965018660521</v>
      </c>
      <c r="P152" s="16">
        <f t="shared" si="14"/>
        <v>1911.2316654989245</v>
      </c>
      <c r="R152" s="51">
        <v>1.9201793783715931E-4</v>
      </c>
      <c r="S152" s="3">
        <f t="shared" si="10"/>
        <v>-1.7215235428546236E-7</v>
      </c>
    </row>
    <row r="153" spans="1:19" outlineLevel="1">
      <c r="A153" t="s">
        <v>234</v>
      </c>
      <c r="B153" t="s">
        <v>235</v>
      </c>
      <c r="C153" s="49">
        <f>+payroll!G153</f>
        <v>5.8200562973906669E-4</v>
      </c>
      <c r="D153" s="49">
        <f>+IFR!T153</f>
        <v>6.7791163656343056E-4</v>
      </c>
      <c r="E153" s="49">
        <f>+claims!R153</f>
        <v>4.0304404316813852E-4</v>
      </c>
      <c r="F153" s="49">
        <f>+costs!L153</f>
        <v>2.3352951342742715E-4</v>
      </c>
      <c r="H153" s="3">
        <f t="shared" si="11"/>
        <v>3.5806397281948918E-4</v>
      </c>
      <c r="J153" s="16">
        <f t="shared" si="13"/>
        <v>18836.665689091304</v>
      </c>
      <c r="L153" s="6">
        <f>+J153/payroll!F153</f>
        <v>3.3348639470142565E-3</v>
      </c>
      <c r="O153" s="36">
        <v>14136.365053485353</v>
      </c>
      <c r="P153" s="16">
        <f t="shared" si="14"/>
        <v>4700.3006356059504</v>
      </c>
      <c r="R153" s="51">
        <v>3.3178956958977886E-4</v>
      </c>
      <c r="S153" s="3">
        <f t="shared" si="10"/>
        <v>2.6274403229710323E-5</v>
      </c>
    </row>
    <row r="154" spans="1:19" outlineLevel="1">
      <c r="A154" t="s">
        <v>236</v>
      </c>
      <c r="B154" t="s">
        <v>237</v>
      </c>
      <c r="C154" s="49">
        <f>+payroll!G154</f>
        <v>6.418952676182225E-5</v>
      </c>
      <c r="D154" s="49">
        <f>+IFR!T154</f>
        <v>8.4960205104555261E-5</v>
      </c>
      <c r="E154" s="49">
        <f>+claims!R154</f>
        <v>0</v>
      </c>
      <c r="F154" s="49">
        <f>+costs!L154</f>
        <v>0</v>
      </c>
      <c r="H154" s="3">
        <f t="shared" si="11"/>
        <v>1.8643716483297189E-5</v>
      </c>
      <c r="J154" s="16">
        <f t="shared" si="13"/>
        <v>980.78969473735151</v>
      </c>
      <c r="L154" s="6">
        <f>+J154/payroll!F154</f>
        <v>1.5743924424760647E-3</v>
      </c>
      <c r="O154" s="36">
        <v>771.16573220691566</v>
      </c>
      <c r="P154" s="16">
        <f t="shared" si="14"/>
        <v>209.62396253043585</v>
      </c>
      <c r="R154" s="51">
        <v>1.8099755163597389E-5</v>
      </c>
      <c r="S154" s="3">
        <f t="shared" si="10"/>
        <v>5.4396131969979933E-7</v>
      </c>
    </row>
    <row r="155" spans="1:19" outlineLevel="1">
      <c r="A155" t="s">
        <v>238</v>
      </c>
      <c r="B155" t="s">
        <v>239</v>
      </c>
      <c r="C155" s="49">
        <f>+payroll!G155</f>
        <v>4.6986617475868295E-5</v>
      </c>
      <c r="D155" s="49">
        <f>+IFR!T155</f>
        <v>6.5490158101428011E-5</v>
      </c>
      <c r="E155" s="49">
        <f>+claims!R155</f>
        <v>0</v>
      </c>
      <c r="F155" s="49">
        <f>+costs!L155</f>
        <v>0</v>
      </c>
      <c r="H155" s="3">
        <f t="shared" si="11"/>
        <v>1.4059596947162039E-5</v>
      </c>
      <c r="J155" s="16">
        <f t="shared" si="13"/>
        <v>739.63299164580224</v>
      </c>
      <c r="L155" s="6">
        <f>+J155/payroll!F155</f>
        <v>1.6219720619193299E-3</v>
      </c>
      <c r="O155" s="36">
        <v>605.02123801928462</v>
      </c>
      <c r="P155" s="16">
        <f t="shared" si="14"/>
        <v>134.61175362651761</v>
      </c>
      <c r="R155" s="51">
        <v>1.4200237146931964E-5</v>
      </c>
      <c r="S155" s="3">
        <f t="shared" si="10"/>
        <v>-1.4064019976992479E-7</v>
      </c>
    </row>
    <row r="156" spans="1:19" outlineLevel="1">
      <c r="A156" t="s">
        <v>240</v>
      </c>
      <c r="B156" t="s">
        <v>241</v>
      </c>
      <c r="C156" s="49">
        <f>+payroll!G156</f>
        <v>3.4813599679681746E-5</v>
      </c>
      <c r="D156" s="49">
        <f>+IFR!T156</f>
        <v>3.0975074777702436E-5</v>
      </c>
      <c r="E156" s="49">
        <f>+claims!R156</f>
        <v>0</v>
      </c>
      <c r="F156" s="49">
        <f>+costs!L156</f>
        <v>0</v>
      </c>
      <c r="H156" s="3">
        <f t="shared" si="11"/>
        <v>8.223584307173022E-6</v>
      </c>
      <c r="J156" s="16">
        <f t="shared" si="13"/>
        <v>432.61796807010228</v>
      </c>
      <c r="L156" s="6">
        <f>+J156/payroll!F156</f>
        <v>1.280433117375224E-3</v>
      </c>
      <c r="O156" s="36">
        <v>398.77517812131811</v>
      </c>
      <c r="P156" s="16">
        <f t="shared" si="14"/>
        <v>33.842789948784173</v>
      </c>
      <c r="R156" s="51">
        <v>9.3595096201437107E-6</v>
      </c>
      <c r="S156" s="3">
        <f t="shared" si="10"/>
        <v>-1.1359253129706887E-6</v>
      </c>
    </row>
    <row r="157" spans="1:19" outlineLevel="1">
      <c r="A157" t="s">
        <v>242</v>
      </c>
      <c r="B157" t="s">
        <v>243</v>
      </c>
      <c r="C157" s="49">
        <f>+payroll!G157</f>
        <v>4.8934396683108388E-4</v>
      </c>
      <c r="D157" s="49">
        <f>+IFR!T157</f>
        <v>5.575513459986439E-4</v>
      </c>
      <c r="E157" s="49">
        <f>+claims!R157</f>
        <v>2.0152202158406926E-4</v>
      </c>
      <c r="F157" s="49">
        <f>+costs!L157</f>
        <v>7.2292120103860808E-5</v>
      </c>
      <c r="H157" s="3">
        <f t="shared" si="11"/>
        <v>2.0446548940364283E-4</v>
      </c>
      <c r="J157" s="16">
        <f t="shared" si="13"/>
        <v>10756.312729609608</v>
      </c>
      <c r="L157" s="6">
        <f>+J157/payroll!F157</f>
        <v>2.2649074400235354E-3</v>
      </c>
      <c r="O157" s="36">
        <v>8943.1456580406739</v>
      </c>
      <c r="P157" s="16">
        <f t="shared" si="14"/>
        <v>1813.1670715689343</v>
      </c>
      <c r="R157" s="51">
        <v>2.0990137404016982E-4</v>
      </c>
      <c r="S157" s="3">
        <f t="shared" si="10"/>
        <v>-5.4358846365269871E-6</v>
      </c>
    </row>
    <row r="158" spans="1:19" outlineLevel="1">
      <c r="A158" t="s">
        <v>244</v>
      </c>
      <c r="B158" t="s">
        <v>245</v>
      </c>
      <c r="C158" s="49">
        <f>+payroll!G158</f>
        <v>3.5674254542905875E-5</v>
      </c>
      <c r="D158" s="49">
        <f>+IFR!T158</f>
        <v>4.248010255227763E-5</v>
      </c>
      <c r="E158" s="49">
        <f>+claims!R158</f>
        <v>0</v>
      </c>
      <c r="F158" s="49">
        <f>+costs!L158</f>
        <v>0</v>
      </c>
      <c r="H158" s="3">
        <f t="shared" si="11"/>
        <v>9.769294636897939E-6</v>
      </c>
      <c r="J158" s="16">
        <f t="shared" si="13"/>
        <v>513.93312665457574</v>
      </c>
      <c r="L158" s="6">
        <f>+J158/payroll!F158</f>
        <v>1.4844069579871592E-3</v>
      </c>
      <c r="O158" s="36">
        <v>410.90892039984971</v>
      </c>
      <c r="P158" s="16">
        <f t="shared" si="14"/>
        <v>103.02420625472604</v>
      </c>
      <c r="R158" s="51">
        <v>9.6442963466377838E-6</v>
      </c>
      <c r="S158" s="3">
        <f t="shared" si="10"/>
        <v>1.2499829026015517E-7</v>
      </c>
    </row>
    <row r="159" spans="1:19" outlineLevel="1">
      <c r="A159" t="s">
        <v>246</v>
      </c>
      <c r="B159" t="s">
        <v>247</v>
      </c>
      <c r="C159" s="49">
        <f>+payroll!G159</f>
        <v>3.1957088522511762E-5</v>
      </c>
      <c r="D159" s="49">
        <f>+IFR!T159</f>
        <v>3.6285087596737138E-5</v>
      </c>
      <c r="E159" s="49">
        <f>+claims!R159</f>
        <v>0</v>
      </c>
      <c r="F159" s="49">
        <f>+costs!L159</f>
        <v>7.7489547520216785E-8</v>
      </c>
      <c r="H159" s="3">
        <f t="shared" si="11"/>
        <v>8.5767657434182409E-6</v>
      </c>
      <c r="J159" s="16">
        <f t="shared" si="13"/>
        <v>451.19777823575151</v>
      </c>
      <c r="L159" s="6">
        <f>+J159/payroll!F159</f>
        <v>1.4547923979160752E-3</v>
      </c>
      <c r="O159" s="36">
        <v>351.22649469769709</v>
      </c>
      <c r="P159" s="16">
        <f t="shared" si="14"/>
        <v>99.971283538054422</v>
      </c>
      <c r="R159" s="51">
        <v>8.2435114729542242E-6</v>
      </c>
      <c r="S159" s="3">
        <f t="shared" si="10"/>
        <v>3.3325427046401669E-7</v>
      </c>
    </row>
    <row r="160" spans="1:19" outlineLevel="1">
      <c r="A160" t="s">
        <v>248</v>
      </c>
      <c r="B160" t="s">
        <v>249</v>
      </c>
      <c r="C160" s="49">
        <f>+payroll!G160</f>
        <v>4.1884184160919486E-5</v>
      </c>
      <c r="D160" s="49">
        <f>+IFR!T160</f>
        <v>5.2215126053841255E-5</v>
      </c>
      <c r="E160" s="49">
        <f>+claims!R160</f>
        <v>0</v>
      </c>
      <c r="F160" s="49">
        <f>+costs!L160</f>
        <v>0</v>
      </c>
      <c r="H160" s="3">
        <f t="shared" si="11"/>
        <v>1.1762413776845093E-5</v>
      </c>
      <c r="J160" s="16">
        <f t="shared" si="13"/>
        <v>618.78511335986946</v>
      </c>
      <c r="L160" s="6">
        <f>+J160/payroll!F160</f>
        <v>1.522267840939049E-3</v>
      </c>
      <c r="O160" s="36">
        <v>492.14932487104363</v>
      </c>
      <c r="P160" s="16">
        <f t="shared" si="14"/>
        <v>126.63578848882582</v>
      </c>
      <c r="R160" s="51">
        <v>1.1551060831766245E-5</v>
      </c>
      <c r="S160" s="3">
        <f t="shared" si="10"/>
        <v>2.1135294507884869E-7</v>
      </c>
    </row>
    <row r="161" spans="1:19" outlineLevel="1">
      <c r="A161" t="s">
        <v>492</v>
      </c>
      <c r="B161" t="s">
        <v>493</v>
      </c>
      <c r="C161" s="49">
        <f>+payroll!G161</f>
        <v>4.3201143763493384E-6</v>
      </c>
      <c r="D161" s="49">
        <f>+IFR!T161</f>
        <v>1.0620025638069408E-5</v>
      </c>
      <c r="E161" s="49">
        <f>+claims!R161</f>
        <v>0</v>
      </c>
      <c r="F161" s="49">
        <f>+costs!L161</f>
        <v>0</v>
      </c>
      <c r="H161" s="3">
        <f>(C161*$C$3)+(D161*$D$3)+(E161*$E$3)+(F161*$F$3)</f>
        <v>1.8675175018023432E-6</v>
      </c>
      <c r="J161" s="16">
        <f t="shared" ref="J161:J196" si="15">(+H161*$J$272)</f>
        <v>98.244463337035839</v>
      </c>
      <c r="L161" s="6">
        <f>+J161/payroll!F161</f>
        <v>2.3432256667778959E-3</v>
      </c>
      <c r="O161" s="36">
        <v>80.597012503281675</v>
      </c>
      <c r="P161" s="16">
        <f t="shared" si="14"/>
        <v>17.647450833754164</v>
      </c>
      <c r="R161" s="51">
        <v>1.891663662300001E-6</v>
      </c>
      <c r="S161" s="3">
        <f>+H161-R161</f>
        <v>-2.4146160497657752E-8</v>
      </c>
    </row>
    <row r="162" spans="1:19" outlineLevel="1">
      <c r="A162" t="s">
        <v>250</v>
      </c>
      <c r="B162" t="s">
        <v>251</v>
      </c>
      <c r="C162" s="49">
        <f>+payroll!G162</f>
        <v>2.6411198615852332E-3</v>
      </c>
      <c r="D162" s="49">
        <f>+IFR!T162</f>
        <v>2.7005840195473995E-3</v>
      </c>
      <c r="E162" s="49">
        <f>+claims!R162</f>
        <v>1.2091321295044156E-3</v>
      </c>
      <c r="F162" s="49">
        <f>+costs!L162</f>
        <v>6.0548522899846939E-4</v>
      </c>
      <c r="H162" s="3">
        <f t="shared" si="11"/>
        <v>1.212373941966323E-3</v>
      </c>
      <c r="J162" s="16">
        <f t="shared" si="15"/>
        <v>63779.336567039281</v>
      </c>
      <c r="L162" s="6">
        <f>+J162/payroll!F162</f>
        <v>2.4882451280927244E-3</v>
      </c>
      <c r="O162" s="36">
        <v>48700.103367674128</v>
      </c>
      <c r="P162" s="16">
        <f t="shared" si="14"/>
        <v>15079.233199365153</v>
      </c>
      <c r="R162" s="51">
        <v>1.1430227129961177E-3</v>
      </c>
      <c r="S162" s="3">
        <f t="shared" si="10"/>
        <v>6.9351228970205257E-5</v>
      </c>
    </row>
    <row r="163" spans="1:19" outlineLevel="1">
      <c r="A163" t="s">
        <v>252</v>
      </c>
      <c r="B163" t="s">
        <v>253</v>
      </c>
      <c r="C163" s="49">
        <f>+payroll!G163</f>
        <v>4.863416437466825E-5</v>
      </c>
      <c r="D163" s="49">
        <f>+IFR!T163</f>
        <v>5.3100128190347033E-5</v>
      </c>
      <c r="E163" s="49">
        <f>+claims!R163</f>
        <v>0</v>
      </c>
      <c r="F163" s="49">
        <f>+costs!L163</f>
        <v>0</v>
      </c>
      <c r="H163" s="3">
        <f t="shared" si="11"/>
        <v>1.2716786570626911E-5</v>
      </c>
      <c r="J163" s="16">
        <f t="shared" si="15"/>
        <v>668.9917876523848</v>
      </c>
      <c r="L163" s="6">
        <f>+J163/payroll!F163</f>
        <v>1.4173614107421415E-3</v>
      </c>
      <c r="O163" s="36">
        <v>553.00434563517001</v>
      </c>
      <c r="P163" s="16">
        <f t="shared" si="14"/>
        <v>115.98744201721479</v>
      </c>
      <c r="R163" s="51">
        <v>1.2979367264877804E-5</v>
      </c>
      <c r="S163" s="3">
        <f t="shared" si="10"/>
        <v>-2.6258069425089231E-7</v>
      </c>
    </row>
    <row r="164" spans="1:19" outlineLevel="1">
      <c r="A164" t="s">
        <v>254</v>
      </c>
      <c r="B164" t="s">
        <v>255</v>
      </c>
      <c r="C164" s="49">
        <f>+payroll!G164</f>
        <v>4.7112609455610279E-5</v>
      </c>
      <c r="D164" s="49">
        <f>+IFR!T164</f>
        <v>5.0445121780829686E-5</v>
      </c>
      <c r="E164" s="49">
        <f>+claims!R164</f>
        <v>0</v>
      </c>
      <c r="F164" s="49">
        <f>+costs!L164</f>
        <v>0</v>
      </c>
      <c r="H164" s="3">
        <f t="shared" si="11"/>
        <v>1.2194716404554995E-5</v>
      </c>
      <c r="J164" s="16">
        <f t="shared" si="15"/>
        <v>641.52725077896218</v>
      </c>
      <c r="L164" s="6">
        <f>+J164/payroll!F164</f>
        <v>1.4030696349974846E-3</v>
      </c>
      <c r="O164" s="36">
        <v>517.19165666164986</v>
      </c>
      <c r="P164" s="16">
        <f t="shared" si="14"/>
        <v>124.33559411731233</v>
      </c>
      <c r="R164" s="51">
        <v>1.2138820447119495E-5</v>
      </c>
      <c r="S164" s="3">
        <f t="shared" si="10"/>
        <v>5.5895957435499676E-8</v>
      </c>
    </row>
    <row r="165" spans="1:19" outlineLevel="1">
      <c r="A165" t="s">
        <v>256</v>
      </c>
      <c r="B165" t="s">
        <v>257</v>
      </c>
      <c r="C165" s="49">
        <f>+payroll!G165</f>
        <v>4.2357222969506011E-4</v>
      </c>
      <c r="D165" s="49">
        <f>+IFR!T165</f>
        <v>4.6551112380204234E-4</v>
      </c>
      <c r="E165" s="49">
        <f>+claims!R165</f>
        <v>1.5114151618805195E-4</v>
      </c>
      <c r="F165" s="49">
        <f>+costs!L165</f>
        <v>3.1479111359212814E-5</v>
      </c>
      <c r="H165" s="3">
        <f t="shared" si="11"/>
        <v>1.5269411343087327E-4</v>
      </c>
      <c r="J165" s="16">
        <f t="shared" si="15"/>
        <v>8032.7767821521347</v>
      </c>
      <c r="L165" s="6">
        <f>+J165/payroll!F165</f>
        <v>1.9540672042687376E-3</v>
      </c>
      <c r="O165" s="36">
        <v>6726.6052685425821</v>
      </c>
      <c r="P165" s="16">
        <f t="shared" ref="P165:P227" si="16">+J165-O165</f>
        <v>1306.1715136095527</v>
      </c>
      <c r="R165" s="51">
        <v>1.5787774710160178E-4</v>
      </c>
      <c r="S165" s="3">
        <f t="shared" ref="S165:S227" si="17">+H165-R165</f>
        <v>-5.1836336707285137E-6</v>
      </c>
    </row>
    <row r="166" spans="1:19" outlineLevel="1">
      <c r="A166" t="s">
        <v>258</v>
      </c>
      <c r="B166" t="s">
        <v>259</v>
      </c>
      <c r="C166" s="49">
        <f>+payroll!G166</f>
        <v>4.3462155399477383E-5</v>
      </c>
      <c r="D166" s="49">
        <f>+IFR!T166</f>
        <v>3.9825096142760276E-5</v>
      </c>
      <c r="E166" s="49">
        <f>+claims!R166</f>
        <v>0</v>
      </c>
      <c r="F166" s="49">
        <f>+costs!L166</f>
        <v>0</v>
      </c>
      <c r="H166" s="3">
        <f t="shared" si="11"/>
        <v>1.0410906442779707E-5</v>
      </c>
      <c r="J166" s="16">
        <f t="shared" si="15"/>
        <v>547.68638866080903</v>
      </c>
      <c r="L166" s="6">
        <f>+J166/payroll!F166</f>
        <v>1.2984402323081843E-3</v>
      </c>
      <c r="O166" s="36">
        <v>415.83494108751506</v>
      </c>
      <c r="P166" s="16">
        <f t="shared" si="16"/>
        <v>131.85144757329397</v>
      </c>
      <c r="R166" s="51">
        <v>9.7599132168563317E-6</v>
      </c>
      <c r="S166" s="3">
        <f t="shared" si="17"/>
        <v>6.5099322592337569E-7</v>
      </c>
    </row>
    <row r="167" spans="1:19" outlineLevel="1">
      <c r="A167" t="s">
        <v>260</v>
      </c>
      <c r="B167" t="s">
        <v>261</v>
      </c>
      <c r="C167" s="49">
        <f>+payroll!G167</f>
        <v>2.0414251892828409E-4</v>
      </c>
      <c r="D167" s="49">
        <f>+IFR!T167</f>
        <v>1.7523042302814522E-4</v>
      </c>
      <c r="E167" s="49">
        <f>+claims!R167</f>
        <v>0</v>
      </c>
      <c r="F167" s="49">
        <f>+costs!L167</f>
        <v>0</v>
      </c>
      <c r="H167" s="3">
        <f t="shared" ref="H167:H230" si="18">(C167*$C$3)+(D167*$D$3)+(E167*$E$3)+(F167*$F$3)</f>
        <v>4.7421617744553663E-5</v>
      </c>
      <c r="J167" s="16">
        <f t="shared" si="15"/>
        <v>2494.7082859418506</v>
      </c>
      <c r="L167" s="6">
        <f>+J167/payroll!F167</f>
        <v>1.2591793025020111E-3</v>
      </c>
      <c r="O167" s="36">
        <v>1971.6427038524675</v>
      </c>
      <c r="P167" s="16">
        <f t="shared" si="16"/>
        <v>523.06558208938304</v>
      </c>
      <c r="R167" s="51">
        <v>4.6275720924082299E-5</v>
      </c>
      <c r="S167" s="3">
        <f t="shared" si="17"/>
        <v>1.1458968204713639E-6</v>
      </c>
    </row>
    <row r="168" spans="1:19" outlineLevel="1">
      <c r="A168" t="s">
        <v>262</v>
      </c>
      <c r="B168" t="s">
        <v>263</v>
      </c>
      <c r="C168" s="49">
        <f>+payroll!G168</f>
        <v>1.656534334796674E-4</v>
      </c>
      <c r="D168" s="49">
        <f>+IFR!T168</f>
        <v>1.6195539098055845E-4</v>
      </c>
      <c r="E168" s="49">
        <f>+claims!R168</f>
        <v>1.0076101079203463E-4</v>
      </c>
      <c r="F168" s="49">
        <f>+costs!L168</f>
        <v>6.5089488306981669E-6</v>
      </c>
      <c r="H168" s="3">
        <f t="shared" si="18"/>
        <v>5.997062397475233E-5</v>
      </c>
      <c r="J168" s="16">
        <f t="shared" si="15"/>
        <v>3154.8736559098124</v>
      </c>
      <c r="L168" s="6">
        <f>+J168/payroll!F168</f>
        <v>1.9623786304637423E-3</v>
      </c>
      <c r="O168" s="36">
        <v>2159.8379893486326</v>
      </c>
      <c r="P168" s="16">
        <f t="shared" si="16"/>
        <v>995.03566656117982</v>
      </c>
      <c r="R168" s="51">
        <v>5.0692785179097638E-5</v>
      </c>
      <c r="S168" s="3">
        <f t="shared" si="17"/>
        <v>9.2778387956546918E-6</v>
      </c>
    </row>
    <row r="169" spans="1:19" outlineLevel="1">
      <c r="A169" t="s">
        <v>264</v>
      </c>
      <c r="B169" t="s">
        <v>265</v>
      </c>
      <c r="C169" s="49">
        <f>+payroll!G169</f>
        <v>8.2633769998585792E-4</v>
      </c>
      <c r="D169" s="49">
        <f>+IFR!T169</f>
        <v>9.9252989609123661E-4</v>
      </c>
      <c r="E169" s="49">
        <f>+claims!R169</f>
        <v>1.5909633282952837E-3</v>
      </c>
      <c r="F169" s="49">
        <f>+costs!L169</f>
        <v>2.0787627404398432E-3</v>
      </c>
      <c r="H169" s="3">
        <f t="shared" si="18"/>
        <v>1.7132605930178352E-3</v>
      </c>
      <c r="J169" s="16">
        <f t="shared" si="15"/>
        <v>90129.472604719776</v>
      </c>
      <c r="L169" s="6">
        <f>+J169/payroll!F169</f>
        <v>1.1238556647412067E-2</v>
      </c>
      <c r="O169" s="36">
        <v>59173.753403310664</v>
      </c>
      <c r="P169" s="16">
        <f t="shared" si="16"/>
        <v>30955.719201409112</v>
      </c>
      <c r="R169" s="51">
        <v>1.3888460080376558E-3</v>
      </c>
      <c r="S169" s="3">
        <f t="shared" si="17"/>
        <v>3.244145849801794E-4</v>
      </c>
    </row>
    <row r="170" spans="1:19" outlineLevel="1">
      <c r="A170" t="s">
        <v>266</v>
      </c>
      <c r="B170" t="s">
        <v>267</v>
      </c>
      <c r="C170" s="49">
        <f>+payroll!G170</f>
        <v>3.1158431597270579E-5</v>
      </c>
      <c r="D170" s="49">
        <f>+IFR!T170</f>
        <v>3.363008118721979E-5</v>
      </c>
      <c r="E170" s="49">
        <f>+claims!R170</f>
        <v>0</v>
      </c>
      <c r="F170" s="49">
        <f>+costs!L170</f>
        <v>0</v>
      </c>
      <c r="H170" s="3">
        <f t="shared" si="18"/>
        <v>8.0985640980612962E-6</v>
      </c>
      <c r="J170" s="16">
        <f t="shared" si="15"/>
        <v>426.04103192968506</v>
      </c>
      <c r="L170" s="6">
        <f>+J170/payroll!F170</f>
        <v>1.4088900933625227E-3</v>
      </c>
      <c r="O170" s="36">
        <v>327.79522392827505</v>
      </c>
      <c r="P170" s="16">
        <f t="shared" si="16"/>
        <v>98.245808001410012</v>
      </c>
      <c r="R170" s="51">
        <v>7.6935644947802728E-6</v>
      </c>
      <c r="S170" s="3">
        <f t="shared" si="17"/>
        <v>4.0499960328102338E-7</v>
      </c>
    </row>
    <row r="171" spans="1:19" outlineLevel="1">
      <c r="A171" t="s">
        <v>268</v>
      </c>
      <c r="B171" t="s">
        <v>269</v>
      </c>
      <c r="C171" s="49">
        <f>+payroll!G171</f>
        <v>4.9591520816534648E-5</v>
      </c>
      <c r="D171" s="49">
        <f>+IFR!T171</f>
        <v>5.3985130326852817E-5</v>
      </c>
      <c r="E171" s="49">
        <f>+claims!R171</f>
        <v>0</v>
      </c>
      <c r="F171" s="49">
        <f>+costs!L171</f>
        <v>0</v>
      </c>
      <c r="H171" s="3">
        <f t="shared" si="18"/>
        <v>1.2947081392923434E-5</v>
      </c>
      <c r="J171" s="16">
        <f t="shared" si="15"/>
        <v>681.10690368422081</v>
      </c>
      <c r="L171" s="6">
        <f>+J171/payroll!F171</f>
        <v>1.415171688259209E-3</v>
      </c>
      <c r="O171" s="36">
        <v>569.49077685270368</v>
      </c>
      <c r="P171" s="16">
        <f t="shared" si="16"/>
        <v>111.61612683151714</v>
      </c>
      <c r="R171" s="51">
        <v>1.3366314397117314E-5</v>
      </c>
      <c r="S171" s="3">
        <f t="shared" si="17"/>
        <v>-4.1923300419387993E-7</v>
      </c>
    </row>
    <row r="172" spans="1:19" outlineLevel="1">
      <c r="A172" t="s">
        <v>270</v>
      </c>
      <c r="B172" t="s">
        <v>271</v>
      </c>
      <c r="C172" s="49">
        <f>+payroll!G172</f>
        <v>4.9538797956754416E-5</v>
      </c>
      <c r="D172" s="49">
        <f>+IFR!T172</f>
        <v>4.7790115371312332E-5</v>
      </c>
      <c r="E172" s="49">
        <f>+claims!R172</f>
        <v>0</v>
      </c>
      <c r="F172" s="49">
        <f>+costs!L172</f>
        <v>0</v>
      </c>
      <c r="H172" s="3">
        <f t="shared" si="18"/>
        <v>1.2166114166008344E-5</v>
      </c>
      <c r="J172" s="16">
        <f t="shared" si="15"/>
        <v>640.02257327337429</v>
      </c>
      <c r="L172" s="6">
        <f>+J172/payroll!F172</f>
        <v>1.3312238918855134E-3</v>
      </c>
      <c r="O172" s="36">
        <v>509.23746082718503</v>
      </c>
      <c r="P172" s="16">
        <f t="shared" si="16"/>
        <v>130.78511244618926</v>
      </c>
      <c r="R172" s="51">
        <v>1.1952130360780842E-5</v>
      </c>
      <c r="S172" s="3">
        <f t="shared" si="17"/>
        <v>2.1398380522750246E-7</v>
      </c>
    </row>
    <row r="173" spans="1:19" outlineLevel="1">
      <c r="A173" t="s">
        <v>272</v>
      </c>
      <c r="B173" t="s">
        <v>273</v>
      </c>
      <c r="C173" s="49">
        <f>+payroll!G173</f>
        <v>9.3165165519797135E-5</v>
      </c>
      <c r="D173" s="49">
        <f>+IFR!T173</f>
        <v>8.6730209377566816E-5</v>
      </c>
      <c r="E173" s="49">
        <f>+claims!R173</f>
        <v>5.0380505396017315E-5</v>
      </c>
      <c r="F173" s="49">
        <f>+costs!L173</f>
        <v>3.4892807314103433E-6</v>
      </c>
      <c r="H173" s="3">
        <f t="shared" si="18"/>
        <v>3.2137566110419299E-5</v>
      </c>
      <c r="J173" s="16">
        <f t="shared" si="15"/>
        <v>1690.6604261697703</v>
      </c>
      <c r="L173" s="6">
        <f>+J173/payroll!F173</f>
        <v>1.869838524761198E-3</v>
      </c>
      <c r="O173" s="36">
        <v>1268.413745024706</v>
      </c>
      <c r="P173" s="16">
        <f t="shared" si="16"/>
        <v>422.24668114506426</v>
      </c>
      <c r="R173" s="51">
        <v>2.9770485477081395E-5</v>
      </c>
      <c r="S173" s="3">
        <f t="shared" si="17"/>
        <v>2.3670806333379036E-6</v>
      </c>
    </row>
    <row r="174" spans="1:19" outlineLevel="1">
      <c r="A174" t="s">
        <v>274</v>
      </c>
      <c r="B174" t="s">
        <v>275</v>
      </c>
      <c r="C174" s="49">
        <f>+payroll!G174</f>
        <v>8.5379586395714785E-6</v>
      </c>
      <c r="D174" s="49">
        <f>+IFR!T174</f>
        <v>1.3275032047586758E-5</v>
      </c>
      <c r="E174" s="49">
        <f>+claims!R174</f>
        <v>0</v>
      </c>
      <c r="F174" s="49">
        <f>+costs!L174</f>
        <v>0</v>
      </c>
      <c r="H174" s="3">
        <f t="shared" si="18"/>
        <v>2.7266238358947798E-6</v>
      </c>
      <c r="J174" s="16">
        <f t="shared" si="15"/>
        <v>143.43945650893531</v>
      </c>
      <c r="L174" s="6">
        <f>+J174/payroll!F174</f>
        <v>1.7310749051482402E-3</v>
      </c>
      <c r="O174" s="36">
        <v>114.81130017085013</v>
      </c>
      <c r="P174" s="16">
        <f t="shared" si="16"/>
        <v>28.628156338085176</v>
      </c>
      <c r="R174" s="51">
        <v>2.6946949745286396E-6</v>
      </c>
      <c r="S174" s="3">
        <f t="shared" si="17"/>
        <v>3.1928861366140202E-8</v>
      </c>
    </row>
    <row r="175" spans="1:19" outlineLevel="1">
      <c r="A175" t="s">
        <v>276</v>
      </c>
      <c r="B175" t="s">
        <v>277</v>
      </c>
      <c r="C175" s="49">
        <f>+payroll!G175</f>
        <v>3.6079074593206367E-4</v>
      </c>
      <c r="D175" s="49">
        <f>+IFR!T175</f>
        <v>3.9471095288157962E-4</v>
      </c>
      <c r="E175" s="49">
        <f>+claims!R175</f>
        <v>1.0076101079203463E-4</v>
      </c>
      <c r="F175" s="49">
        <f>+costs!L175</f>
        <v>7.7965740270341049E-6</v>
      </c>
      <c r="H175" s="3">
        <f t="shared" si="18"/>
        <v>1.1422980838673106E-4</v>
      </c>
      <c r="J175" s="16">
        <f t="shared" si="15"/>
        <v>6009.2857021238269</v>
      </c>
      <c r="L175" s="6">
        <f>+J175/payroll!F175</f>
        <v>1.7162033245526932E-3</v>
      </c>
      <c r="O175" s="36">
        <v>4566.4216739203903</v>
      </c>
      <c r="P175" s="16">
        <f t="shared" si="16"/>
        <v>1442.8640282034366</v>
      </c>
      <c r="R175" s="51">
        <v>1.0717685034470262E-4</v>
      </c>
      <c r="S175" s="3">
        <f t="shared" si="17"/>
        <v>7.0529580420284401E-6</v>
      </c>
    </row>
    <row r="176" spans="1:19" outlineLevel="1">
      <c r="A176" t="s">
        <v>278</v>
      </c>
      <c r="B176" t="s">
        <v>279</v>
      </c>
      <c r="C176" s="49">
        <f>+payroll!G176</f>
        <v>2.4351437636706096E-4</v>
      </c>
      <c r="D176" s="49">
        <f>+IFR!T176</f>
        <v>2.969182167976905E-4</v>
      </c>
      <c r="E176" s="49">
        <f>+claims!R176</f>
        <v>5.0380505396017315E-5</v>
      </c>
      <c r="F176" s="49">
        <f>+costs!L176</f>
        <v>0</v>
      </c>
      <c r="H176" s="3">
        <f t="shared" si="18"/>
        <v>7.5111149954996533E-5</v>
      </c>
      <c r="J176" s="16">
        <f t="shared" si="15"/>
        <v>3951.3710639041033</v>
      </c>
      <c r="L176" s="6">
        <f>+J176/payroll!F176</f>
        <v>1.6719546196013694E-3</v>
      </c>
      <c r="O176" s="36">
        <v>3159.2545926507114</v>
      </c>
      <c r="P176" s="16">
        <f t="shared" si="16"/>
        <v>792.11647125339186</v>
      </c>
      <c r="R176" s="51">
        <v>7.4149734925080588E-5</v>
      </c>
      <c r="S176" s="3">
        <f t="shared" si="17"/>
        <v>9.6141502991594502E-7</v>
      </c>
    </row>
    <row r="177" spans="1:19" outlineLevel="1">
      <c r="A177" t="s">
        <v>280</v>
      </c>
      <c r="B177" t="s">
        <v>281</v>
      </c>
      <c r="C177" s="49">
        <f>+payroll!G177</f>
        <v>2.7075602000119104E-5</v>
      </c>
      <c r="D177" s="49">
        <f>+IFR!T177</f>
        <v>2.3895057685656166E-5</v>
      </c>
      <c r="E177" s="49">
        <f>+claims!R177</f>
        <v>0</v>
      </c>
      <c r="F177" s="49">
        <f>+costs!L177</f>
        <v>0</v>
      </c>
      <c r="H177" s="3">
        <f t="shared" si="18"/>
        <v>6.3713324607219083E-6</v>
      </c>
      <c r="J177" s="16">
        <f t="shared" si="15"/>
        <v>335.17658481987803</v>
      </c>
      <c r="L177" s="6">
        <f>+J177/payroll!F177</f>
        <v>1.2755480589256307E-3</v>
      </c>
      <c r="O177" s="36">
        <v>297.52790967327104</v>
      </c>
      <c r="P177" s="16">
        <f t="shared" si="16"/>
        <v>37.64867514660699</v>
      </c>
      <c r="R177" s="51">
        <v>6.9831711842431781E-6</v>
      </c>
      <c r="S177" s="3">
        <f t="shared" si="17"/>
        <v>-6.1183872352126977E-7</v>
      </c>
    </row>
    <row r="178" spans="1:19" outlineLevel="1">
      <c r="A178" t="s">
        <v>282</v>
      </c>
      <c r="B178" t="s">
        <v>283</v>
      </c>
      <c r="C178" s="49">
        <f>+payroll!G178</f>
        <v>1.740789977002254E-4</v>
      </c>
      <c r="D178" s="49">
        <f>+IFR!T178</f>
        <v>1.9470047003127244E-4</v>
      </c>
      <c r="E178" s="49">
        <f>+claims!R178</f>
        <v>0</v>
      </c>
      <c r="F178" s="49">
        <f>+costs!L178</f>
        <v>0</v>
      </c>
      <c r="H178" s="3">
        <f t="shared" si="18"/>
        <v>4.6097433466437226E-5</v>
      </c>
      <c r="J178" s="16">
        <f t="shared" si="15"/>
        <v>2425.0469448099275</v>
      </c>
      <c r="L178" s="6">
        <f>+J178/payroll!F178</f>
        <v>1.4354069640827281E-3</v>
      </c>
      <c r="O178" s="36">
        <v>1967.3703104794367</v>
      </c>
      <c r="P178" s="16">
        <f t="shared" si="16"/>
        <v>457.67663433049074</v>
      </c>
      <c r="R178" s="51">
        <v>4.6175445106855397E-5</v>
      </c>
      <c r="S178" s="3">
        <f t="shared" si="17"/>
        <v>-7.8011640418170652E-8</v>
      </c>
    </row>
    <row r="179" spans="1:19" outlineLevel="1">
      <c r="A179" t="s">
        <v>284</v>
      </c>
      <c r="B179" t="s">
        <v>285</v>
      </c>
      <c r="C179" s="49">
        <f>+payroll!G179</f>
        <v>1.5212952273993118E-4</v>
      </c>
      <c r="D179" s="49">
        <f>+IFR!T179</f>
        <v>1.9779797750904269E-4</v>
      </c>
      <c r="E179" s="49">
        <f>+claims!R179</f>
        <v>1.0076101079203463E-4</v>
      </c>
      <c r="F179" s="49">
        <f>+costs!L179</f>
        <v>2.8352862664397177E-5</v>
      </c>
      <c r="H179" s="3">
        <f t="shared" si="18"/>
        <v>7.5866806748565231E-5</v>
      </c>
      <c r="J179" s="16">
        <f t="shared" si="15"/>
        <v>3991.123888752863</v>
      </c>
      <c r="L179" s="6">
        <f>+J179/payroll!F179</f>
        <v>2.7032298993209338E-3</v>
      </c>
      <c r="O179" s="36">
        <v>2600.6001780245588</v>
      </c>
      <c r="P179" s="16">
        <f t="shared" si="16"/>
        <v>1390.5237107283042</v>
      </c>
      <c r="R179" s="51">
        <v>6.1037756911146856E-5</v>
      </c>
      <c r="S179" s="3">
        <f t="shared" si="17"/>
        <v>1.4829049837418375E-5</v>
      </c>
    </row>
    <row r="180" spans="1:19" outlineLevel="1">
      <c r="A180" t="s">
        <v>286</v>
      </c>
      <c r="B180" t="s">
        <v>287</v>
      </c>
      <c r="C180" s="49">
        <f>+payroll!G180</f>
        <v>1.0933165183715336E-4</v>
      </c>
      <c r="D180" s="49">
        <f>+IFR!T180</f>
        <v>1.2522780231556842E-4</v>
      </c>
      <c r="E180" s="49">
        <f>+claims!R180</f>
        <v>0</v>
      </c>
      <c r="F180" s="49">
        <f>+costs!L180</f>
        <v>0</v>
      </c>
      <c r="H180" s="3">
        <f t="shared" si="18"/>
        <v>2.9319931769090224E-5</v>
      </c>
      <c r="J180" s="16">
        <f t="shared" si="15"/>
        <v>1542.433181457621</v>
      </c>
      <c r="L180" s="6">
        <f>+J180/payroll!F180</f>
        <v>1.4536562700831917E-3</v>
      </c>
      <c r="O180" s="36">
        <v>1238.169713290692</v>
      </c>
      <c r="P180" s="16">
        <f t="shared" si="16"/>
        <v>304.26346816692899</v>
      </c>
      <c r="R180" s="51">
        <v>2.9060638622269588E-5</v>
      </c>
      <c r="S180" s="3">
        <f t="shared" si="17"/>
        <v>2.5929314682063571E-7</v>
      </c>
    </row>
    <row r="181" spans="1:19" outlineLevel="1">
      <c r="A181" t="s">
        <v>288</v>
      </c>
      <c r="B181" t="s">
        <v>289</v>
      </c>
      <c r="C181" s="49">
        <f>+payroll!G181</f>
        <v>5.1693370418639875E-5</v>
      </c>
      <c r="D181" s="49">
        <f>+IFR!T181</f>
        <v>6.1950149555404873E-5</v>
      </c>
      <c r="E181" s="49">
        <f>+claims!R181</f>
        <v>5.0380505396017315E-5</v>
      </c>
      <c r="F181" s="49">
        <f>+costs!L181</f>
        <v>0</v>
      </c>
      <c r="H181" s="3">
        <f t="shared" si="18"/>
        <v>2.1762515806158191E-5</v>
      </c>
      <c r="J181" s="16">
        <f t="shared" si="15"/>
        <v>1144.8603208143111</v>
      </c>
      <c r="L181" s="6">
        <f>+J181/payroll!F181</f>
        <v>2.2820172902377209E-3</v>
      </c>
      <c r="O181" s="36">
        <v>611.35016168292304</v>
      </c>
      <c r="P181" s="16">
        <f t="shared" si="16"/>
        <v>533.51015913138804</v>
      </c>
      <c r="R181" s="51">
        <v>1.4348781051279385E-5</v>
      </c>
      <c r="S181" s="3">
        <f t="shared" si="17"/>
        <v>7.4137347548788063E-6</v>
      </c>
    </row>
    <row r="182" spans="1:19" outlineLevel="1">
      <c r="A182" t="s">
        <v>290</v>
      </c>
      <c r="B182" t="s">
        <v>291</v>
      </c>
      <c r="C182" s="49">
        <f>+payroll!G182</f>
        <v>6.7140515268224583E-5</v>
      </c>
      <c r="D182" s="49">
        <f>+IFR!T182</f>
        <v>8.3190200831543691E-5</v>
      </c>
      <c r="E182" s="49">
        <f>+claims!R182</f>
        <v>0</v>
      </c>
      <c r="F182" s="49">
        <f>+costs!L182</f>
        <v>0</v>
      </c>
      <c r="H182" s="3">
        <f t="shared" si="18"/>
        <v>1.8791339512471034E-5</v>
      </c>
      <c r="J182" s="16">
        <f t="shared" si="15"/>
        <v>988.55569707113148</v>
      </c>
      <c r="L182" s="6">
        <f>+J182/payroll!F182</f>
        <v>1.5171123704669721E-3</v>
      </c>
      <c r="O182" s="36">
        <v>807.26379453406037</v>
      </c>
      <c r="P182" s="16">
        <f t="shared" si="16"/>
        <v>181.29190253707111</v>
      </c>
      <c r="R182" s="51">
        <v>1.8946999877300888E-5</v>
      </c>
      <c r="S182" s="3">
        <f t="shared" si="17"/>
        <v>-1.5566036482985327E-7</v>
      </c>
    </row>
    <row r="183" spans="1:19" outlineLevel="1">
      <c r="A183" t="s">
        <v>292</v>
      </c>
      <c r="B183" t="s">
        <v>293</v>
      </c>
      <c r="C183" s="49">
        <f>+payroll!G183</f>
        <v>3.0434892904429426E-3</v>
      </c>
      <c r="D183" s="49">
        <f>+IFR!T183</f>
        <v>3.3793806582473355E-3</v>
      </c>
      <c r="E183" s="49">
        <f>+claims!R183</f>
        <v>6.5494657014822507E-4</v>
      </c>
      <c r="F183" s="49">
        <f>+costs!L183</f>
        <v>1.1829049560121163E-3</v>
      </c>
      <c r="H183" s="3">
        <f t="shared" si="18"/>
        <v>1.6108437027157884E-3</v>
      </c>
      <c r="J183" s="16">
        <f t="shared" si="15"/>
        <v>84741.628895270231</v>
      </c>
      <c r="L183" s="6">
        <f>+J183/payroll!F183</f>
        <v>2.8689719755279766E-3</v>
      </c>
      <c r="O183" s="36">
        <v>96663.117354533882</v>
      </c>
      <c r="P183" s="16">
        <f t="shared" si="16"/>
        <v>-11921.488459263652</v>
      </c>
      <c r="R183" s="51">
        <v>2.2687454646878758E-3</v>
      </c>
      <c r="S183" s="3">
        <f t="shared" si="17"/>
        <v>-6.5790176197208744E-4</v>
      </c>
    </row>
    <row r="184" spans="1:19" outlineLevel="1">
      <c r="A184" t="s">
        <v>294</v>
      </c>
      <c r="B184" t="s">
        <v>295</v>
      </c>
      <c r="C184" s="49">
        <f>+payroll!G184</f>
        <v>5.4942099628962785E-5</v>
      </c>
      <c r="D184" s="49">
        <f>+IFR!T184</f>
        <v>6.3720153828416442E-5</v>
      </c>
      <c r="E184" s="49">
        <f>+claims!R184</f>
        <v>0</v>
      </c>
      <c r="F184" s="49">
        <f>+costs!L184</f>
        <v>0</v>
      </c>
      <c r="H184" s="3">
        <f t="shared" si="18"/>
        <v>1.4832781682172403E-5</v>
      </c>
      <c r="J184" s="16">
        <f t="shared" si="15"/>
        <v>780.30790862953666</v>
      </c>
      <c r="L184" s="6">
        <f>+J184/payroll!F184</f>
        <v>1.46339656983687E-3</v>
      </c>
      <c r="O184" s="36">
        <v>622.22543646183681</v>
      </c>
      <c r="P184" s="16">
        <f t="shared" si="16"/>
        <v>158.08247216769985</v>
      </c>
      <c r="R184" s="51">
        <v>1.4604030737065955E-5</v>
      </c>
      <c r="S184" s="3">
        <f t="shared" si="17"/>
        <v>2.2875094510644882E-7</v>
      </c>
    </row>
    <row r="185" spans="1:19" outlineLevel="1">
      <c r="A185" t="s">
        <v>296</v>
      </c>
      <c r="B185" t="s">
        <v>297</v>
      </c>
      <c r="C185" s="49">
        <f>+payroll!G185</f>
        <v>9.4515202136363144E-6</v>
      </c>
      <c r="D185" s="49">
        <f>+IFR!T185</f>
        <v>1.7257541661862788E-5</v>
      </c>
      <c r="E185" s="49">
        <f>+claims!R185</f>
        <v>0</v>
      </c>
      <c r="F185" s="49">
        <f>+costs!L185</f>
        <v>0</v>
      </c>
      <c r="H185" s="3">
        <f t="shared" si="18"/>
        <v>3.3386327344373875E-6</v>
      </c>
      <c r="J185" s="16">
        <f t="shared" si="15"/>
        <v>175.63539884242388</v>
      </c>
      <c r="L185" s="6">
        <f>+J185/payroll!F185</f>
        <v>1.9147481561689478E-3</v>
      </c>
      <c r="O185" s="36">
        <v>154.08896631260421</v>
      </c>
      <c r="P185" s="16">
        <f t="shared" si="16"/>
        <v>21.546432529819668</v>
      </c>
      <c r="R185" s="51">
        <v>3.6165670324697696E-6</v>
      </c>
      <c r="S185" s="3">
        <f t="shared" si="17"/>
        <v>-2.779342980323821E-7</v>
      </c>
    </row>
    <row r="186" spans="1:19" outlineLevel="1">
      <c r="A186" t="s">
        <v>298</v>
      </c>
      <c r="B186" t="s">
        <v>299</v>
      </c>
      <c r="C186" s="49">
        <f>+payroll!G186</f>
        <v>6.5603063772943932E-5</v>
      </c>
      <c r="D186" s="49">
        <f>+IFR!T186</f>
        <v>7.5225181602991636E-5</v>
      </c>
      <c r="E186" s="49">
        <f>+claims!R186</f>
        <v>0</v>
      </c>
      <c r="F186" s="49">
        <f>+costs!L186</f>
        <v>0</v>
      </c>
      <c r="H186" s="3">
        <f t="shared" si="18"/>
        <v>1.7603530671991946E-5</v>
      </c>
      <c r="J186" s="16">
        <f t="shared" si="15"/>
        <v>926.0686564049895</v>
      </c>
      <c r="L186" s="6">
        <f>+J186/payroll!F186</f>
        <v>1.4545221507058659E-3</v>
      </c>
      <c r="O186" s="36">
        <v>767.96613602787204</v>
      </c>
      <c r="P186" s="16">
        <f t="shared" si="16"/>
        <v>158.10252037711746</v>
      </c>
      <c r="R186" s="51">
        <v>1.8024658585722567E-5</v>
      </c>
      <c r="S186" s="3">
        <f t="shared" si="17"/>
        <v>-4.2112791373062099E-7</v>
      </c>
    </row>
    <row r="187" spans="1:19" outlineLevel="1">
      <c r="A187" t="s">
        <v>300</v>
      </c>
      <c r="B187" t="s">
        <v>301</v>
      </c>
      <c r="C187" s="49">
        <f>+payroll!G187</f>
        <v>9.7993742525201433E-4</v>
      </c>
      <c r="D187" s="49">
        <f>+IFR!T187</f>
        <v>1.285908104342904E-3</v>
      </c>
      <c r="E187" s="49">
        <f>+claims!R187</f>
        <v>4.0304404316813852E-4</v>
      </c>
      <c r="F187" s="49">
        <f>+costs!L187</f>
        <v>3.8864644462389671E-4</v>
      </c>
      <c r="H187" s="3">
        <f t="shared" si="18"/>
        <v>5.7687516444892358E-4</v>
      </c>
      <c r="J187" s="16">
        <f t="shared" si="15"/>
        <v>30347.66254616189</v>
      </c>
      <c r="L187" s="6">
        <f>+J187/payroll!F187</f>
        <v>3.1910100948635395E-3</v>
      </c>
      <c r="O187" s="36">
        <v>19975.063761888418</v>
      </c>
      <c r="P187" s="16">
        <f t="shared" si="16"/>
        <v>10372.598784273472</v>
      </c>
      <c r="R187" s="51">
        <v>4.6882757929707797E-4</v>
      </c>
      <c r="S187" s="3">
        <f t="shared" si="17"/>
        <v>1.080475851518456E-4</v>
      </c>
    </row>
    <row r="188" spans="1:19" outlineLevel="1">
      <c r="A188" t="s">
        <v>302</v>
      </c>
      <c r="B188" t="s">
        <v>303</v>
      </c>
      <c r="C188" s="49">
        <f>+payroll!G188</f>
        <v>5.7994846471506109E-5</v>
      </c>
      <c r="D188" s="49">
        <f>+IFR!T188</f>
        <v>5.9737644214140414E-5</v>
      </c>
      <c r="E188" s="49">
        <f>+claims!R188</f>
        <v>0</v>
      </c>
      <c r="F188" s="49">
        <f>+costs!L188</f>
        <v>0</v>
      </c>
      <c r="H188" s="3">
        <f t="shared" si="18"/>
        <v>1.4716561335705815E-5</v>
      </c>
      <c r="J188" s="16">
        <f t="shared" si="15"/>
        <v>774.19390672249449</v>
      </c>
      <c r="L188" s="6">
        <f>+J188/payroll!F188</f>
        <v>1.3755032536226651E-3</v>
      </c>
      <c r="O188" s="36">
        <v>634.26703578083607</v>
      </c>
      <c r="P188" s="16">
        <f t="shared" si="16"/>
        <v>139.92687094165842</v>
      </c>
      <c r="R188" s="51">
        <v>1.4886654809103364E-5</v>
      </c>
      <c r="S188" s="3">
        <f t="shared" si="17"/>
        <v>-1.7009347339754878E-7</v>
      </c>
    </row>
    <row r="189" spans="1:19" outlineLevel="1">
      <c r="A189" t="s">
        <v>304</v>
      </c>
      <c r="B189" t="s">
        <v>305</v>
      </c>
      <c r="C189" s="49">
        <f>+payroll!G189</f>
        <v>2.6193212217969578E-5</v>
      </c>
      <c r="D189" s="49">
        <f>+IFR!T189</f>
        <v>2.478005982216195E-5</v>
      </c>
      <c r="E189" s="49">
        <f>+claims!R189</f>
        <v>0</v>
      </c>
      <c r="F189" s="49">
        <f>+costs!L189</f>
        <v>0</v>
      </c>
      <c r="H189" s="3">
        <f t="shared" si="18"/>
        <v>6.3716590050164407E-6</v>
      </c>
      <c r="J189" s="16">
        <f t="shared" si="15"/>
        <v>335.19376333035581</v>
      </c>
      <c r="L189" s="6">
        <f>+J189/payroll!F189</f>
        <v>1.3185859505570074E-3</v>
      </c>
      <c r="O189" s="36">
        <v>291.15826619812196</v>
      </c>
      <c r="P189" s="16">
        <f t="shared" si="16"/>
        <v>44.035497132233843</v>
      </c>
      <c r="R189" s="51">
        <v>6.8336715597595134E-6</v>
      </c>
      <c r="S189" s="3">
        <f t="shared" si="17"/>
        <v>-4.6201255474307277E-7</v>
      </c>
    </row>
    <row r="190" spans="1:19" outlineLevel="1">
      <c r="A190" t="s">
        <v>306</v>
      </c>
      <c r="B190" t="s">
        <v>307</v>
      </c>
      <c r="C190" s="49">
        <f>+payroll!G190</f>
        <v>7.5228349642492468E-5</v>
      </c>
      <c r="D190" s="49">
        <f>+IFR!T190</f>
        <v>9.1155220060095747E-5</v>
      </c>
      <c r="E190" s="49">
        <f>+claims!R190</f>
        <v>1.0076101079203463E-4</v>
      </c>
      <c r="F190" s="49">
        <f>+costs!L190</f>
        <v>9.9847230041049867E-6</v>
      </c>
      <c r="H190" s="3">
        <f t="shared" si="18"/>
        <v>4.190293163409171E-5</v>
      </c>
      <c r="J190" s="16">
        <f t="shared" si="15"/>
        <v>2204.3868540277563</v>
      </c>
      <c r="L190" s="6">
        <f>+J190/payroll!F190</f>
        <v>3.0193089490716421E-3</v>
      </c>
      <c r="O190" s="36">
        <v>1704.2533682702715</v>
      </c>
      <c r="P190" s="16">
        <f t="shared" si="16"/>
        <v>500.13348575748478</v>
      </c>
      <c r="R190" s="51">
        <v>3.9999921436020808E-5</v>
      </c>
      <c r="S190" s="3">
        <f t="shared" si="17"/>
        <v>1.9030101980709019E-6</v>
      </c>
    </row>
    <row r="191" spans="1:19" outlineLevel="1">
      <c r="A191" t="s">
        <v>308</v>
      </c>
      <c r="B191" t="s">
        <v>309</v>
      </c>
      <c r="C191" s="49">
        <f>+payroll!G191</f>
        <v>9.0320952840549019E-5</v>
      </c>
      <c r="D191" s="49">
        <f>+IFR!T191</f>
        <v>7.478268053473874E-5</v>
      </c>
      <c r="E191" s="49">
        <f>+claims!R191</f>
        <v>0</v>
      </c>
      <c r="F191" s="49">
        <f>+costs!L191</f>
        <v>0</v>
      </c>
      <c r="H191" s="3">
        <f t="shared" si="18"/>
        <v>2.063795417191097E-5</v>
      </c>
      <c r="J191" s="16">
        <f t="shared" si="15"/>
        <v>1085.7005249144536</v>
      </c>
      <c r="L191" s="6">
        <f>+J191/payroll!F191</f>
        <v>1.238576436550022E-3</v>
      </c>
      <c r="O191" s="36">
        <v>903.7587140424771</v>
      </c>
      <c r="P191" s="16">
        <f t="shared" si="16"/>
        <v>181.94181087197649</v>
      </c>
      <c r="R191" s="51">
        <v>2.1211797630483154E-5</v>
      </c>
      <c r="S191" s="3">
        <f t="shared" si="17"/>
        <v>-5.7384345857218453E-7</v>
      </c>
    </row>
    <row r="192" spans="1:19" outlineLevel="1">
      <c r="A192" t="s">
        <v>310</v>
      </c>
      <c r="B192" t="s">
        <v>311</v>
      </c>
      <c r="C192" s="49">
        <f>+payroll!G192</f>
        <v>4.4681853842181212E-5</v>
      </c>
      <c r="D192" s="49">
        <f>+IFR!T192</f>
        <v>4.248010255227763E-5</v>
      </c>
      <c r="E192" s="49">
        <f>+claims!R192</f>
        <v>5.0380505396017315E-5</v>
      </c>
      <c r="F192" s="49">
        <f>+costs!L192</f>
        <v>1.3066469321909005E-5</v>
      </c>
      <c r="H192" s="3">
        <f t="shared" si="18"/>
        <v>2.6292201951855356E-5</v>
      </c>
      <c r="J192" s="16">
        <f t="shared" si="15"/>
        <v>1383.1534474060236</v>
      </c>
      <c r="L192" s="6">
        <f>+J192/payroll!F192</f>
        <v>3.1896310919482637E-3</v>
      </c>
      <c r="O192" s="36">
        <v>786.68898562957645</v>
      </c>
      <c r="P192" s="16">
        <f t="shared" si="16"/>
        <v>596.46446177644714</v>
      </c>
      <c r="R192" s="51">
        <v>1.8464095894206057E-5</v>
      </c>
      <c r="S192" s="3">
        <f t="shared" si="17"/>
        <v>7.8281060576492998E-6</v>
      </c>
    </row>
    <row r="193" spans="1:19" outlineLevel="1">
      <c r="A193" t="s">
        <v>312</v>
      </c>
      <c r="B193" t="s">
        <v>313</v>
      </c>
      <c r="C193" s="49">
        <f>+payroll!G193</f>
        <v>1.0625020977671322E-4</v>
      </c>
      <c r="D193" s="49">
        <f>+IFR!T193</f>
        <v>1.1195277026798166E-4</v>
      </c>
      <c r="E193" s="49">
        <f>+claims!R193</f>
        <v>0</v>
      </c>
      <c r="F193" s="49">
        <f>+costs!L193</f>
        <v>0</v>
      </c>
      <c r="H193" s="3">
        <f t="shared" si="18"/>
        <v>2.7275372505586861E-5</v>
      </c>
      <c r="J193" s="16">
        <f t="shared" si="15"/>
        <v>1434.8750849954479</v>
      </c>
      <c r="L193" s="6">
        <f>+J193/payroll!F193</f>
        <v>1.3915075742621148E-3</v>
      </c>
      <c r="O193" s="36">
        <v>1097.8816947430366</v>
      </c>
      <c r="P193" s="16">
        <f t="shared" si="16"/>
        <v>336.99339025241125</v>
      </c>
      <c r="R193" s="51">
        <v>2.5767988700141735E-5</v>
      </c>
      <c r="S193" s="3">
        <f t="shared" si="17"/>
        <v>1.5073838054451257E-6</v>
      </c>
    </row>
    <row r="194" spans="1:19" outlineLevel="1">
      <c r="A194" t="s">
        <v>314</v>
      </c>
      <c r="B194" t="s">
        <v>315</v>
      </c>
      <c r="C194" s="49">
        <f>+payroll!G194</f>
        <v>3.2280440190543849E-5</v>
      </c>
      <c r="D194" s="49">
        <f>+IFR!T194</f>
        <v>4.2037601484024735E-5</v>
      </c>
      <c r="E194" s="49">
        <f>+claims!R194</f>
        <v>5.0380505396017315E-5</v>
      </c>
      <c r="F194" s="49">
        <f>+costs!L194</f>
        <v>6.6753565517415817E-6</v>
      </c>
      <c r="H194" s="3">
        <f t="shared" si="18"/>
        <v>2.0852044949768621E-5</v>
      </c>
      <c r="J194" s="16">
        <f t="shared" si="15"/>
        <v>1096.9631950397586</v>
      </c>
      <c r="L194" s="6">
        <f>+J194/payroll!F194</f>
        <v>3.5014980141421458E-3</v>
      </c>
      <c r="O194" s="36">
        <v>879.08517285380481</v>
      </c>
      <c r="P194" s="16">
        <f t="shared" si="16"/>
        <v>217.8780221859538</v>
      </c>
      <c r="R194" s="51">
        <v>2.0632693767483601E-5</v>
      </c>
      <c r="S194" s="3">
        <f t="shared" si="17"/>
        <v>2.1935118228501993E-7</v>
      </c>
    </row>
    <row r="195" spans="1:19" outlineLevel="1">
      <c r="A195" t="s">
        <v>316</v>
      </c>
      <c r="B195" t="s">
        <v>317</v>
      </c>
      <c r="C195" s="49">
        <f>+payroll!G195</f>
        <v>7.7535826826790257E-5</v>
      </c>
      <c r="D195" s="49">
        <f>+IFR!T195</f>
        <v>9.3810226469613107E-5</v>
      </c>
      <c r="E195" s="49">
        <f>+claims!R195</f>
        <v>0</v>
      </c>
      <c r="F195" s="49">
        <f>+costs!L195</f>
        <v>0</v>
      </c>
      <c r="H195" s="3">
        <f t="shared" si="18"/>
        <v>2.1418256662050422E-5</v>
      </c>
      <c r="J195" s="16">
        <f t="shared" si="15"/>
        <v>1126.74988552838</v>
      </c>
      <c r="L195" s="6">
        <f>+J195/payroll!F195</f>
        <v>1.4973605136943615E-3</v>
      </c>
      <c r="O195" s="36">
        <v>948.45083844497549</v>
      </c>
      <c r="P195" s="16">
        <f t="shared" si="16"/>
        <v>178.2990470834045</v>
      </c>
      <c r="R195" s="51">
        <v>2.2260750502275456E-5</v>
      </c>
      <c r="S195" s="3">
        <f t="shared" si="17"/>
        <v>-8.4249384022503344E-7</v>
      </c>
    </row>
    <row r="196" spans="1:19" outlineLevel="1">
      <c r="A196" t="s">
        <v>318</v>
      </c>
      <c r="B196" t="s">
        <v>319</v>
      </c>
      <c r="C196" s="49">
        <f>+payroll!G196</f>
        <v>4.5006677459857446E-4</v>
      </c>
      <c r="D196" s="49">
        <f>+IFR!T196</f>
        <v>5.3365628831298772E-4</v>
      </c>
      <c r="E196" s="49">
        <f>+claims!R196</f>
        <v>5.0380505396017315E-5</v>
      </c>
      <c r="F196" s="49">
        <f>+costs!L196</f>
        <v>4.8700639483555857E-4</v>
      </c>
      <c r="H196" s="3">
        <f t="shared" si="18"/>
        <v>4.2272629557468301E-4</v>
      </c>
      <c r="J196" s="16">
        <f t="shared" si="15"/>
        <v>22238.355467676618</v>
      </c>
      <c r="L196" s="6">
        <f>+J196/payroll!F196</f>
        <v>5.0912801039041866E-3</v>
      </c>
      <c r="O196" s="36">
        <v>15253.734996456822</v>
      </c>
      <c r="P196" s="16">
        <f t="shared" si="16"/>
        <v>6984.6204712197959</v>
      </c>
      <c r="R196" s="51">
        <v>3.5801495999589704E-4</v>
      </c>
      <c r="S196" s="3">
        <f t="shared" si="17"/>
        <v>6.4711335578785962E-5</v>
      </c>
    </row>
    <row r="197" spans="1:19" outlineLevel="1">
      <c r="A197" t="s">
        <v>320</v>
      </c>
      <c r="B197" t="s">
        <v>321</v>
      </c>
      <c r="C197" s="49">
        <f>+payroll!G197</f>
        <v>7.5297872219590858E-5</v>
      </c>
      <c r="D197" s="49">
        <f>+IFR!T197</f>
        <v>7.6110183739497414E-5</v>
      </c>
      <c r="E197" s="49">
        <f>+claims!R197</f>
        <v>5.0380505396017315E-5</v>
      </c>
      <c r="F197" s="49">
        <f>+costs!L197</f>
        <v>1.3766299503591588E-7</v>
      </c>
      <c r="H197" s="3">
        <f t="shared" si="18"/>
        <v>2.6565680601310184E-5</v>
      </c>
      <c r="J197" s="16">
        <f t="shared" ref="J197:J229" si="19">(+H197*$J$272)</f>
        <v>1397.5403343422352</v>
      </c>
      <c r="L197" s="6">
        <f>+J197/payroll!F197</f>
        <v>1.9124184420326732E-3</v>
      </c>
      <c r="O197" s="36">
        <v>1119.4442352794492</v>
      </c>
      <c r="P197" s="16">
        <f t="shared" si="16"/>
        <v>278.09609906278592</v>
      </c>
      <c r="R197" s="51">
        <v>2.6274075379197509E-5</v>
      </c>
      <c r="S197" s="3">
        <f t="shared" si="17"/>
        <v>2.9160522211267527E-7</v>
      </c>
    </row>
    <row r="198" spans="1:19" outlineLevel="1">
      <c r="A198" t="s">
        <v>322</v>
      </c>
      <c r="B198" t="s">
        <v>323</v>
      </c>
      <c r="C198" s="49">
        <f>+payroll!G198</f>
        <v>2.4662074805588521E-4</v>
      </c>
      <c r="D198" s="49">
        <f>+IFR!T198</f>
        <v>2.8231568154534506E-4</v>
      </c>
      <c r="E198" s="49">
        <f>+claims!R198</f>
        <v>2.5190252698008655E-4</v>
      </c>
      <c r="F198" s="49">
        <f>+costs!L198</f>
        <v>9.8549561506711293E-5</v>
      </c>
      <c r="H198" s="3">
        <f t="shared" si="18"/>
        <v>1.6303216965119353E-4</v>
      </c>
      <c r="J198" s="16">
        <f t="shared" si="19"/>
        <v>8576.6307403256233</v>
      </c>
      <c r="L198" s="6">
        <f>+J198/payroll!F198</f>
        <v>3.5833429722660296E-3</v>
      </c>
      <c r="O198" s="36">
        <v>7389.2690253326782</v>
      </c>
      <c r="P198" s="16">
        <f t="shared" si="16"/>
        <v>1187.3617149929451</v>
      </c>
      <c r="R198" s="51">
        <v>1.7343089119601832E-4</v>
      </c>
      <c r="S198" s="3">
        <f t="shared" si="17"/>
        <v>-1.0398721544824788E-5</v>
      </c>
    </row>
    <row r="199" spans="1:19" outlineLevel="1">
      <c r="A199" t="s">
        <v>324</v>
      </c>
      <c r="B199" t="s">
        <v>325</v>
      </c>
      <c r="C199" s="49">
        <f>+payroll!G199</f>
        <v>2.3046054815018721E-5</v>
      </c>
      <c r="D199" s="49">
        <f>+IFR!T199</f>
        <v>3.7170089733242922E-5</v>
      </c>
      <c r="E199" s="49">
        <f>+claims!R199</f>
        <v>0</v>
      </c>
      <c r="F199" s="49">
        <f>+costs!L199</f>
        <v>0</v>
      </c>
      <c r="H199" s="3">
        <f t="shared" si="18"/>
        <v>7.5270180685327058E-6</v>
      </c>
      <c r="J199" s="16">
        <f t="shared" si="19"/>
        <v>395.97371909901096</v>
      </c>
      <c r="L199" s="6">
        <f>+J199/payroll!F199</f>
        <v>1.7703985625193237E-3</v>
      </c>
      <c r="O199" s="36">
        <v>328.04963107440909</v>
      </c>
      <c r="P199" s="16">
        <f t="shared" si="16"/>
        <v>67.924088024601872</v>
      </c>
      <c r="R199" s="51">
        <v>7.6995355939416918E-6</v>
      </c>
      <c r="S199" s="3">
        <f t="shared" si="17"/>
        <v>-1.7251752540898603E-7</v>
      </c>
    </row>
    <row r="200" spans="1:19" outlineLevel="1">
      <c r="A200" t="s">
        <v>326</v>
      </c>
      <c r="B200" t="s">
        <v>327</v>
      </c>
      <c r="C200" s="49">
        <f>+payroll!G200</f>
        <v>9.2946436560200751E-5</v>
      </c>
      <c r="D200" s="49">
        <f>+IFR!T200</f>
        <v>9.823523715214201E-5</v>
      </c>
      <c r="E200" s="49">
        <f>+claims!R200</f>
        <v>0</v>
      </c>
      <c r="F200" s="49">
        <f>+costs!L200</f>
        <v>0</v>
      </c>
      <c r="H200" s="3">
        <f t="shared" si="18"/>
        <v>2.3897709214042845E-5</v>
      </c>
      <c r="J200" s="16">
        <f t="shared" si="19"/>
        <v>1257.1864062598045</v>
      </c>
      <c r="L200" s="6">
        <f>+J200/payroll!F200</f>
        <v>1.3936964969414932E-3</v>
      </c>
      <c r="O200" s="36">
        <v>984.31763609685197</v>
      </c>
      <c r="P200" s="16">
        <f t="shared" si="16"/>
        <v>272.8687701629525</v>
      </c>
      <c r="R200" s="51">
        <v>2.3102567285476437E-5</v>
      </c>
      <c r="S200" s="3">
        <f t="shared" si="17"/>
        <v>7.9514192856640825E-7</v>
      </c>
    </row>
    <row r="201" spans="1:19" outlineLevel="1">
      <c r="A201" t="s">
        <v>502</v>
      </c>
      <c r="B201" t="s">
        <v>500</v>
      </c>
      <c r="C201" s="49">
        <f>+payroll!G201</f>
        <v>2.6258275873565801E-5</v>
      </c>
      <c r="D201" s="49">
        <f>+IFR!T201</f>
        <v>2.7877567299932193E-5</v>
      </c>
      <c r="E201" s="49">
        <f>+claims!R201</f>
        <v>0</v>
      </c>
      <c r="F201" s="49">
        <f>+costs!L201</f>
        <v>0</v>
      </c>
      <c r="H201" s="3">
        <f>(C201*$C$3)+(D201*$D$3)+(E201*$E$3)+(F201*$F$3)</f>
        <v>6.7669803966872489E-6</v>
      </c>
      <c r="J201" s="16">
        <f t="shared" si="19"/>
        <v>355.99042945683976</v>
      </c>
      <c r="L201" s="6">
        <f>+J201/payroll!F201</f>
        <v>1.3969259717164582E-3</v>
      </c>
      <c r="O201" s="36">
        <v>268.80684618803747</v>
      </c>
      <c r="P201" s="16">
        <f t="shared" si="16"/>
        <v>87.183583268802295</v>
      </c>
      <c r="R201" s="51">
        <v>6.3090693726479206E-6</v>
      </c>
      <c r="S201" s="3">
        <f t="shared" si="17"/>
        <v>4.5791102403932823E-7</v>
      </c>
    </row>
    <row r="202" spans="1:19" outlineLevel="1">
      <c r="A202" t="s">
        <v>328</v>
      </c>
      <c r="B202" t="s">
        <v>329</v>
      </c>
      <c r="C202" s="49">
        <f>+payroll!G202</f>
        <v>9.1398379571595476E-5</v>
      </c>
      <c r="D202" s="49">
        <f>+IFR!T202</f>
        <v>9.6022731810877545E-5</v>
      </c>
      <c r="E202" s="49">
        <f>+claims!R202</f>
        <v>0</v>
      </c>
      <c r="F202" s="49">
        <f>+costs!L202</f>
        <v>0</v>
      </c>
      <c r="H202" s="3">
        <f t="shared" si="18"/>
        <v>2.3427638922809128E-5</v>
      </c>
      <c r="J202" s="16">
        <f t="shared" si="19"/>
        <v>1232.4574259699971</v>
      </c>
      <c r="L202" s="6">
        <f>+J202/payroll!F202</f>
        <v>1.3894237112137499E-3</v>
      </c>
      <c r="O202" s="36">
        <v>2018.8397721990968</v>
      </c>
      <c r="P202" s="16">
        <f t="shared" si="16"/>
        <v>-786.38234622909977</v>
      </c>
      <c r="R202" s="51">
        <v>4.7383466439522752E-5</v>
      </c>
      <c r="S202" s="3">
        <f t="shared" si="17"/>
        <v>-2.3955827516713624E-5</v>
      </c>
    </row>
    <row r="203" spans="1:19" outlineLevel="1">
      <c r="A203" t="s">
        <v>330</v>
      </c>
      <c r="B203" t="s">
        <v>331</v>
      </c>
      <c r="C203" s="49">
        <f>+payroll!G203</f>
        <v>6.3391295566624198E-5</v>
      </c>
      <c r="D203" s="49">
        <f>+IFR!T203</f>
        <v>9.8677738220394906E-5</v>
      </c>
      <c r="E203" s="49">
        <f>+claims!R203</f>
        <v>0</v>
      </c>
      <c r="F203" s="49">
        <f>+costs!L203</f>
        <v>0</v>
      </c>
      <c r="H203" s="3">
        <f t="shared" si="18"/>
        <v>2.025862922337739E-5</v>
      </c>
      <c r="J203" s="16">
        <f t="shared" si="19"/>
        <v>1065.7453834161468</v>
      </c>
      <c r="L203" s="6">
        <f>+J203/payroll!F203</f>
        <v>1.7323079897368151E-3</v>
      </c>
      <c r="O203" s="36">
        <v>872.36283700015758</v>
      </c>
      <c r="P203" s="16">
        <f t="shared" si="16"/>
        <v>193.38254641598917</v>
      </c>
      <c r="R203" s="51">
        <v>2.0474916226292441E-5</v>
      </c>
      <c r="S203" s="3">
        <f t="shared" si="17"/>
        <v>-2.162870029150514E-7</v>
      </c>
    </row>
    <row r="204" spans="1:19" outlineLevel="1">
      <c r="A204" t="s">
        <v>332</v>
      </c>
      <c r="B204" t="s">
        <v>333</v>
      </c>
      <c r="C204" s="49">
        <f>+payroll!G204</f>
        <v>5.5034933153287777E-5</v>
      </c>
      <c r="D204" s="49">
        <f>+IFR!T204</f>
        <v>5.2215126053841255E-5</v>
      </c>
      <c r="E204" s="49">
        <f>+claims!R204</f>
        <v>0</v>
      </c>
      <c r="F204" s="49">
        <f>+costs!L204</f>
        <v>0</v>
      </c>
      <c r="H204" s="3">
        <f t="shared" si="18"/>
        <v>1.3406257400891129E-5</v>
      </c>
      <c r="J204" s="16">
        <f t="shared" si="19"/>
        <v>705.26276858856124</v>
      </c>
      <c r="L204" s="6">
        <f>+J204/payroll!F204</f>
        <v>1.3204251587140075E-3</v>
      </c>
      <c r="O204" s="36">
        <v>594.34235394764653</v>
      </c>
      <c r="P204" s="16">
        <f t="shared" si="16"/>
        <v>110.92041464091471</v>
      </c>
      <c r="R204" s="51">
        <v>1.3949596877214654E-5</v>
      </c>
      <c r="S204" s="3">
        <f t="shared" si="17"/>
        <v>-5.4333947632352508E-7</v>
      </c>
    </row>
    <row r="205" spans="1:19" outlineLevel="1">
      <c r="A205" t="s">
        <v>334</v>
      </c>
      <c r="B205" t="s">
        <v>335</v>
      </c>
      <c r="C205" s="49">
        <f>+payroll!G205</f>
        <v>1.3789021154284356E-5</v>
      </c>
      <c r="D205" s="49">
        <f>+IFR!T205</f>
        <v>1.7257541661862788E-5</v>
      </c>
      <c r="E205" s="49">
        <f>+claims!R205</f>
        <v>0</v>
      </c>
      <c r="F205" s="49">
        <f>+costs!L205</f>
        <v>0</v>
      </c>
      <c r="H205" s="3">
        <f t="shared" si="18"/>
        <v>3.8808203520183928E-6</v>
      </c>
      <c r="J205" s="16">
        <f t="shared" si="19"/>
        <v>204.15825416550595</v>
      </c>
      <c r="L205" s="6">
        <f>+J205/payroll!F205</f>
        <v>1.5255792798457935E-3</v>
      </c>
      <c r="O205" s="36">
        <v>159.5247620923098</v>
      </c>
      <c r="P205" s="16">
        <f t="shared" si="16"/>
        <v>44.633492073196152</v>
      </c>
      <c r="R205" s="51">
        <v>3.7441486515990656E-6</v>
      </c>
      <c r="S205" s="3">
        <f t="shared" si="17"/>
        <v>1.366717004193272E-7</v>
      </c>
    </row>
    <row r="206" spans="1:19" outlineLevel="1">
      <c r="A206" t="s">
        <v>336</v>
      </c>
      <c r="B206" t="s">
        <v>337</v>
      </c>
      <c r="C206" s="49">
        <f>+payroll!G206</f>
        <v>1.8514752259529907E-4</v>
      </c>
      <c r="D206" s="49">
        <f>+IFR!T206</f>
        <v>2.6461563881522939E-4</v>
      </c>
      <c r="E206" s="49">
        <f>+claims!R206</f>
        <v>0</v>
      </c>
      <c r="F206" s="49">
        <f>+costs!L206</f>
        <v>5.8409023505738733E-5</v>
      </c>
      <c r="H206" s="3">
        <f t="shared" si="18"/>
        <v>9.1265809279759296E-5</v>
      </c>
      <c r="J206" s="16">
        <f t="shared" si="19"/>
        <v>4801.2189685273488</v>
      </c>
      <c r="L206" s="6">
        <f>+J206/payroll!F206</f>
        <v>2.6719903427959183E-3</v>
      </c>
      <c r="O206" s="36">
        <v>4750.5970997263375</v>
      </c>
      <c r="P206" s="16">
        <f t="shared" si="16"/>
        <v>50.62186880101126</v>
      </c>
      <c r="R206" s="51">
        <v>1.1149956591026473E-4</v>
      </c>
      <c r="S206" s="3">
        <f t="shared" si="17"/>
        <v>-2.0233756630505436E-5</v>
      </c>
    </row>
    <row r="207" spans="1:19" outlineLevel="1">
      <c r="A207" t="s">
        <v>338</v>
      </c>
      <c r="B207" t="s">
        <v>339</v>
      </c>
      <c r="C207" s="49">
        <f>+payroll!G207</f>
        <v>1.6458939113422213E-4</v>
      </c>
      <c r="D207" s="49">
        <f>+IFR!T207</f>
        <v>1.6947790914085764E-4</v>
      </c>
      <c r="E207" s="49">
        <f>+claims!R207</f>
        <v>5.0380505396017315E-5</v>
      </c>
      <c r="F207" s="49">
        <f>+costs!L207</f>
        <v>8.6734613312628806E-5</v>
      </c>
      <c r="H207" s="3">
        <f t="shared" si="18"/>
        <v>1.0135625633136485E-4</v>
      </c>
      <c r="J207" s="16">
        <f t="shared" si="19"/>
        <v>5332.0469551240094</v>
      </c>
      <c r="L207" s="6">
        <f>+J207/payroll!F207</f>
        <v>3.3380543440875866E-3</v>
      </c>
      <c r="O207" s="36">
        <v>1734.0088579491264</v>
      </c>
      <c r="P207" s="16">
        <f t="shared" si="16"/>
        <v>3598.0380971748828</v>
      </c>
      <c r="R207" s="51">
        <v>4.0698301894938446E-5</v>
      </c>
      <c r="S207" s="3">
        <f t="shared" si="17"/>
        <v>6.0657954436426403E-5</v>
      </c>
    </row>
    <row r="208" spans="1:19" outlineLevel="1">
      <c r="A208" t="s">
        <v>340</v>
      </c>
      <c r="B208" t="s">
        <v>341</v>
      </c>
      <c r="C208" s="49">
        <f>+payroll!G208</f>
        <v>5.0146999563893763E-5</v>
      </c>
      <c r="D208" s="49">
        <f>+IFR!T208</f>
        <v>5.5755134599864387E-5</v>
      </c>
      <c r="E208" s="49">
        <f>+claims!R208</f>
        <v>5.0380505396017315E-5</v>
      </c>
      <c r="F208" s="49">
        <f>+costs!L208</f>
        <v>1.7526317458572567E-5</v>
      </c>
      <c r="H208" s="3">
        <f t="shared" si="18"/>
        <v>3.1310633055015903E-5</v>
      </c>
      <c r="J208" s="16">
        <f t="shared" si="19"/>
        <v>1647.1579721550927</v>
      </c>
      <c r="L208" s="6">
        <f>+J208/payroll!F208</f>
        <v>3.3844770669561003E-3</v>
      </c>
      <c r="O208" s="36">
        <v>1630.2437640437704</v>
      </c>
      <c r="P208" s="16">
        <f t="shared" si="16"/>
        <v>16.914208111322296</v>
      </c>
      <c r="R208" s="51">
        <v>3.8262868477999864E-5</v>
      </c>
      <c r="S208" s="3">
        <f t="shared" si="17"/>
        <v>-6.952235422983961E-6</v>
      </c>
    </row>
    <row r="209" spans="1:19" outlineLevel="1">
      <c r="A209" t="s">
        <v>342</v>
      </c>
      <c r="B209" t="s">
        <v>343</v>
      </c>
      <c r="C209" s="49">
        <f>+payroll!G209</f>
        <v>5.9207874930168245E-4</v>
      </c>
      <c r="D209" s="49">
        <f>+IFR!T209</f>
        <v>7.9030690789966512E-4</v>
      </c>
      <c r="E209" s="49">
        <f>+claims!R209</f>
        <v>4.5342454856415581E-4</v>
      </c>
      <c r="F209" s="49">
        <f>+costs!L209</f>
        <v>3.5143786867568918E-4</v>
      </c>
      <c r="H209" s="3">
        <f t="shared" si="18"/>
        <v>4.5167461064020528E-4</v>
      </c>
      <c r="J209" s="16">
        <f t="shared" si="19"/>
        <v>23761.239015155508</v>
      </c>
      <c r="L209" s="6">
        <f>+J209/payroll!F209</f>
        <v>4.1351463567487956E-3</v>
      </c>
      <c r="O209" s="36">
        <v>23808.774071009047</v>
      </c>
      <c r="P209" s="16">
        <f t="shared" si="16"/>
        <v>-47.535055853539234</v>
      </c>
      <c r="R209" s="51">
        <v>5.5880722318590219E-4</v>
      </c>
      <c r="S209" s="3">
        <f t="shared" si="17"/>
        <v>-1.0713261254569691E-4</v>
      </c>
    </row>
    <row r="210" spans="1:19" outlineLevel="1">
      <c r="A210" t="s">
        <v>483</v>
      </c>
      <c r="B210" t="s">
        <v>347</v>
      </c>
      <c r="C210" s="49">
        <f>+payroll!G210</f>
        <v>8.6799560900911838E-5</v>
      </c>
      <c r="D210" s="49">
        <f>+IFR!T210</f>
        <v>1.0531525424418827E-4</v>
      </c>
      <c r="E210" s="49">
        <f>+claims!R210</f>
        <v>0</v>
      </c>
      <c r="F210" s="49">
        <f>+costs!L210</f>
        <v>0</v>
      </c>
      <c r="H210" s="3">
        <f>(C210*$C$3)+(D210*$D$3)+(E210*$E$3)+(F210*$F$3)</f>
        <v>2.4014351893137514E-5</v>
      </c>
      <c r="J210" s="16">
        <f t="shared" si="19"/>
        <v>1263.3226258126549</v>
      </c>
      <c r="L210" s="6">
        <f>+J210/payroll!F210</f>
        <v>1.4996780063163807E-3</v>
      </c>
      <c r="O210" s="36">
        <v>1043.3943985760179</v>
      </c>
      <c r="P210" s="16">
        <f>+J210-O210</f>
        <v>219.92822723663699</v>
      </c>
      <c r="R210" s="51">
        <v>2.448913685421344E-5</v>
      </c>
      <c r="S210" s="3">
        <f>+H210-R210</f>
        <v>-4.7478496107592556E-7</v>
      </c>
    </row>
    <row r="211" spans="1:19" outlineLevel="1">
      <c r="A211" t="s">
        <v>484</v>
      </c>
      <c r="B211" t="s">
        <v>348</v>
      </c>
      <c r="C211" s="49">
        <f>+payroll!G211</f>
        <v>5.6043757961069741E-5</v>
      </c>
      <c r="D211" s="49">
        <f>+IFR!T211</f>
        <v>5.3100128190347033E-5</v>
      </c>
      <c r="E211" s="49">
        <f>+claims!R211</f>
        <v>0</v>
      </c>
      <c r="F211" s="49">
        <f>+costs!L211</f>
        <v>0</v>
      </c>
      <c r="H211" s="3">
        <f>(C211*$C$3)+(D211*$D$3)+(E211*$E$3)+(F211*$F$3)</f>
        <v>1.3642985768927098E-5</v>
      </c>
      <c r="J211" s="16">
        <f t="shared" si="19"/>
        <v>717.71633405817556</v>
      </c>
      <c r="L211" s="6">
        <f>+J211/payroll!F211</f>
        <v>1.319553058287778E-3</v>
      </c>
      <c r="O211" s="36">
        <v>570.78256337661242</v>
      </c>
      <c r="P211" s="16">
        <f>+J211-O211</f>
        <v>146.93377068156315</v>
      </c>
      <c r="R211" s="51">
        <v>1.3396633456730441E-5</v>
      </c>
      <c r="S211" s="3">
        <f>+H211-R211</f>
        <v>2.4635231219665617E-7</v>
      </c>
    </row>
    <row r="212" spans="1:19" outlineLevel="1">
      <c r="A212" t="s">
        <v>485</v>
      </c>
      <c r="B212" t="s">
        <v>344</v>
      </c>
      <c r="C212" s="49">
        <f>+payroll!G212</f>
        <v>2.5603143458473455E-5</v>
      </c>
      <c r="D212" s="49">
        <f>+IFR!T212</f>
        <v>2.5222560890414843E-5</v>
      </c>
      <c r="E212" s="49">
        <f>+claims!R212</f>
        <v>0</v>
      </c>
      <c r="F212" s="49">
        <f>+costs!L212</f>
        <v>0</v>
      </c>
      <c r="H212" s="3">
        <f>(C212*$C$3)+(D212*$D$3)+(E212*$E$3)+(F212*$F$3)</f>
        <v>6.3532130436110373E-6</v>
      </c>
      <c r="J212" s="16">
        <f t="shared" si="19"/>
        <v>334.22337693383713</v>
      </c>
      <c r="L212" s="6">
        <f>+J212/payroll!F212</f>
        <v>1.3450697616551688E-3</v>
      </c>
      <c r="O212" s="36">
        <v>276.04640623172025</v>
      </c>
      <c r="P212" s="16">
        <f>+J212-O212</f>
        <v>58.176970702116876</v>
      </c>
      <c r="R212" s="51">
        <v>6.4789864978653871E-6</v>
      </c>
      <c r="S212" s="3">
        <f>+H212-R212</f>
        <v>-1.2577345425434978E-7</v>
      </c>
    </row>
    <row r="213" spans="1:19" outlineLevel="1">
      <c r="A213" t="s">
        <v>346</v>
      </c>
      <c r="B213" t="s">
        <v>345</v>
      </c>
      <c r="C213" s="49">
        <f>+payroll!G213</f>
        <v>3.2705276535191535E-4</v>
      </c>
      <c r="D213" s="49">
        <f>+IFR!T213</f>
        <v>3.7789591228796978E-4</v>
      </c>
      <c r="E213" s="49">
        <f>+claims!R213</f>
        <v>2.0152202158406926E-4</v>
      </c>
      <c r="F213" s="49">
        <f>+costs!L213</f>
        <v>0</v>
      </c>
      <c r="H213" s="3">
        <f t="shared" si="18"/>
        <v>1.1834688794259603E-4</v>
      </c>
      <c r="J213" s="16">
        <f t="shared" si="19"/>
        <v>6225.8728404459425</v>
      </c>
      <c r="L213" s="6">
        <f>+J213/payroll!F213</f>
        <v>1.961479153507621E-3</v>
      </c>
      <c r="O213" s="36">
        <v>4825.468099241185</v>
      </c>
      <c r="P213" s="16">
        <f t="shared" si="16"/>
        <v>1400.4047412047576</v>
      </c>
      <c r="R213" s="51">
        <v>1.1325683636909906E-4</v>
      </c>
      <c r="S213" s="3">
        <f t="shared" si="17"/>
        <v>5.0900515734969722E-6</v>
      </c>
    </row>
    <row r="214" spans="1:19" outlineLevel="1">
      <c r="A214" t="s">
        <v>349</v>
      </c>
      <c r="B214" t="s">
        <v>350</v>
      </c>
      <c r="C214" s="49">
        <f>+payroll!G214</f>
        <v>1.8004198761575231E-4</v>
      </c>
      <c r="D214" s="49">
        <f>+IFR!T214</f>
        <v>2.2346303946771046E-4</v>
      </c>
      <c r="E214" s="49">
        <f>+claims!R214</f>
        <v>1.5114151618805195E-4</v>
      </c>
      <c r="F214" s="49">
        <f>+costs!L214</f>
        <v>9.9942382010574689E-5</v>
      </c>
      <c r="H214" s="3">
        <f t="shared" si="18"/>
        <v>1.3307478501998544E-4</v>
      </c>
      <c r="J214" s="16">
        <f t="shared" si="19"/>
        <v>7000.663086349814</v>
      </c>
      <c r="L214" s="6">
        <f>+J214/payroll!F214</f>
        <v>4.0065139084740449E-3</v>
      </c>
      <c r="O214" s="36">
        <v>4201.918464240096</v>
      </c>
      <c r="P214" s="16">
        <f t="shared" si="16"/>
        <v>2798.744622109718</v>
      </c>
      <c r="R214" s="51">
        <v>9.8621725841597049E-5</v>
      </c>
      <c r="S214" s="3">
        <f t="shared" si="17"/>
        <v>3.445305917838839E-5</v>
      </c>
    </row>
    <row r="215" spans="1:19" outlineLevel="1">
      <c r="A215" t="s">
        <v>351</v>
      </c>
      <c r="B215" t="s">
        <v>352</v>
      </c>
      <c r="C215" s="49">
        <f>+payroll!G215</f>
        <v>2.9220123104328053E-5</v>
      </c>
      <c r="D215" s="49">
        <f>+IFR!T215</f>
        <v>3.3187580118966895E-5</v>
      </c>
      <c r="E215" s="49">
        <f>+claims!R215</f>
        <v>0</v>
      </c>
      <c r="F215" s="49">
        <f>+costs!L215</f>
        <v>0</v>
      </c>
      <c r="H215" s="3">
        <f t="shared" si="18"/>
        <v>7.8009629029118681E-6</v>
      </c>
      <c r="J215" s="16">
        <f t="shared" si="19"/>
        <v>410.38513061807822</v>
      </c>
      <c r="L215" s="6">
        <f>+J215/payroll!F215</f>
        <v>1.4471410120119408E-3</v>
      </c>
      <c r="O215" s="36">
        <v>331.65218099930678</v>
      </c>
      <c r="P215" s="16">
        <f t="shared" si="16"/>
        <v>78.732949618771443</v>
      </c>
      <c r="R215" s="51">
        <v>7.7840897551058308E-6</v>
      </c>
      <c r="S215" s="3">
        <f t="shared" si="17"/>
        <v>1.6873147806037293E-8</v>
      </c>
    </row>
    <row r="216" spans="1:19" outlineLevel="1">
      <c r="A216" t="s">
        <v>353</v>
      </c>
      <c r="B216" t="s">
        <v>354</v>
      </c>
      <c r="C216" s="49">
        <f>+payroll!G216</f>
        <v>4.3732004426693015E-5</v>
      </c>
      <c r="D216" s="49">
        <f>+IFR!T216</f>
        <v>4.3365104688783408E-5</v>
      </c>
      <c r="E216" s="49">
        <f>+claims!R216</f>
        <v>0</v>
      </c>
      <c r="F216" s="49">
        <f>+costs!L216</f>
        <v>0</v>
      </c>
      <c r="H216" s="3">
        <f t="shared" si="18"/>
        <v>1.0887138639434554E-5</v>
      </c>
      <c r="J216" s="16">
        <f t="shared" si="19"/>
        <v>572.73952821051535</v>
      </c>
      <c r="L216" s="6">
        <f>+J216/payroll!F216</f>
        <v>1.3494569992707542E-3</v>
      </c>
      <c r="O216" s="36">
        <v>456.41603571278347</v>
      </c>
      <c r="P216" s="16">
        <f t="shared" si="16"/>
        <v>116.32349249773188</v>
      </c>
      <c r="R216" s="51">
        <v>1.0712377578681808E-5</v>
      </c>
      <c r="S216" s="3">
        <f t="shared" si="17"/>
        <v>1.7476106075274568E-7</v>
      </c>
    </row>
    <row r="217" spans="1:19" outlineLevel="1">
      <c r="A217" t="s">
        <v>355</v>
      </c>
      <c r="B217" t="s">
        <v>356</v>
      </c>
      <c r="C217" s="49">
        <f>+payroll!G217</f>
        <v>3.4294008339626805E-4</v>
      </c>
      <c r="D217" s="49">
        <f>+IFR!T217</f>
        <v>3.2479578409762267E-4</v>
      </c>
      <c r="E217" s="49">
        <f>+claims!R217</f>
        <v>5.0380505396017315E-5</v>
      </c>
      <c r="F217" s="49">
        <f>+costs!L217</f>
        <v>7.0595315464418108E-5</v>
      </c>
      <c r="H217" s="3">
        <f t="shared" si="18"/>
        <v>1.3338124852478982E-4</v>
      </c>
      <c r="J217" s="16">
        <f t="shared" si="19"/>
        <v>7016.785207043642</v>
      </c>
      <c r="L217" s="6">
        <f>+J217/payroll!F217</f>
        <v>2.1082456333265838E-3</v>
      </c>
      <c r="O217" s="36">
        <v>10983.600654228647</v>
      </c>
      <c r="P217" s="16">
        <f t="shared" si="16"/>
        <v>-3966.8154471850048</v>
      </c>
      <c r="R217" s="51">
        <v>2.577921636732237E-4</v>
      </c>
      <c r="S217" s="3">
        <f t="shared" si="17"/>
        <v>-1.2441091514843388E-4</v>
      </c>
    </row>
    <row r="218" spans="1:19" outlineLevel="1">
      <c r="A218" t="s">
        <v>357</v>
      </c>
      <c r="B218" t="s">
        <v>358</v>
      </c>
      <c r="C218" s="49">
        <f>+payroll!G218</f>
        <v>4.3066089080520782E-5</v>
      </c>
      <c r="D218" s="49">
        <f>+IFR!T218</f>
        <v>4.0710098279266061E-5</v>
      </c>
      <c r="E218" s="49">
        <f>+claims!R218</f>
        <v>0</v>
      </c>
      <c r="F218" s="49">
        <f>+costs!L218</f>
        <v>0</v>
      </c>
      <c r="H218" s="3">
        <f t="shared" si="18"/>
        <v>1.0472023419973355E-5</v>
      </c>
      <c r="J218" s="16">
        <f t="shared" si="19"/>
        <v>550.90156850216363</v>
      </c>
      <c r="L218" s="6">
        <f>+J218/payroll!F218</f>
        <v>1.3180741740725175E-3</v>
      </c>
      <c r="O218" s="36">
        <v>446.43467284297225</v>
      </c>
      <c r="P218" s="16">
        <f t="shared" si="16"/>
        <v>104.46689565919138</v>
      </c>
      <c r="R218" s="51">
        <v>1.0478108579687788E-5</v>
      </c>
      <c r="S218" s="3">
        <f t="shared" si="17"/>
        <v>-6.0851597144323603E-9</v>
      </c>
    </row>
    <row r="219" spans="1:19" outlineLevel="1">
      <c r="A219" t="s">
        <v>359</v>
      </c>
      <c r="B219" t="s">
        <v>360</v>
      </c>
      <c r="C219" s="49">
        <f>+payroll!G219</f>
        <v>7.261900504707592E-5</v>
      </c>
      <c r="D219" s="49">
        <f>+IFR!T219</f>
        <v>8.5845207241061052E-5</v>
      </c>
      <c r="E219" s="49">
        <f>+claims!R219</f>
        <v>0</v>
      </c>
      <c r="F219" s="49">
        <f>+costs!L219</f>
        <v>0</v>
      </c>
      <c r="H219" s="3">
        <f t="shared" si="18"/>
        <v>1.9808026536017122E-5</v>
      </c>
      <c r="J219" s="16">
        <f t="shared" si="19"/>
        <v>1042.0405350518281</v>
      </c>
      <c r="L219" s="6">
        <f>+J219/payroll!F219</f>
        <v>1.4785485682241506E-3</v>
      </c>
      <c r="O219" s="36">
        <v>870.71616041883726</v>
      </c>
      <c r="P219" s="16">
        <f t="shared" si="16"/>
        <v>171.32437463299084</v>
      </c>
      <c r="R219" s="51">
        <v>2.043626766903584E-5</v>
      </c>
      <c r="S219" s="3">
        <f t="shared" si="17"/>
        <v>-6.2824113301871879E-7</v>
      </c>
    </row>
    <row r="220" spans="1:19" outlineLevel="1">
      <c r="A220" t="s">
        <v>361</v>
      </c>
      <c r="B220" t="s">
        <v>362</v>
      </c>
      <c r="C220" s="49">
        <f>+payroll!G220</f>
        <v>9.377495657420609E-5</v>
      </c>
      <c r="D220" s="49">
        <f>+IFR!T220</f>
        <v>1.0708525851719986E-4</v>
      </c>
      <c r="E220" s="49">
        <f>+claims!R220</f>
        <v>0</v>
      </c>
      <c r="F220" s="49">
        <f>+costs!L220</f>
        <v>0</v>
      </c>
      <c r="H220" s="3">
        <f t="shared" si="18"/>
        <v>2.5107526886425743E-5</v>
      </c>
      <c r="J220" s="16">
        <f t="shared" si="19"/>
        <v>1320.831265193769</v>
      </c>
      <c r="L220" s="6">
        <f>+J220/payroll!F220</f>
        <v>1.4513152040584296E-3</v>
      </c>
      <c r="O220" s="36">
        <v>1129.789756216453</v>
      </c>
      <c r="P220" s="16">
        <f t="shared" si="16"/>
        <v>191.04150897731597</v>
      </c>
      <c r="R220" s="51">
        <v>2.6516891401978715E-5</v>
      </c>
      <c r="S220" s="3">
        <f t="shared" si="17"/>
        <v>-1.4093645155529716E-6</v>
      </c>
    </row>
    <row r="221" spans="1:19" outlineLevel="1">
      <c r="A221" t="s">
        <v>363</v>
      </c>
      <c r="B221" t="s">
        <v>364</v>
      </c>
      <c r="C221" s="49">
        <f>+payroll!G221</f>
        <v>8.8700063737184639E-5</v>
      </c>
      <c r="D221" s="49">
        <f>+IFR!T221</f>
        <v>8.4960205104555261E-5</v>
      </c>
      <c r="E221" s="49">
        <f>+claims!R221</f>
        <v>0</v>
      </c>
      <c r="F221" s="49">
        <f>+costs!L221</f>
        <v>0</v>
      </c>
      <c r="H221" s="3">
        <f t="shared" si="18"/>
        <v>2.1707533605217488E-5</v>
      </c>
      <c r="J221" s="16">
        <f t="shared" si="19"/>
        <v>1141.9678730491387</v>
      </c>
      <c r="L221" s="6">
        <f>+J221/payroll!F221</f>
        <v>1.3265732339913983E-3</v>
      </c>
      <c r="O221" s="36">
        <v>928.21117634413918</v>
      </c>
      <c r="P221" s="16">
        <f t="shared" si="16"/>
        <v>213.75669670499951</v>
      </c>
      <c r="R221" s="51">
        <v>2.1785712629974375E-5</v>
      </c>
      <c r="S221" s="3">
        <f t="shared" si="17"/>
        <v>-7.8179024756887131E-8</v>
      </c>
    </row>
    <row r="222" spans="1:19" outlineLevel="1">
      <c r="A222" t="s">
        <v>365</v>
      </c>
      <c r="B222" t="s">
        <v>366</v>
      </c>
      <c r="C222" s="49">
        <f>+payroll!G222</f>
        <v>3.0283604737178744E-5</v>
      </c>
      <c r="D222" s="49">
        <f>+IFR!T222</f>
        <v>4.1595100415771846E-5</v>
      </c>
      <c r="E222" s="49">
        <f>+claims!R222</f>
        <v>0</v>
      </c>
      <c r="F222" s="49">
        <f>+costs!L222</f>
        <v>0</v>
      </c>
      <c r="H222" s="3">
        <f t="shared" si="18"/>
        <v>8.9848381441188237E-6</v>
      </c>
      <c r="J222" s="16">
        <f t="shared" si="19"/>
        <v>472.66523649024867</v>
      </c>
      <c r="L222" s="6">
        <f>+J222/payroll!F222</f>
        <v>1.6082270742670754E-3</v>
      </c>
      <c r="O222" s="36">
        <v>391.07529163058587</v>
      </c>
      <c r="P222" s="16">
        <f t="shared" si="16"/>
        <v>81.589944859662808</v>
      </c>
      <c r="R222" s="51">
        <v>9.178788337481282E-6</v>
      </c>
      <c r="S222" s="3">
        <f t="shared" si="17"/>
        <v>-1.9395019336245834E-7</v>
      </c>
    </row>
    <row r="223" spans="1:19" outlineLevel="1">
      <c r="A223" t="s">
        <v>367</v>
      </c>
      <c r="B223" t="s">
        <v>368</v>
      </c>
      <c r="C223" s="49">
        <f>+payroll!G223</f>
        <v>6.6657234248771022E-4</v>
      </c>
      <c r="D223" s="49">
        <f>+IFR!T223</f>
        <v>8.814621279597608E-4</v>
      </c>
      <c r="E223" s="49">
        <f>+claims!R223</f>
        <v>5.038050539601731E-4</v>
      </c>
      <c r="F223" s="49">
        <f>+costs!L223</f>
        <v>6.3145669500974522E-5</v>
      </c>
      <c r="H223" s="3">
        <f t="shared" si="18"/>
        <v>3.0696246860054458E-4</v>
      </c>
      <c r="J223" s="16">
        <f t="shared" si="19"/>
        <v>16148.36967426935</v>
      </c>
      <c r="L223" s="6">
        <f>+J223/payroll!F223</f>
        <v>2.496218911908927E-3</v>
      </c>
      <c r="O223" s="36">
        <v>20239.809963032556</v>
      </c>
      <c r="P223" s="16">
        <f t="shared" si="16"/>
        <v>-4091.4402887632059</v>
      </c>
      <c r="R223" s="51">
        <v>4.7504134272181956E-4</v>
      </c>
      <c r="S223" s="3">
        <f t="shared" si="17"/>
        <v>-1.6807887412127498E-4</v>
      </c>
    </row>
    <row r="224" spans="1:19" outlineLevel="1">
      <c r="A224" t="s">
        <v>369</v>
      </c>
      <c r="B224" t="s">
        <v>370</v>
      </c>
      <c r="C224" s="49">
        <f>+payroll!G224</f>
        <v>9.5189061004908061E-5</v>
      </c>
      <c r="D224" s="49">
        <f>+IFR!T224</f>
        <v>1.1328027347274033E-4</v>
      </c>
      <c r="E224" s="49">
        <f>+claims!R224</f>
        <v>0</v>
      </c>
      <c r="F224" s="49">
        <f>+costs!L224</f>
        <v>0</v>
      </c>
      <c r="H224" s="3">
        <f t="shared" si="18"/>
        <v>2.605866680970605E-5</v>
      </c>
      <c r="J224" s="16">
        <f t="shared" si="19"/>
        <v>1370.8678679195373</v>
      </c>
      <c r="L224" s="6">
        <f>+J224/payroll!F224</f>
        <v>1.4839177526429117E-3</v>
      </c>
      <c r="O224" s="36">
        <v>1440.5288334074742</v>
      </c>
      <c r="P224" s="16">
        <f t="shared" si="16"/>
        <v>-69.660965487936892</v>
      </c>
      <c r="R224" s="51">
        <v>3.3810137175262872E-5</v>
      </c>
      <c r="S224" s="3">
        <f t="shared" si="17"/>
        <v>-7.751470365556821E-6</v>
      </c>
    </row>
    <row r="225" spans="1:19" outlineLevel="1">
      <c r="A225" t="s">
        <v>371</v>
      </c>
      <c r="B225" t="s">
        <v>372</v>
      </c>
      <c r="C225" s="49">
        <f>+payroll!G225</f>
        <v>4.1852298220168705E-5</v>
      </c>
      <c r="D225" s="49">
        <f>+IFR!T225</f>
        <v>4.6020111098300762E-5</v>
      </c>
      <c r="E225" s="49">
        <f>+claims!R225</f>
        <v>0</v>
      </c>
      <c r="F225" s="49">
        <f>+costs!L225</f>
        <v>0</v>
      </c>
      <c r="H225" s="3">
        <f t="shared" si="18"/>
        <v>1.0984051164808683E-5</v>
      </c>
      <c r="J225" s="16">
        <f t="shared" si="19"/>
        <v>577.83780388227171</v>
      </c>
      <c r="L225" s="6">
        <f>+J225/payroll!F225</f>
        <v>1.4226167448495911E-3</v>
      </c>
      <c r="O225" s="36">
        <v>464.15902323029502</v>
      </c>
      <c r="P225" s="16">
        <f t="shared" si="16"/>
        <v>113.67878065197669</v>
      </c>
      <c r="R225" s="51">
        <v>1.0894110470132626E-5</v>
      </c>
      <c r="S225" s="3">
        <f t="shared" si="17"/>
        <v>8.9940694676057017E-8</v>
      </c>
    </row>
    <row r="226" spans="1:19" outlineLevel="1">
      <c r="A226" t="s">
        <v>373</v>
      </c>
      <c r="B226" t="s">
        <v>374</v>
      </c>
      <c r="C226" s="49">
        <f>+payroll!G226</f>
        <v>2.3569605181067854E-5</v>
      </c>
      <c r="D226" s="49">
        <f>+IFR!T226</f>
        <v>3.540008546023136E-5</v>
      </c>
      <c r="E226" s="49">
        <f>+claims!R226</f>
        <v>0</v>
      </c>
      <c r="F226" s="49">
        <f>+costs!L226</f>
        <v>0</v>
      </c>
      <c r="H226" s="3">
        <f t="shared" si="18"/>
        <v>7.3712113301624017E-6</v>
      </c>
      <c r="J226" s="16">
        <f t="shared" si="19"/>
        <v>387.77719650647219</v>
      </c>
      <c r="L226" s="6">
        <f>+J226/payroll!F226</f>
        <v>1.6952401712290578E-3</v>
      </c>
      <c r="O226" s="36">
        <v>433.18870498780069</v>
      </c>
      <c r="P226" s="16">
        <f t="shared" si="16"/>
        <v>-45.411508481328497</v>
      </c>
      <c r="R226" s="51">
        <v>1.0167217204370351E-5</v>
      </c>
      <c r="S226" s="3">
        <f t="shared" si="17"/>
        <v>-2.796005874207949E-6</v>
      </c>
    </row>
    <row r="227" spans="1:19" outlineLevel="1">
      <c r="A227" t="s">
        <v>375</v>
      </c>
      <c r="B227" t="s">
        <v>376</v>
      </c>
      <c r="C227" s="49">
        <f>+payroll!G227</f>
        <v>1.4250127366753019E-4</v>
      </c>
      <c r="D227" s="49">
        <f>+IFR!T227</f>
        <v>1.5310536961550062E-4</v>
      </c>
      <c r="E227" s="49">
        <f>+claims!R227</f>
        <v>5.0380505396017315E-5</v>
      </c>
      <c r="F227" s="49">
        <f>+costs!L227</f>
        <v>8.5361013679770436E-5</v>
      </c>
      <c r="H227" s="3">
        <f t="shared" si="18"/>
        <v>9.5724514427643706E-5</v>
      </c>
      <c r="J227" s="16">
        <f t="shared" si="19"/>
        <v>5035.7779989028213</v>
      </c>
      <c r="L227" s="6">
        <f>+J227/payroll!F227</f>
        <v>3.6412383339867981E-3</v>
      </c>
      <c r="O227" s="36">
        <v>4173.7001501586528</v>
      </c>
      <c r="P227" s="16">
        <f t="shared" si="16"/>
        <v>862.07784874416848</v>
      </c>
      <c r="R227" s="51">
        <v>9.7959423881495728E-5</v>
      </c>
      <c r="S227" s="3">
        <f t="shared" si="17"/>
        <v>-2.2349094538520227E-6</v>
      </c>
    </row>
    <row r="228" spans="1:19" outlineLevel="1">
      <c r="A228" t="s">
        <v>508</v>
      </c>
      <c r="B228" t="s">
        <v>509</v>
      </c>
      <c r="C228" s="49">
        <f>+payroll!G228</f>
        <v>2.0303277010334076E-5</v>
      </c>
      <c r="D228" s="49">
        <f>+IFR!T228</f>
        <v>2.8320068368185082E-5</v>
      </c>
      <c r="E228" s="49">
        <f>+claims!R228</f>
        <v>0</v>
      </c>
      <c r="F228" s="49">
        <f>+costs!L228</f>
        <v>0</v>
      </c>
      <c r="H228" s="3">
        <f>(C228*$C$3)+(D228*$D$3)+(E228*$E$3)+(F228*$F$3)</f>
        <v>6.0779181723148948E-6</v>
      </c>
      <c r="J228" s="16">
        <f>(+H228*$J$272)</f>
        <v>319.74094404427893</v>
      </c>
      <c r="L228" s="6">
        <f>+J228/payroll!F228</f>
        <v>1.6226818894081974E-3</v>
      </c>
      <c r="O228" s="36">
        <v>242.0425882773406</v>
      </c>
      <c r="P228" s="16">
        <f>+J228-O228</f>
        <v>77.698355766938334</v>
      </c>
      <c r="R228" s="51">
        <v>5.6808950450197213E-6</v>
      </c>
      <c r="S228" s="3">
        <f>+H228-R228</f>
        <v>3.9702312729517352E-7</v>
      </c>
    </row>
    <row r="229" spans="1:19" outlineLevel="1">
      <c r="A229" t="s">
        <v>377</v>
      </c>
      <c r="B229" t="s">
        <v>378</v>
      </c>
      <c r="C229" s="49">
        <f>+payroll!G229</f>
        <v>8.5003773486124542E-5</v>
      </c>
      <c r="D229" s="49">
        <f>+IFR!T229</f>
        <v>1.1947528842828083E-4</v>
      </c>
      <c r="E229" s="49">
        <f>+claims!R229</f>
        <v>1.5114151618805195E-4</v>
      </c>
      <c r="F229" s="49">
        <f>+costs!L229</f>
        <v>1.5365294152158763E-4</v>
      </c>
      <c r="H229" s="3">
        <f t="shared" si="18"/>
        <v>1.4042287508046105E-4</v>
      </c>
      <c r="J229" s="16">
        <f t="shared" si="19"/>
        <v>7387.2239425918133</v>
      </c>
      <c r="L229" s="6">
        <f>+J229/payroll!F229</f>
        <v>8.9545617496394354E-3</v>
      </c>
      <c r="O229" s="36">
        <v>5892.5995785247715</v>
      </c>
      <c r="P229" s="16">
        <f t="shared" ref="P229:P261" si="20">+J229-O229</f>
        <v>1494.6243640670418</v>
      </c>
      <c r="R229" s="51">
        <v>1.3830309775719968E-4</v>
      </c>
      <c r="S229" s="3">
        <f t="shared" ref="S229:S261" si="21">+H229-R229</f>
        <v>2.119777323261366E-6</v>
      </c>
    </row>
    <row r="230" spans="1:19" outlineLevel="1">
      <c r="A230" t="s">
        <v>379</v>
      </c>
      <c r="B230" t="s">
        <v>380</v>
      </c>
      <c r="C230" s="49">
        <f>+payroll!G230</f>
        <v>8.5681453625941438E-5</v>
      </c>
      <c r="D230" s="49">
        <f>+IFR!T230</f>
        <v>1.1151026919972877E-4</v>
      </c>
      <c r="E230" s="49">
        <f>+claims!R230</f>
        <v>5.0380505396017315E-5</v>
      </c>
      <c r="F230" s="49">
        <f>+costs!L230</f>
        <v>1.0316144500141453E-4</v>
      </c>
      <c r="H230" s="3">
        <f t="shared" si="18"/>
        <v>9.4102908163460085E-5</v>
      </c>
      <c r="J230" s="16">
        <f t="shared" ref="J230:J261" si="22">(+H230*$J$272)</f>
        <v>4950.4701841086144</v>
      </c>
      <c r="L230" s="6">
        <f>+J230/payroll!F230</f>
        <v>5.9533429239463634E-3</v>
      </c>
      <c r="O230" s="36">
        <v>4653.6216283020358</v>
      </c>
      <c r="P230" s="16">
        <f t="shared" si="20"/>
        <v>296.84855580657859</v>
      </c>
      <c r="R230" s="51">
        <v>1.0922348929489026E-4</v>
      </c>
      <c r="S230" s="3">
        <f t="shared" si="21"/>
        <v>-1.5120581131430172E-5</v>
      </c>
    </row>
    <row r="231" spans="1:19" outlineLevel="1">
      <c r="A231" t="s">
        <v>381</v>
      </c>
      <c r="B231" t="s">
        <v>382</v>
      </c>
      <c r="C231" s="49">
        <f>+payroll!G231</f>
        <v>3.2526845326391656E-4</v>
      </c>
      <c r="D231" s="49">
        <f>+IFR!T231</f>
        <v>3.3276080332617477E-4</v>
      </c>
      <c r="E231" s="49">
        <f>+claims!R231</f>
        <v>1.5114151618805195E-4</v>
      </c>
      <c r="F231" s="49">
        <f>+costs!L231</f>
        <v>2.5127132975055597E-5</v>
      </c>
      <c r="H231" s="3">
        <f t="shared" ref="H231:H261" si="23">(C231*$C$3)+(D231*$D$3)+(E231*$E$3)+(F231*$F$3)</f>
        <v>1.2000116428700256E-4</v>
      </c>
      <c r="J231" s="16">
        <f t="shared" si="22"/>
        <v>6312.8993296277149</v>
      </c>
      <c r="L231" s="6">
        <f>+J231/payroll!F231</f>
        <v>1.9998075122691764E-3</v>
      </c>
      <c r="O231" s="36">
        <v>10983.097953808319</v>
      </c>
      <c r="P231" s="16">
        <f t="shared" si="20"/>
        <v>-4670.1986241806044</v>
      </c>
      <c r="R231" s="51">
        <v>2.5778036497140313E-4</v>
      </c>
      <c r="S231" s="3">
        <f t="shared" si="21"/>
        <v>-1.3777920068440056E-4</v>
      </c>
    </row>
    <row r="232" spans="1:19" s="46" customFormat="1" outlineLevel="1">
      <c r="A232" s="48" t="s">
        <v>562</v>
      </c>
      <c r="B232" s="48" t="s">
        <v>563</v>
      </c>
      <c r="C232" s="49">
        <f>+payroll!G232</f>
        <v>1.6012585094626901E-5</v>
      </c>
      <c r="D232" s="49">
        <f>+IFR!T232</f>
        <v>1.6815040593609895E-5</v>
      </c>
      <c r="E232" s="49">
        <f>+claims!R232</f>
        <v>0</v>
      </c>
      <c r="F232" s="49">
        <f>+costs!L232</f>
        <v>0</v>
      </c>
      <c r="H232" s="49">
        <f t="shared" si="23"/>
        <v>4.1034532110295991E-6</v>
      </c>
      <c r="J232" s="16">
        <f t="shared" si="22"/>
        <v>215.87029741738274</v>
      </c>
      <c r="L232" s="50">
        <f>+J232/payroll!F232</f>
        <v>1.3890974541570912E-3</v>
      </c>
      <c r="O232" s="36">
        <v>192.16540723274434</v>
      </c>
      <c r="P232" s="52">
        <f t="shared" si="20"/>
        <v>23.704890184638401</v>
      </c>
      <c r="Q232" s="53"/>
      <c r="R232" s="51">
        <v>4.5102455627429499E-6</v>
      </c>
      <c r="S232" s="3">
        <f t="shared" si="21"/>
        <v>-4.0679235171335078E-7</v>
      </c>
    </row>
    <row r="233" spans="1:19" outlineLevel="1">
      <c r="A233" t="s">
        <v>383</v>
      </c>
      <c r="B233" t="s">
        <v>384</v>
      </c>
      <c r="C233" s="49">
        <f>+payroll!G233</f>
        <v>4.9377594187891691E-5</v>
      </c>
      <c r="D233" s="49">
        <f>+IFR!T233</f>
        <v>4.8675117507818109E-5</v>
      </c>
      <c r="E233" s="49">
        <f>+claims!R233</f>
        <v>5.0380505396017315E-5</v>
      </c>
      <c r="F233" s="49">
        <f>+costs!L233</f>
        <v>6.1108516915943033E-6</v>
      </c>
      <c r="H233" s="3">
        <f t="shared" si="23"/>
        <v>2.3480175786322905E-5</v>
      </c>
      <c r="J233" s="16">
        <f t="shared" si="22"/>
        <v>1235.2212319082764</v>
      </c>
      <c r="L233" s="6">
        <f>+J233/payroll!F233</f>
        <v>2.5776034130713934E-3</v>
      </c>
      <c r="O233" s="36">
        <v>531.96753209926715</v>
      </c>
      <c r="P233" s="16">
        <f t="shared" si="20"/>
        <v>703.25369980900928</v>
      </c>
      <c r="R233" s="51">
        <v>1.248561973627272E-5</v>
      </c>
      <c r="S233" s="3">
        <f t="shared" si="21"/>
        <v>1.0994556050050185E-5</v>
      </c>
    </row>
    <row r="234" spans="1:19" outlineLevel="1">
      <c r="A234" t="s">
        <v>385</v>
      </c>
      <c r="B234" t="s">
        <v>386</v>
      </c>
      <c r="C234" s="49">
        <f>+payroll!G234</f>
        <v>7.4987994697617844E-5</v>
      </c>
      <c r="D234" s="49">
        <f>+IFR!T234</f>
        <v>7.3455177329980067E-5</v>
      </c>
      <c r="E234" s="49">
        <f>+claims!R234</f>
        <v>0</v>
      </c>
      <c r="F234" s="49">
        <f>+costs!L234</f>
        <v>0</v>
      </c>
      <c r="H234" s="3">
        <f t="shared" si="23"/>
        <v>1.8555396503449737E-5</v>
      </c>
      <c r="J234" s="16">
        <f t="shared" si="22"/>
        <v>976.14344697063632</v>
      </c>
      <c r="L234" s="6">
        <f>+J234/payroll!F234</f>
        <v>1.3412915213642893E-3</v>
      </c>
      <c r="O234" s="36">
        <v>777.03201947243838</v>
      </c>
      <c r="P234" s="16">
        <f t="shared" si="20"/>
        <v>199.11142749819794</v>
      </c>
      <c r="R234" s="51">
        <v>1.8237440694464314E-5</v>
      </c>
      <c r="S234" s="3">
        <f t="shared" si="21"/>
        <v>3.1795580898542284E-7</v>
      </c>
    </row>
    <row r="235" spans="1:19" outlineLevel="1">
      <c r="A235" t="s">
        <v>387</v>
      </c>
      <c r="B235" t="s">
        <v>388</v>
      </c>
      <c r="C235" s="49">
        <f>+payroll!G235</f>
        <v>3.096045943815568E-5</v>
      </c>
      <c r="D235" s="49">
        <f>+IFR!T235</f>
        <v>3.2745079050714006E-5</v>
      </c>
      <c r="E235" s="49">
        <f>+claims!R235</f>
        <v>0</v>
      </c>
      <c r="F235" s="49">
        <f>+costs!L235</f>
        <v>0</v>
      </c>
      <c r="H235" s="49">
        <f t="shared" si="23"/>
        <v>7.9631923111087099E-6</v>
      </c>
      <c r="J235" s="16">
        <f t="shared" si="22"/>
        <v>418.9195304994189</v>
      </c>
      <c r="L235" s="50">
        <f>+J235/payroll!F235</f>
        <v>1.3941981031971771E-3</v>
      </c>
      <c r="O235" s="36">
        <v>363.66777188644647</v>
      </c>
      <c r="P235" s="16">
        <f t="shared" si="20"/>
        <v>55.251758612972424</v>
      </c>
      <c r="R235" s="51">
        <v>8.535516241364229E-6</v>
      </c>
      <c r="S235" s="3">
        <f t="shared" si="21"/>
        <v>-5.7232393025551913E-7</v>
      </c>
    </row>
    <row r="236" spans="1:19" outlineLevel="1">
      <c r="A236" t="s">
        <v>389</v>
      </c>
      <c r="B236" t="s">
        <v>390</v>
      </c>
      <c r="C236" s="49">
        <f>+payroll!G236</f>
        <v>2.1666410907192953E-4</v>
      </c>
      <c r="D236" s="49">
        <f>+IFR!T236</f>
        <v>2.9868822107070208E-4</v>
      </c>
      <c r="E236" s="49">
        <f>+claims!R236</f>
        <v>4.0304404316813852E-4</v>
      </c>
      <c r="F236" s="49">
        <f>+costs!L236</f>
        <v>1.3737866467384169E-4</v>
      </c>
      <c r="H236" s="49">
        <f t="shared" si="23"/>
        <v>2.0730284654735473E-4</v>
      </c>
      <c r="J236" s="16">
        <f t="shared" si="22"/>
        <v>10905.577531471146</v>
      </c>
      <c r="L236" s="50">
        <f>+J236/payroll!F236</f>
        <v>5.186363718593945E-3</v>
      </c>
      <c r="O236" s="36">
        <v>11640.210338437735</v>
      </c>
      <c r="P236" s="16">
        <f t="shared" si="20"/>
        <v>-734.63280696658876</v>
      </c>
      <c r="R236" s="51">
        <v>2.7320321479477785E-4</v>
      </c>
      <c r="S236" s="3">
        <f t="shared" si="21"/>
        <v>-6.5900368247423117E-5</v>
      </c>
    </row>
    <row r="237" spans="1:19" outlineLevel="1">
      <c r="A237" t="s">
        <v>391</v>
      </c>
      <c r="B237" t="s">
        <v>392</v>
      </c>
      <c r="C237" s="49">
        <f>+payroll!G237</f>
        <v>4.163990404901663E-5</v>
      </c>
      <c r="D237" s="49">
        <f>+IFR!T237</f>
        <v>5.3100128190347033E-5</v>
      </c>
      <c r="E237" s="49">
        <f>+claims!R237</f>
        <v>0</v>
      </c>
      <c r="F237" s="49">
        <f>+costs!L237</f>
        <v>0</v>
      </c>
      <c r="H237" s="49">
        <f t="shared" si="23"/>
        <v>1.1842504029920458E-5</v>
      </c>
      <c r="J237" s="16">
        <f t="shared" si="22"/>
        <v>622.99842002196101</v>
      </c>
      <c r="L237" s="50">
        <f>+J237/payroll!F237</f>
        <v>1.541624136858467E-3</v>
      </c>
      <c r="O237" s="36">
        <v>515.75132000658243</v>
      </c>
      <c r="P237" s="16">
        <f t="shared" si="20"/>
        <v>107.24710001537858</v>
      </c>
      <c r="R237" s="51">
        <v>1.2105014820493337E-5</v>
      </c>
      <c r="S237" s="3">
        <f t="shared" si="21"/>
        <v>-2.6251079057287887E-7</v>
      </c>
    </row>
    <row r="238" spans="1:19" s="46" customFormat="1" outlineLevel="1">
      <c r="A238" s="48" t="s">
        <v>572</v>
      </c>
      <c r="B238" s="48" t="s">
        <v>573</v>
      </c>
      <c r="C238" s="49">
        <f>+payroll!G238</f>
        <v>1.7390746078615739E-5</v>
      </c>
      <c r="D238" s="49">
        <f>+IFR!T238</f>
        <v>2.3364056403752696E-5</v>
      </c>
      <c r="E238" s="49">
        <f>+claims!R238</f>
        <v>0</v>
      </c>
      <c r="F238" s="49">
        <f>+costs!L238</f>
        <v>0</v>
      </c>
      <c r="H238" s="49">
        <f t="shared" si="23"/>
        <v>5.0943503102960544E-6</v>
      </c>
      <c r="J238" s="16">
        <f t="shared" si="22"/>
        <v>267.99840526413959</v>
      </c>
      <c r="L238" s="50">
        <f>+J238/payroll!F238</f>
        <v>1.5878712005304141E-3</v>
      </c>
      <c r="O238" s="36">
        <v>214.50141021225076</v>
      </c>
      <c r="P238" s="16">
        <f t="shared" si="20"/>
        <v>53.496995051888831</v>
      </c>
      <c r="R238" s="51">
        <v>5.0344859022423384E-6</v>
      </c>
      <c r="S238" s="49">
        <f t="shared" si="21"/>
        <v>5.9864408053715981E-8</v>
      </c>
    </row>
    <row r="239" spans="1:19" outlineLevel="1">
      <c r="A239" t="s">
        <v>393</v>
      </c>
      <c r="B239" t="s">
        <v>394</v>
      </c>
      <c r="C239" s="49">
        <f>+payroll!G239</f>
        <v>2.3111181046994657E-4</v>
      </c>
      <c r="D239" s="49">
        <f>+IFR!T239</f>
        <v>2.8585569009136823E-4</v>
      </c>
      <c r="E239" s="49">
        <f>+claims!R239</f>
        <v>2.0152202158406926E-4</v>
      </c>
      <c r="F239" s="49">
        <f>+costs!L239</f>
        <v>2.9819190012779745E-5</v>
      </c>
      <c r="H239" s="49">
        <f t="shared" si="23"/>
        <v>1.1274075481544258E-4</v>
      </c>
      <c r="J239" s="16">
        <f t="shared" si="22"/>
        <v>5930.9510847239108</v>
      </c>
      <c r="L239" s="50">
        <f>+J239/payroll!F239</f>
        <v>2.6442558795392772E-3</v>
      </c>
      <c r="O239" s="36">
        <v>4009.0203747188257</v>
      </c>
      <c r="P239" s="16">
        <f t="shared" si="20"/>
        <v>1921.9307100050851</v>
      </c>
      <c r="R239" s="51">
        <v>9.4094283754837048E-5</v>
      </c>
      <c r="S239" s="3">
        <f t="shared" si="21"/>
        <v>1.8646471060605532E-5</v>
      </c>
    </row>
    <row r="240" spans="1:19" outlineLevel="1">
      <c r="A240" t="s">
        <v>395</v>
      </c>
      <c r="B240" t="s">
        <v>396</v>
      </c>
      <c r="C240" s="49">
        <f>+payroll!G240</f>
        <v>1.0963188650777162E-4</v>
      </c>
      <c r="D240" s="49">
        <f>+IFR!T240</f>
        <v>1.1239527133623457E-4</v>
      </c>
      <c r="E240" s="49">
        <f>+claims!R240</f>
        <v>5.0380505396017315E-5</v>
      </c>
      <c r="F240" s="49">
        <f>+costs!L240</f>
        <v>6.8958770852991146E-6</v>
      </c>
      <c r="H240" s="49">
        <f t="shared" si="23"/>
        <v>3.9447996791082838E-5</v>
      </c>
      <c r="J240" s="16">
        <f t="shared" si="22"/>
        <v>2075.2401360205463</v>
      </c>
      <c r="L240" s="50">
        <f>+J240/payroll!F240</f>
        <v>1.9504406832157176E-3</v>
      </c>
      <c r="O240" s="36">
        <v>1209.6912160688375</v>
      </c>
      <c r="P240" s="16">
        <f t="shared" si="20"/>
        <v>865.54891995170874</v>
      </c>
      <c r="R240" s="51">
        <v>2.839222999671042E-5</v>
      </c>
      <c r="S240" s="3">
        <f t="shared" si="21"/>
        <v>1.1055766794372418E-5</v>
      </c>
    </row>
    <row r="241" spans="1:19" outlineLevel="1">
      <c r="A241" t="s">
        <v>397</v>
      </c>
      <c r="B241" t="s">
        <v>398</v>
      </c>
      <c r="C241" s="49">
        <f>+payroll!G241</f>
        <v>1.6244030526856561E-3</v>
      </c>
      <c r="D241" s="49">
        <f>+IFR!T241</f>
        <v>1.7483217206671761E-3</v>
      </c>
      <c r="E241" s="49">
        <f>+claims!R241</f>
        <v>1.0076101079203462E-3</v>
      </c>
      <c r="F241" s="49">
        <f>+costs!L241</f>
        <v>4.3677074369295223E-4</v>
      </c>
      <c r="H241" s="49">
        <f t="shared" si="23"/>
        <v>8.3479455907292731E-4</v>
      </c>
      <c r="J241" s="16">
        <f t="shared" si="22"/>
        <v>43916.024012436545</v>
      </c>
      <c r="L241" s="50">
        <f>+J241/payroll!F241</f>
        <v>2.7856752979547291E-3</v>
      </c>
      <c r="O241" s="36">
        <v>40744.863097891401</v>
      </c>
      <c r="P241" s="16">
        <f t="shared" si="20"/>
        <v>3171.1609145451439</v>
      </c>
      <c r="R241" s="51">
        <v>9.5630811308956539E-4</v>
      </c>
      <c r="S241" s="3">
        <f t="shared" si="21"/>
        <v>-1.2151355401663808E-4</v>
      </c>
    </row>
    <row r="242" spans="1:19" outlineLevel="1">
      <c r="A242" t="s">
        <v>399</v>
      </c>
      <c r="B242" t="s">
        <v>400</v>
      </c>
      <c r="C242" s="49">
        <f>+payroll!G242</f>
        <v>4.0026913856706475E-4</v>
      </c>
      <c r="D242" s="49">
        <f>+IFR!T242</f>
        <v>4.8144116225914648E-4</v>
      </c>
      <c r="E242" s="49">
        <f>+claims!R242</f>
        <v>0</v>
      </c>
      <c r="F242" s="49">
        <f>+costs!L242</f>
        <v>1.2926607182172514E-4</v>
      </c>
      <c r="H242" s="49">
        <f t="shared" si="23"/>
        <v>1.8777343069631148E-4</v>
      </c>
      <c r="J242" s="16">
        <f t="shared" si="22"/>
        <v>9878.1938642659661</v>
      </c>
      <c r="L242" s="50">
        <f>+J242/payroll!F242</f>
        <v>2.5428849695367504E-3</v>
      </c>
      <c r="O242" s="36">
        <v>9457.2698634347307</v>
      </c>
      <c r="P242" s="16">
        <f t="shared" si="20"/>
        <v>420.92400083123539</v>
      </c>
      <c r="R242" s="51">
        <v>2.2196819943538161E-4</v>
      </c>
      <c r="S242" s="3">
        <f t="shared" si="21"/>
        <v>-3.4194768739070127E-5</v>
      </c>
    </row>
    <row r="243" spans="1:19" outlineLevel="1">
      <c r="A243" t="s">
        <v>401</v>
      </c>
      <c r="B243" t="s">
        <v>402</v>
      </c>
      <c r="C243" s="49">
        <f>+payroll!G243</f>
        <v>9.6042886984895376E-5</v>
      </c>
      <c r="D243" s="49">
        <f>+IFR!T243</f>
        <v>1.5930038457104111E-4</v>
      </c>
      <c r="E243" s="49">
        <f>+claims!R243</f>
        <v>5.0380505396017315E-5</v>
      </c>
      <c r="F243" s="49">
        <f>+costs!L243</f>
        <v>1.7279736194508235E-6</v>
      </c>
      <c r="H243" s="49">
        <f t="shared" si="23"/>
        <v>4.0511768925565146E-5</v>
      </c>
      <c r="J243" s="16">
        <f t="shared" si="22"/>
        <v>2131.2019796789027</v>
      </c>
      <c r="L243" s="50">
        <f>+J243/payroll!F243</f>
        <v>2.2864445890646377E-3</v>
      </c>
      <c r="O243" s="36">
        <v>1732.2500552095285</v>
      </c>
      <c r="P243" s="16">
        <f t="shared" si="20"/>
        <v>398.95192446937426</v>
      </c>
      <c r="R243" s="51">
        <v>4.06570216647126E-5</v>
      </c>
      <c r="S243" s="3">
        <f t="shared" si="21"/>
        <v>-1.4525273914745392E-7</v>
      </c>
    </row>
    <row r="244" spans="1:19" outlineLevel="1">
      <c r="A244" t="s">
        <v>403</v>
      </c>
      <c r="B244" t="s">
        <v>404</v>
      </c>
      <c r="C244" s="49">
        <f>+payroll!G244</f>
        <v>6.1054056557800437E-4</v>
      </c>
      <c r="D244" s="49">
        <f>+IFR!T244</f>
        <v>9.982824099785243E-4</v>
      </c>
      <c r="E244" s="49">
        <f>+claims!R244</f>
        <v>1.1136743298066987E-3</v>
      </c>
      <c r="F244" s="49">
        <f>+costs!L244</f>
        <v>1.0264663734828021E-4</v>
      </c>
      <c r="H244" s="49">
        <f t="shared" si="23"/>
        <v>4.2974200382453904E-4</v>
      </c>
      <c r="J244" s="16">
        <f t="shared" si="22"/>
        <v>22607.430719325464</v>
      </c>
      <c r="L244" s="50">
        <f>+J244/payroll!F244</f>
        <v>3.8153814172141092E-3</v>
      </c>
      <c r="O244" s="36">
        <v>20706.931367084511</v>
      </c>
      <c r="P244" s="16">
        <f t="shared" si="20"/>
        <v>1900.4993522409532</v>
      </c>
      <c r="R244" s="51">
        <v>4.860049821729923E-4</v>
      </c>
      <c r="S244" s="3">
        <f t="shared" si="21"/>
        <v>-5.6262978348453261E-5</v>
      </c>
    </row>
    <row r="245" spans="1:19" outlineLevel="1">
      <c r="A245" t="s">
        <v>405</v>
      </c>
      <c r="B245" t="s">
        <v>406</v>
      </c>
      <c r="C245" s="49">
        <f>+payroll!G245</f>
        <v>1.255532191874935E-3</v>
      </c>
      <c r="D245" s="49">
        <f>+IFR!T245</f>
        <v>1.3651157955601716E-3</v>
      </c>
      <c r="E245" s="49">
        <f>+claims!R245</f>
        <v>2.5190252698008655E-4</v>
      </c>
      <c r="F245" s="49">
        <f>+costs!L245</f>
        <v>4.260210819711477E-5</v>
      </c>
      <c r="H245" s="49">
        <f t="shared" si="23"/>
        <v>3.9092764239467018E-4</v>
      </c>
      <c r="J245" s="16">
        <f t="shared" si="22"/>
        <v>20565.524228614137</v>
      </c>
      <c r="L245" s="50">
        <f>+J245/payroll!F245</f>
        <v>1.6877697864637934E-3</v>
      </c>
      <c r="O245" s="36">
        <v>16723.312416615689</v>
      </c>
      <c r="P245" s="16">
        <f t="shared" si="20"/>
        <v>3842.211811998448</v>
      </c>
      <c r="R245" s="51">
        <v>3.9250688616422635E-4</v>
      </c>
      <c r="S245" s="3">
        <f t="shared" si="21"/>
        <v>-1.5792437695561694E-6</v>
      </c>
    </row>
    <row r="246" spans="1:19" outlineLevel="1">
      <c r="A246" t="s">
        <v>407</v>
      </c>
      <c r="B246" t="s">
        <v>408</v>
      </c>
      <c r="C246" s="49">
        <f>+payroll!G246</f>
        <v>1.9261232400385361E-5</v>
      </c>
      <c r="D246" s="49">
        <f>+IFR!T246</f>
        <v>2.7435066231679304E-5</v>
      </c>
      <c r="E246" s="49">
        <f>+claims!R246</f>
        <v>0</v>
      </c>
      <c r="F246" s="49">
        <f>+costs!L246</f>
        <v>0</v>
      </c>
      <c r="H246" s="49">
        <f t="shared" si="23"/>
        <v>5.8370373290080828E-6</v>
      </c>
      <c r="J246" s="16">
        <f t="shared" si="22"/>
        <v>307.06892937453097</v>
      </c>
      <c r="L246" s="50">
        <f>+J246/payroll!F246</f>
        <v>1.6426804164110685E-3</v>
      </c>
      <c r="O246" s="36">
        <v>243.93382997090652</v>
      </c>
      <c r="P246" s="16">
        <f t="shared" si="20"/>
        <v>63.135099403624451</v>
      </c>
      <c r="R246" s="51">
        <v>5.7252837025794497E-6</v>
      </c>
      <c r="S246" s="3">
        <f t="shared" si="21"/>
        <v>1.1175362642863303E-7</v>
      </c>
    </row>
    <row r="247" spans="1:19" outlineLevel="1">
      <c r="A247" t="s">
        <v>409</v>
      </c>
      <c r="B247" t="s">
        <v>410</v>
      </c>
      <c r="C247" s="49">
        <f>+payroll!G247</f>
        <v>6.4272798653531828E-5</v>
      </c>
      <c r="D247" s="49">
        <f>+IFR!T247</f>
        <v>6.8145164510945359E-5</v>
      </c>
      <c r="E247" s="49">
        <f>+claims!R247</f>
        <v>0</v>
      </c>
      <c r="F247" s="49">
        <f>+costs!L247</f>
        <v>0</v>
      </c>
      <c r="H247" s="49">
        <f t="shared" si="23"/>
        <v>1.6552245395559647E-5</v>
      </c>
      <c r="J247" s="16">
        <f t="shared" si="22"/>
        <v>870.76370868827996</v>
      </c>
      <c r="L247" s="50">
        <f>+J247/payroll!F247</f>
        <v>1.3959645370079702E-3</v>
      </c>
      <c r="O247" s="36">
        <v>699.72019563308811</v>
      </c>
      <c r="P247" s="16">
        <f t="shared" si="20"/>
        <v>171.04351305519185</v>
      </c>
      <c r="R247" s="51">
        <v>1.6422882520647597E-5</v>
      </c>
      <c r="S247" s="3">
        <f t="shared" si="21"/>
        <v>1.2936287491204928E-7</v>
      </c>
    </row>
    <row r="248" spans="1:19" outlineLevel="1">
      <c r="A248" t="s">
        <v>411</v>
      </c>
      <c r="B248" t="s">
        <v>412</v>
      </c>
      <c r="C248" s="49">
        <f>+payroll!G248</f>
        <v>1.8965612995434615E-4</v>
      </c>
      <c r="D248" s="49">
        <f>+IFR!T248</f>
        <v>3.0267073068497807E-4</v>
      </c>
      <c r="E248" s="49">
        <f>+claims!R248</f>
        <v>4.0304404316813852E-4</v>
      </c>
      <c r="F248" s="49">
        <f>+costs!L248</f>
        <v>2.0626496764831394E-4</v>
      </c>
      <c r="H248" s="49">
        <f t="shared" si="23"/>
        <v>2.4575644464412466E-4</v>
      </c>
      <c r="J248" s="16">
        <f t="shared" si="22"/>
        <v>12928.505351290352</v>
      </c>
      <c r="L248" s="50">
        <f>+J248/payroll!F248</f>
        <v>7.0239710262027617E-3</v>
      </c>
      <c r="O248" s="36">
        <v>6948.4793329416443</v>
      </c>
      <c r="P248" s="16">
        <f t="shared" si="20"/>
        <v>5980.026018348708</v>
      </c>
      <c r="R248" s="51">
        <v>1.6308527393410599E-4</v>
      </c>
      <c r="S248" s="3">
        <f t="shared" si="21"/>
        <v>8.2671170710018666E-5</v>
      </c>
    </row>
    <row r="249" spans="1:19" outlineLevel="1">
      <c r="A249" t="s">
        <v>413</v>
      </c>
      <c r="B249" t="s">
        <v>414</v>
      </c>
      <c r="C249" s="49">
        <f>+payroll!G249</f>
        <v>4.3740724459293409E-5</v>
      </c>
      <c r="D249" s="49">
        <f>+IFR!T249</f>
        <v>5.7525138872875956E-5</v>
      </c>
      <c r="E249" s="49">
        <f>+claims!R249</f>
        <v>0</v>
      </c>
      <c r="F249" s="49">
        <f>+costs!L249</f>
        <v>0</v>
      </c>
      <c r="H249" s="49">
        <f t="shared" si="23"/>
        <v>1.265823291652117E-5</v>
      </c>
      <c r="J249" s="16">
        <f t="shared" si="22"/>
        <v>665.9114565077025</v>
      </c>
      <c r="L249" s="50">
        <f>+J249/payroll!F249</f>
        <v>1.5686707227207037E-3</v>
      </c>
      <c r="O249" s="36">
        <v>513.85315652908059</v>
      </c>
      <c r="P249" s="16">
        <f t="shared" si="20"/>
        <v>152.0582999786219</v>
      </c>
      <c r="R249" s="51">
        <v>1.2060463704217793E-5</v>
      </c>
      <c r="S249" s="3">
        <f t="shared" si="21"/>
        <v>5.9776921230337685E-7</v>
      </c>
    </row>
    <row r="250" spans="1:19" outlineLevel="1">
      <c r="A250" t="s">
        <v>415</v>
      </c>
      <c r="B250" t="s">
        <v>416</v>
      </c>
      <c r="C250" s="49">
        <f>+payroll!G250</f>
        <v>4.7790948401287512E-5</v>
      </c>
      <c r="D250" s="49">
        <f>+IFR!T250</f>
        <v>6.460515596492222E-5</v>
      </c>
      <c r="E250" s="49">
        <f>+claims!R250</f>
        <v>0</v>
      </c>
      <c r="F250" s="49">
        <f>+costs!L250</f>
        <v>0</v>
      </c>
      <c r="H250" s="49">
        <f t="shared" si="23"/>
        <v>1.4049513045776216E-5</v>
      </c>
      <c r="J250" s="16">
        <f t="shared" si="22"/>
        <v>739.10250800694064</v>
      </c>
      <c r="L250" s="50">
        <f>+J250/payroll!F250</f>
        <v>1.5935302168938561E-3</v>
      </c>
      <c r="O250" s="36">
        <v>602.158082224439</v>
      </c>
      <c r="P250" s="16">
        <f t="shared" si="20"/>
        <v>136.94442578250164</v>
      </c>
      <c r="R250" s="51">
        <v>1.4133037041017462E-5</v>
      </c>
      <c r="S250" s="3">
        <f t="shared" si="21"/>
        <v>-8.352399524124603E-8</v>
      </c>
    </row>
    <row r="251" spans="1:19" outlineLevel="1">
      <c r="A251" t="s">
        <v>417</v>
      </c>
      <c r="B251" t="s">
        <v>418</v>
      </c>
      <c r="C251" s="49">
        <f>+payroll!G251</f>
        <v>2.7189829774208941E-4</v>
      </c>
      <c r="D251" s="49">
        <f>+IFR!T251</f>
        <v>2.955907135929318E-4</v>
      </c>
      <c r="E251" s="49">
        <f>+claims!R251</f>
        <v>5.0380505396017315E-5</v>
      </c>
      <c r="F251" s="49">
        <f>+costs!L251</f>
        <v>0</v>
      </c>
      <c r="H251" s="49">
        <f t="shared" si="23"/>
        <v>7.8493202226280259E-5</v>
      </c>
      <c r="J251" s="16">
        <f t="shared" si="22"/>
        <v>4129.2906336266897</v>
      </c>
      <c r="L251" s="50">
        <f>+J251/payroll!F251</f>
        <v>1.5648410800301142E-3</v>
      </c>
      <c r="O251" s="36">
        <v>3134.9709745850005</v>
      </c>
      <c r="P251" s="16">
        <f t="shared" si="20"/>
        <v>994.31965904168919</v>
      </c>
      <c r="R251" s="51">
        <v>7.3579782808279646E-5</v>
      </c>
      <c r="S251" s="3">
        <f t="shared" si="21"/>
        <v>4.9134194180006134E-6</v>
      </c>
    </row>
    <row r="252" spans="1:19" outlineLevel="1">
      <c r="A252" t="s">
        <v>419</v>
      </c>
      <c r="B252" t="s">
        <v>420</v>
      </c>
      <c r="C252" s="49">
        <f>+payroll!G252</f>
        <v>1.2383386250231334E-4</v>
      </c>
      <c r="D252" s="49">
        <f>+IFR!T252</f>
        <v>1.4160034184092544E-4</v>
      </c>
      <c r="E252" s="49">
        <f>+claims!R252</f>
        <v>5.0380505396017315E-5</v>
      </c>
      <c r="F252" s="49">
        <f>+costs!L252</f>
        <v>9.6992670955305105E-6</v>
      </c>
      <c r="H252" s="49">
        <f t="shared" si="23"/>
        <v>4.6555911609625749E-5</v>
      </c>
      <c r="J252" s="16">
        <f t="shared" si="22"/>
        <v>2449.1660971529959</v>
      </c>
      <c r="L252" s="50">
        <f>+J252/payroll!F252</f>
        <v>2.0378869865156969E-3</v>
      </c>
      <c r="O252" s="36">
        <v>1519.1577003514087</v>
      </c>
      <c r="P252" s="16">
        <f t="shared" si="20"/>
        <v>930.0083968015872</v>
      </c>
      <c r="R252" s="51">
        <v>3.5655607196867042E-5</v>
      </c>
      <c r="S252" s="3">
        <f t="shared" si="21"/>
        <v>1.0900304412758707E-5</v>
      </c>
    </row>
    <row r="253" spans="1:19" outlineLevel="1">
      <c r="A253" t="s">
        <v>421</v>
      </c>
      <c r="B253" t="s">
        <v>422</v>
      </c>
      <c r="C253" s="49">
        <f>+payroll!G253</f>
        <v>2.0453640998720397E-4</v>
      </c>
      <c r="D253" s="49">
        <f>+IFR!T253</f>
        <v>2.761206665898046E-4</v>
      </c>
      <c r="E253" s="49">
        <f>+claims!R253</f>
        <v>3.5266353777212124E-4</v>
      </c>
      <c r="F253" s="49">
        <f>+costs!L253</f>
        <v>1.4211193402957658E-4</v>
      </c>
      <c r="H253" s="49">
        <f t="shared" si="23"/>
        <v>1.9824882565569018E-4</v>
      </c>
      <c r="J253" s="16">
        <f t="shared" si="22"/>
        <v>10429.272799287683</v>
      </c>
      <c r="L253" s="50">
        <f>+J253/payroll!F253</f>
        <v>5.2539347480865806E-3</v>
      </c>
      <c r="O253" s="36">
        <v>13302.640276133554</v>
      </c>
      <c r="P253" s="16">
        <f t="shared" si="20"/>
        <v>-2873.3674768458714</v>
      </c>
      <c r="R253" s="51">
        <v>3.1222151344611793E-4</v>
      </c>
      <c r="S253" s="3">
        <f t="shared" si="21"/>
        <v>-1.1397268779042775E-4</v>
      </c>
    </row>
    <row r="254" spans="1:19" outlineLevel="1">
      <c r="A254" t="s">
        <v>423</v>
      </c>
      <c r="B254" t="s">
        <v>424</v>
      </c>
      <c r="C254" s="49">
        <f>+payroll!G254</f>
        <v>1.0002878720605655E-5</v>
      </c>
      <c r="D254" s="49">
        <f>+IFR!T254</f>
        <v>1.5930038457104111E-5</v>
      </c>
      <c r="E254" s="49">
        <f>+claims!R254</f>
        <v>0</v>
      </c>
      <c r="F254" s="49">
        <f>+costs!L254</f>
        <v>0</v>
      </c>
      <c r="H254" s="49">
        <f t="shared" si="23"/>
        <v>3.2416146472137207E-6</v>
      </c>
      <c r="J254" s="16">
        <f t="shared" si="22"/>
        <v>170.53156988013785</v>
      </c>
      <c r="L254" s="50">
        <f>+J254/payroll!F254</f>
        <v>1.7566331048398053E-3</v>
      </c>
      <c r="O254" s="36">
        <v>136.89360369974835</v>
      </c>
      <c r="P254" s="16">
        <f t="shared" si="20"/>
        <v>33.637966180389498</v>
      </c>
      <c r="R254" s="51">
        <v>3.2129808249352539E-6</v>
      </c>
      <c r="S254" s="3">
        <f t="shared" si="21"/>
        <v>2.8633822278466852E-8</v>
      </c>
    </row>
    <row r="255" spans="1:19" outlineLevel="1">
      <c r="A255" t="s">
        <v>425</v>
      </c>
      <c r="B255" t="s">
        <v>426</v>
      </c>
      <c r="C255" s="49">
        <f>+payroll!G255</f>
        <v>1.0795849096262541E-4</v>
      </c>
      <c r="D255" s="49">
        <f>+IFR!T255</f>
        <v>1.3629032902189072E-4</v>
      </c>
      <c r="E255" s="49">
        <f>+claims!R255</f>
        <v>1.5114151618805195E-4</v>
      </c>
      <c r="F255" s="49">
        <f>+costs!L255</f>
        <v>2.123611872354044E-5</v>
      </c>
      <c r="H255" s="49">
        <f t="shared" si="23"/>
        <v>6.5944001160396571E-5</v>
      </c>
      <c r="J255" s="16">
        <f t="shared" si="22"/>
        <v>3469.1150139409638</v>
      </c>
      <c r="L255" s="50">
        <f>+J255/payroll!F255</f>
        <v>3.3110304086475923E-3</v>
      </c>
      <c r="O255" s="36">
        <v>2745.0976966250073</v>
      </c>
      <c r="P255" s="16">
        <f t="shared" si="20"/>
        <v>724.01731731595646</v>
      </c>
      <c r="R255" s="51">
        <v>6.4429206503870376E-5</v>
      </c>
      <c r="S255" s="3">
        <f t="shared" si="21"/>
        <v>1.5147946565261959E-6</v>
      </c>
    </row>
    <row r="256" spans="1:19" outlineLevel="1">
      <c r="A256" t="s">
        <v>427</v>
      </c>
      <c r="B256" t="s">
        <v>428</v>
      </c>
      <c r="C256" s="49">
        <f>+payroll!G256</f>
        <v>2.4077229640171567E-5</v>
      </c>
      <c r="D256" s="49">
        <f>+IFR!T256</f>
        <v>2.21250534126446E-5</v>
      </c>
      <c r="E256" s="49">
        <f>+claims!R256</f>
        <v>0</v>
      </c>
      <c r="F256" s="49">
        <f>+costs!L256</f>
        <v>0</v>
      </c>
      <c r="H256" s="49">
        <f t="shared" si="23"/>
        <v>5.7752853816020208E-6</v>
      </c>
      <c r="J256" s="16">
        <f t="shared" si="22"/>
        <v>303.82034566537141</v>
      </c>
      <c r="L256" s="50">
        <f>+J256/payroll!F256</f>
        <v>1.3002043502424131E-3</v>
      </c>
      <c r="O256" s="36">
        <v>263.4670640111994</v>
      </c>
      <c r="P256" s="16">
        <f t="shared" si="20"/>
        <v>40.353281654172008</v>
      </c>
      <c r="R256" s="51">
        <v>6.1837412544610279E-6</v>
      </c>
      <c r="S256" s="3">
        <f t="shared" si="21"/>
        <v>-4.0845587285900703E-7</v>
      </c>
    </row>
    <row r="257" spans="1:21" outlineLevel="1">
      <c r="A257" t="s">
        <v>429</v>
      </c>
      <c r="B257" t="s">
        <v>430</v>
      </c>
      <c r="C257" s="49">
        <f>+payroll!G257</f>
        <v>4.3001463620251151E-4</v>
      </c>
      <c r="D257" s="49">
        <f>+IFR!T257</f>
        <v>5.4737382142882728E-4</v>
      </c>
      <c r="E257" s="49">
        <f>+claims!R257</f>
        <v>5.0380505396017315E-5</v>
      </c>
      <c r="F257" s="49">
        <f>+costs!L257</f>
        <v>2.8049917494818146E-5</v>
      </c>
      <c r="H257" s="49">
        <f t="shared" si="23"/>
        <v>1.465605835102108E-4</v>
      </c>
      <c r="J257" s="16">
        <f t="shared" si="22"/>
        <v>7710.1102717523236</v>
      </c>
      <c r="L257" s="50">
        <f>+J257/payroll!F257</f>
        <v>1.8474752455382222E-3</v>
      </c>
      <c r="O257" s="36">
        <v>6224.233864851557</v>
      </c>
      <c r="P257" s="16">
        <f t="shared" si="20"/>
        <v>1485.8764069007666</v>
      </c>
      <c r="R257" s="51">
        <v>1.4608676751284516E-4</v>
      </c>
      <c r="S257" s="3">
        <f t="shared" si="21"/>
        <v>4.7381599736564541E-7</v>
      </c>
    </row>
    <row r="258" spans="1:21" outlineLevel="1">
      <c r="A258" t="s">
        <v>431</v>
      </c>
      <c r="B258" t="s">
        <v>432</v>
      </c>
      <c r="C258" s="49">
        <f>+payroll!G258</f>
        <v>1.0963326396728682E-5</v>
      </c>
      <c r="D258" s="49">
        <f>+IFR!T258</f>
        <v>2.3895057685656166E-5</v>
      </c>
      <c r="E258" s="49">
        <f>+claims!R258</f>
        <v>0</v>
      </c>
      <c r="F258" s="49">
        <f>+costs!L258</f>
        <v>0</v>
      </c>
      <c r="H258" s="49">
        <f t="shared" si="23"/>
        <v>4.3572980102981056E-6</v>
      </c>
      <c r="J258" s="16">
        <f t="shared" si="22"/>
        <v>229.22430671098428</v>
      </c>
      <c r="L258" s="50">
        <f>+J258/payroll!F258</f>
        <v>2.1543665636625901E-3</v>
      </c>
      <c r="O258" s="36">
        <v>187.08898305987498</v>
      </c>
      <c r="P258" s="16">
        <f t="shared" si="20"/>
        <v>42.135323651109303</v>
      </c>
      <c r="R258" s="51">
        <v>4.3910986261012561E-6</v>
      </c>
      <c r="S258" s="3">
        <f t="shared" si="21"/>
        <v>-3.3800615803150505E-8</v>
      </c>
    </row>
    <row r="259" spans="1:21" outlineLevel="1">
      <c r="A259" s="46" t="s">
        <v>565</v>
      </c>
      <c r="B259" s="46" t="s">
        <v>566</v>
      </c>
      <c r="C259" s="49">
        <f>+payroll!G259</f>
        <v>1.1049111409266233E-4</v>
      </c>
      <c r="D259" s="49">
        <f>+IFR!T259</f>
        <v>9.3810226469613107E-5</v>
      </c>
      <c r="E259" s="49">
        <f>+claims!R259</f>
        <v>5.0380505396017315E-5</v>
      </c>
      <c r="F259" s="49">
        <f>+costs!L259</f>
        <v>2.2943832505985978E-6</v>
      </c>
      <c r="H259" s="49">
        <f t="shared" si="23"/>
        <v>3.4471373330046181E-5</v>
      </c>
      <c r="J259" s="16">
        <f t="shared" si="22"/>
        <v>1813.4349852317662</v>
      </c>
      <c r="L259" s="50">
        <f>+J259/payroll!F259</f>
        <v>1.6911257934476441E-3</v>
      </c>
      <c r="O259" s="36">
        <v>1435.3795130808344</v>
      </c>
      <c r="P259" s="16">
        <f>+J259-O259</f>
        <v>378.05547215093179</v>
      </c>
      <c r="R259" s="51">
        <v>3.3689279319060688E-5</v>
      </c>
      <c r="S259" s="3">
        <f>+H259-R259</f>
        <v>7.8209401098549295E-7</v>
      </c>
    </row>
    <row r="260" spans="1:21" outlineLevel="1">
      <c r="A260" t="s">
        <v>433</v>
      </c>
      <c r="B260" t="s">
        <v>434</v>
      </c>
      <c r="C260" s="49">
        <f>+payroll!G260</f>
        <v>3.3472241807043465E-5</v>
      </c>
      <c r="D260" s="49">
        <f>+IFR!T260</f>
        <v>4.2037601484024735E-5</v>
      </c>
      <c r="E260" s="49">
        <f>+claims!R260</f>
        <v>5.0380505396017315E-5</v>
      </c>
      <c r="F260" s="49">
        <f>+costs!L260</f>
        <v>2.9866376385292056E-5</v>
      </c>
      <c r="H260" s="49">
        <f t="shared" si="23"/>
        <v>3.4915632051961354E-5</v>
      </c>
      <c r="J260" s="16">
        <f t="shared" si="22"/>
        <v>1836.8060967074182</v>
      </c>
      <c r="L260" s="50">
        <f>+J260/payroll!F260</f>
        <v>5.6543122520646407E-3</v>
      </c>
      <c r="O260" s="36">
        <v>1488.1250232572484</v>
      </c>
      <c r="P260" s="16">
        <f t="shared" si="20"/>
        <v>348.68107345016983</v>
      </c>
      <c r="R260" s="51">
        <v>3.4927250328794267E-5</v>
      </c>
      <c r="S260" s="3">
        <f t="shared" si="21"/>
        <v>-1.1618276832912736E-8</v>
      </c>
    </row>
    <row r="261" spans="1:21" outlineLevel="1">
      <c r="A261" t="s">
        <v>435</v>
      </c>
      <c r="B261" t="s">
        <v>436</v>
      </c>
      <c r="C261" s="49">
        <f>+payroll!G261</f>
        <v>3.6711306782445572E-5</v>
      </c>
      <c r="D261" s="49">
        <f>+IFR!T261</f>
        <v>4.7790115371312332E-5</v>
      </c>
      <c r="E261" s="49">
        <f>+claims!R261</f>
        <v>0</v>
      </c>
      <c r="F261" s="49">
        <f>+costs!L261</f>
        <v>0</v>
      </c>
      <c r="H261" s="49">
        <f t="shared" si="23"/>
        <v>1.0562677769219737E-5</v>
      </c>
      <c r="J261" s="16">
        <f t="shared" si="22"/>
        <v>555.67062040249846</v>
      </c>
      <c r="L261" s="50">
        <f>+J261/payroll!F261</f>
        <v>1.5596202572469202E-3</v>
      </c>
      <c r="O261" s="44">
        <v>431.42474699404767</v>
      </c>
      <c r="P261" s="20">
        <f t="shared" si="20"/>
        <v>124.24587340845079</v>
      </c>
      <c r="R261" s="63">
        <v>1.0125815977017534E-5</v>
      </c>
      <c r="S261" s="24">
        <f t="shared" si="21"/>
        <v>4.3686179220220317E-7</v>
      </c>
    </row>
    <row r="262" spans="1:21">
      <c r="B262" t="s">
        <v>480</v>
      </c>
      <c r="C262" s="32">
        <f>SUBTOTAL(9,C139:C261)</f>
        <v>2.7613860323335081E-2</v>
      </c>
      <c r="D262" s="32">
        <f>SUBTOTAL(9,D139:D261)</f>
        <v>3.2336562064502944E-2</v>
      </c>
      <c r="E262" s="32">
        <f>SUBTOTAL(9,E139:E261)</f>
        <v>1.4292153899185964E-2</v>
      </c>
      <c r="F262" s="32">
        <f>SUBTOTAL(9,F139:F261)</f>
        <v>1.3221015254707823E-2</v>
      </c>
      <c r="H262" s="32">
        <f>SUBTOTAL(9,H139:H261)</f>
        <v>1.7570235036182338E-2</v>
      </c>
      <c r="J262" s="16">
        <f>SUBTOTAL(9,J139:J261)</f>
        <v>924317.07342468388</v>
      </c>
      <c r="L262" s="50">
        <f>+J262/payroll!F262</f>
        <v>3.4490153526963449E-3</v>
      </c>
      <c r="O262" s="36">
        <f>SUBTOTAL(9,O139:O261)</f>
        <v>769727.90445905132</v>
      </c>
      <c r="P262" s="36">
        <f>SUBTOTAL(9,P139:P261)</f>
        <v>154589.16896563259</v>
      </c>
      <c r="Q262" s="48"/>
      <c r="R262" s="51">
        <f>SUBTOTAL(9,R139:R261)</f>
        <v>1.8066008422635109E-2</v>
      </c>
      <c r="S262" s="32">
        <f>SUBTOTAL(9,S139:S261)</f>
        <v>-4.9577338645277107E-4</v>
      </c>
    </row>
    <row r="263" spans="1:21" ht="6.75" customHeight="1">
      <c r="C263" s="7"/>
      <c r="D263" s="7"/>
      <c r="E263" s="7"/>
      <c r="F263" s="7"/>
      <c r="H263" s="7"/>
      <c r="J263" s="20"/>
      <c r="O263" s="44"/>
      <c r="P263" s="44"/>
      <c r="Q263" s="48"/>
      <c r="R263" s="44"/>
      <c r="S263" s="20"/>
    </row>
    <row r="264" spans="1:21">
      <c r="C264" s="8">
        <f>SUBTOTAL(9,C4:C263)</f>
        <v>1.0000000000000004</v>
      </c>
      <c r="D264" s="8">
        <f>SUBTOTAL(9,D4:D263)</f>
        <v>1.0000000000000013</v>
      </c>
      <c r="E264" s="8">
        <f>SUBTOTAL(9,E4:E263)</f>
        <v>0.99999999999999867</v>
      </c>
      <c r="F264" s="8">
        <f>SUBTOTAL(9,F4:F263)</f>
        <v>1.0000000000000002</v>
      </c>
      <c r="H264" s="8">
        <f>SUBTOTAL(9,H4:H263)</f>
        <v>1.0000000000000002</v>
      </c>
      <c r="J264" s="16">
        <f>SUBTOTAL(9,J4:J263)</f>
        <v>52606984.000000045</v>
      </c>
      <c r="L264" s="33">
        <f>+J264/payroll!F264</f>
        <v>5.4205665437181928E-3</v>
      </c>
      <c r="N264" s="29"/>
      <c r="O264" s="36">
        <f>SUBTOTAL(9,O4:O263)</f>
        <v>42606417.892731905</v>
      </c>
      <c r="P264" s="36">
        <f>SUBTOTAL(9,P4:P263)</f>
        <v>10000566.107268143</v>
      </c>
      <c r="Q264" s="47"/>
      <c r="R264" s="42">
        <f>SUBTOTAL(9,R4:R263)</f>
        <v>0.99999999999999978</v>
      </c>
      <c r="S264" s="8">
        <f>SUBTOTAL(9,S4:S263)</f>
        <v>6.3113907207575613E-16</v>
      </c>
      <c r="U264" s="29"/>
    </row>
    <row r="265" spans="1:21" ht="6" customHeight="1">
      <c r="J265" s="16"/>
      <c r="O265" s="36"/>
      <c r="P265" s="16"/>
      <c r="R265" s="36"/>
      <c r="S265" s="16"/>
    </row>
    <row r="266" spans="1:21" ht="6" customHeight="1">
      <c r="J266" s="16"/>
      <c r="N266" s="48"/>
      <c r="O266" s="36"/>
      <c r="P266" s="36"/>
      <c r="R266" s="36"/>
      <c r="S266" s="16"/>
    </row>
    <row r="267" spans="1:21">
      <c r="F267" s="48"/>
      <c r="G267" s="48"/>
      <c r="H267" s="34" t="s">
        <v>574</v>
      </c>
      <c r="I267" s="48"/>
      <c r="J267" s="36">
        <v>40000000</v>
      </c>
      <c r="N267" s="48"/>
      <c r="O267" s="36">
        <v>35300000</v>
      </c>
      <c r="P267" s="36">
        <f>+J267-O267</f>
        <v>4700000</v>
      </c>
      <c r="R267" s="36"/>
      <c r="S267" s="16"/>
    </row>
    <row r="268" spans="1:21">
      <c r="F268" s="48"/>
      <c r="G268" s="48"/>
      <c r="H268" s="34" t="s">
        <v>504</v>
      </c>
      <c r="I268" s="48"/>
      <c r="J268" s="36">
        <v>-800000</v>
      </c>
      <c r="N268" s="48"/>
      <c r="O268" s="36">
        <v>-4237884.17</v>
      </c>
      <c r="P268" s="36">
        <f>+J268-O268</f>
        <v>3437884.17</v>
      </c>
      <c r="R268" s="36"/>
      <c r="S268" s="16"/>
    </row>
    <row r="269" spans="1:21">
      <c r="F269" s="48"/>
      <c r="G269" s="48"/>
      <c r="H269" s="34" t="s">
        <v>546</v>
      </c>
      <c r="I269" s="48"/>
      <c r="J269" s="36">
        <f>11728943+596407+1200800+475294+5540</f>
        <v>14006984</v>
      </c>
      <c r="N269" s="48"/>
      <c r="O269" s="36">
        <v>13246904</v>
      </c>
      <c r="P269" s="36">
        <f>+J269-O269</f>
        <v>760080</v>
      </c>
      <c r="R269" s="36"/>
      <c r="S269" s="16"/>
    </row>
    <row r="270" spans="1:21">
      <c r="F270" s="48"/>
      <c r="G270" s="48"/>
      <c r="H270" s="34" t="s">
        <v>504</v>
      </c>
      <c r="I270" s="48"/>
      <c r="J270" s="36">
        <v>-600000</v>
      </c>
      <c r="N270" s="48"/>
      <c r="O270" s="36">
        <v>-1702601.94</v>
      </c>
      <c r="P270" s="36">
        <f>+J270-O270</f>
        <v>1102601.94</v>
      </c>
      <c r="R270" s="36"/>
      <c r="S270" s="16"/>
    </row>
    <row r="271" spans="1:21" ht="6.75" customHeight="1">
      <c r="J271" s="16"/>
      <c r="N271" s="48"/>
      <c r="O271" s="36"/>
      <c r="P271" s="16"/>
      <c r="R271" s="36"/>
      <c r="S271" s="16"/>
    </row>
    <row r="272" spans="1:21" ht="13.5" thickBot="1">
      <c r="J272" s="17">
        <f>SUM(J267:J271)</f>
        <v>52606984</v>
      </c>
      <c r="N272" s="48"/>
      <c r="O272" s="39">
        <f>SUM(O267:O271)</f>
        <v>42606417.890000001</v>
      </c>
      <c r="P272" s="17">
        <f>SUM(P267:P271)</f>
        <v>10000566.109999999</v>
      </c>
      <c r="R272" s="55"/>
      <c r="S272" s="16"/>
    </row>
    <row r="273" spans="1:19" ht="12.75" customHeight="1" thickTop="1">
      <c r="A273" s="30"/>
      <c r="J273" s="16"/>
      <c r="N273" s="48"/>
      <c r="O273" s="36"/>
      <c r="P273" s="16"/>
      <c r="R273" s="36"/>
      <c r="S273" s="16"/>
    </row>
    <row r="274" spans="1:19">
      <c r="J274" s="16"/>
      <c r="N274" s="48"/>
      <c r="O274" s="36"/>
      <c r="P274" s="16"/>
      <c r="R274" s="36"/>
      <c r="S274" s="16"/>
    </row>
    <row r="275" spans="1:19">
      <c r="J275" s="16"/>
      <c r="N275" s="48"/>
      <c r="O275" s="36"/>
      <c r="P275" s="16"/>
      <c r="R275" s="36"/>
      <c r="S275" s="16"/>
    </row>
    <row r="276" spans="1:19">
      <c r="J276" s="16"/>
      <c r="N276" s="48"/>
      <c r="O276" s="36"/>
      <c r="P276" s="16"/>
      <c r="R276" s="36"/>
      <c r="S276" s="16"/>
    </row>
    <row r="277" spans="1:19">
      <c r="J277" s="16"/>
      <c r="O277" s="36"/>
      <c r="P277" s="16"/>
      <c r="R277" s="36"/>
      <c r="S277" s="16"/>
    </row>
    <row r="278" spans="1:19">
      <c r="J278" s="16"/>
    </row>
    <row r="279" spans="1:19">
      <c r="J279" s="16"/>
    </row>
    <row r="280" spans="1:19">
      <c r="J280" s="16"/>
    </row>
    <row r="281" spans="1:19">
      <c r="J281" s="16"/>
    </row>
    <row r="282" spans="1:19">
      <c r="J282" s="16"/>
    </row>
    <row r="283" spans="1:19">
      <c r="J283" s="16"/>
    </row>
    <row r="284" spans="1:19">
      <c r="J284" s="16"/>
    </row>
  </sheetData>
  <autoFilter ref="P3:P261"/>
  <dataConsolidate link="1"/>
  <phoneticPr fontId="6" type="noConversion"/>
  <printOptions horizontalCentered="1"/>
  <pageMargins left="0.25" right="0.25" top="0.95" bottom="0.5" header="0.5" footer="0.25"/>
  <pageSetup scale="78" fitToHeight="3" orientation="landscape" horizontalDpi="4294967292" verticalDpi="200" r:id="rId1"/>
  <headerFooter alignWithMargins="0">
    <oddHeader>&amp;C&amp;"Arial,Bold"&amp;14State Office of Risk Management
FY 2020  Assessment Amounts</oddHeader>
    <oddFooter>&amp;L &amp;D&amp;CPage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2:M276"/>
  <sheetViews>
    <sheetView zoomScale="95" workbookViewId="0">
      <pane xSplit="2" ySplit="3" topLeftCell="C4" activePane="bottomRight" state="frozen"/>
      <selection activeCell="D52" sqref="D52"/>
      <selection pane="topRight" activeCell="D52" sqref="D52"/>
      <selection pane="bottomLeft" activeCell="D52" sqref="D52"/>
      <selection pane="bottomRight" activeCell="E21" sqref="E21"/>
    </sheetView>
  </sheetViews>
  <sheetFormatPr defaultRowHeight="12.75" outlineLevelRow="1"/>
  <cols>
    <col min="1" max="1" width="6.85546875" bestFit="1" customWidth="1"/>
    <col min="2" max="2" width="39.28515625" customWidth="1"/>
    <col min="3" max="3" width="16.85546875" style="48" bestFit="1" customWidth="1"/>
    <col min="4" max="4" width="17" style="48" bestFit="1" customWidth="1"/>
    <col min="5" max="5" width="17.42578125" style="48" bestFit="1" customWidth="1"/>
    <col min="6" max="6" width="16.85546875" bestFit="1" customWidth="1"/>
    <col min="7" max="7" width="11.7109375" style="3" customWidth="1"/>
    <col min="10" max="10" width="15.140625" style="77" bestFit="1" customWidth="1"/>
    <col min="11" max="11" width="14.5703125" style="77" bestFit="1" customWidth="1"/>
    <col min="13" max="13" width="13.42578125" bestFit="1" customWidth="1"/>
  </cols>
  <sheetData>
    <row r="2" spans="1:10">
      <c r="A2" s="19" t="s">
        <v>457</v>
      </c>
      <c r="B2" s="19"/>
      <c r="F2" s="1" t="s">
        <v>437</v>
      </c>
      <c r="G2" s="1" t="s">
        <v>3</v>
      </c>
    </row>
    <row r="3" spans="1:10">
      <c r="A3" s="11" t="s">
        <v>455</v>
      </c>
      <c r="B3" s="11" t="s">
        <v>456</v>
      </c>
      <c r="C3" s="11" t="s">
        <v>568</v>
      </c>
      <c r="D3" s="11" t="s">
        <v>570</v>
      </c>
      <c r="E3" s="11" t="s">
        <v>577</v>
      </c>
      <c r="F3" s="11" t="s">
        <v>438</v>
      </c>
      <c r="G3" s="11" t="s">
        <v>5</v>
      </c>
    </row>
    <row r="5" spans="1:10" ht="12.75" customHeight="1">
      <c r="A5" t="s">
        <v>7</v>
      </c>
      <c r="B5" t="s">
        <v>512</v>
      </c>
      <c r="C5" s="36">
        <v>25318470.579999998</v>
      </c>
      <c r="D5" s="41">
        <v>28017090</v>
      </c>
      <c r="E5" s="41">
        <v>26413365</v>
      </c>
      <c r="F5" s="16">
        <f t="shared" ref="F5:F68" si="0">IF(C5&gt;0,(+C5+(D5*2)+(E5*3))/6,IF(D5&gt;0,((D5*2)+(E5*3))/5,E5))</f>
        <v>26765457.596666664</v>
      </c>
      <c r="G5" s="3">
        <f t="shared" ref="G5:G36" si="1">+F5/$F$264</f>
        <v>2.7578837056273582E-3</v>
      </c>
      <c r="I5" s="16"/>
      <c r="J5" s="87"/>
    </row>
    <row r="6" spans="1:10" ht="12.75" customHeight="1">
      <c r="A6" t="s">
        <v>8</v>
      </c>
      <c r="B6" t="s">
        <v>513</v>
      </c>
      <c r="C6" s="36">
        <v>29370407</v>
      </c>
      <c r="D6" s="41">
        <v>33462682</v>
      </c>
      <c r="E6" s="41">
        <v>29729939</v>
      </c>
      <c r="F6" s="16">
        <f t="shared" si="0"/>
        <v>30914264.666666668</v>
      </c>
      <c r="G6" s="3">
        <f t="shared" si="1"/>
        <v>3.1853722839496491E-3</v>
      </c>
      <c r="I6" s="16"/>
      <c r="J6" s="87"/>
    </row>
    <row r="7" spans="1:10" ht="12.75" customHeight="1">
      <c r="A7" t="s">
        <v>9</v>
      </c>
      <c r="B7" t="s">
        <v>10</v>
      </c>
      <c r="C7" s="36">
        <v>26845483.859999999</v>
      </c>
      <c r="D7" s="41">
        <v>29274163.539999999</v>
      </c>
      <c r="E7" s="41">
        <v>26966861</v>
      </c>
      <c r="F7" s="16">
        <f t="shared" si="0"/>
        <v>27715732.323333334</v>
      </c>
      <c r="G7" s="3">
        <f t="shared" si="1"/>
        <v>2.8557989822512813E-3</v>
      </c>
      <c r="I7" s="16"/>
      <c r="J7" s="87"/>
    </row>
    <row r="8" spans="1:10" ht="12.75" customHeight="1">
      <c r="A8" t="s">
        <v>11</v>
      </c>
      <c r="B8" t="s">
        <v>12</v>
      </c>
      <c r="C8" s="36">
        <v>14137996.220000001</v>
      </c>
      <c r="D8" s="41">
        <v>14496766.84</v>
      </c>
      <c r="E8" s="41">
        <v>12564679.67</v>
      </c>
      <c r="F8" s="16">
        <f t="shared" si="0"/>
        <v>13470928.151666665</v>
      </c>
      <c r="G8" s="3">
        <f t="shared" si="1"/>
        <v>1.3880298184696506E-3</v>
      </c>
      <c r="I8" s="16"/>
      <c r="J8" s="87"/>
    </row>
    <row r="9" spans="1:10" ht="12.75" customHeight="1">
      <c r="A9" t="s">
        <v>13</v>
      </c>
      <c r="B9" t="s">
        <v>14</v>
      </c>
      <c r="C9" s="36">
        <v>1329680</v>
      </c>
      <c r="D9" s="41">
        <v>1319818.07</v>
      </c>
      <c r="E9" s="41">
        <v>1289046</v>
      </c>
      <c r="F9" s="16">
        <f t="shared" si="0"/>
        <v>1306075.6900000002</v>
      </c>
      <c r="G9" s="3">
        <f t="shared" si="1"/>
        <v>1.3457662178043982E-4</v>
      </c>
      <c r="I9" s="16"/>
      <c r="J9" s="87"/>
    </row>
    <row r="10" spans="1:10" ht="12.75" customHeight="1">
      <c r="A10" t="s">
        <v>15</v>
      </c>
      <c r="B10" t="s">
        <v>16</v>
      </c>
      <c r="C10" s="36">
        <v>2225958</v>
      </c>
      <c r="D10" s="41">
        <v>2574734.17</v>
      </c>
      <c r="E10" s="41">
        <v>2176586.71</v>
      </c>
      <c r="F10" s="16">
        <f t="shared" si="0"/>
        <v>2317531.0783333331</v>
      </c>
      <c r="G10" s="3">
        <f t="shared" si="1"/>
        <v>2.3879588739093654E-4</v>
      </c>
      <c r="I10" s="16"/>
      <c r="J10" s="87"/>
    </row>
    <row r="11" spans="1:10" ht="12.75" customHeight="1">
      <c r="A11" t="s">
        <v>17</v>
      </c>
      <c r="B11" t="s">
        <v>18</v>
      </c>
      <c r="C11" s="57">
        <v>6115626</v>
      </c>
      <c r="D11" s="41">
        <v>6452691</v>
      </c>
      <c r="E11" s="41">
        <v>6275196</v>
      </c>
      <c r="F11" s="16">
        <f t="shared" si="0"/>
        <v>6307766</v>
      </c>
      <c r="G11" s="3">
        <f t="shared" si="1"/>
        <v>6.4994536362706322E-4</v>
      </c>
      <c r="I11" s="16"/>
      <c r="J11" s="87"/>
    </row>
    <row r="12" spans="1:10" ht="12.75" customHeight="1">
      <c r="A12" t="s">
        <v>19</v>
      </c>
      <c r="B12" t="s">
        <v>20</v>
      </c>
      <c r="C12" s="57">
        <v>1216458</v>
      </c>
      <c r="D12" s="41">
        <v>1243191.8</v>
      </c>
      <c r="E12" s="41">
        <v>1194483.3400000001</v>
      </c>
      <c r="F12" s="16">
        <f t="shared" si="0"/>
        <v>1214381.9366666668</v>
      </c>
      <c r="G12" s="3">
        <f t="shared" si="1"/>
        <v>1.2512859694049431E-4</v>
      </c>
      <c r="I12" s="16"/>
      <c r="J12" s="87"/>
    </row>
    <row r="13" spans="1:10" ht="12.75" customHeight="1">
      <c r="A13" t="s">
        <v>21</v>
      </c>
      <c r="B13" t="s">
        <v>22</v>
      </c>
      <c r="C13" s="57">
        <v>6204941</v>
      </c>
      <c r="D13" s="41">
        <v>6623843.5899999999</v>
      </c>
      <c r="E13" s="41">
        <v>6130160</v>
      </c>
      <c r="F13" s="16">
        <f t="shared" si="0"/>
        <v>6307184.6966666663</v>
      </c>
      <c r="G13" s="3">
        <f t="shared" si="1"/>
        <v>6.4988546676241084E-4</v>
      </c>
      <c r="I13" s="16"/>
      <c r="J13" s="87"/>
    </row>
    <row r="14" spans="1:10" ht="12.75" customHeight="1">
      <c r="A14" t="s">
        <v>23</v>
      </c>
      <c r="B14" t="s">
        <v>24</v>
      </c>
      <c r="C14" s="58">
        <v>17390601.940000001</v>
      </c>
      <c r="D14" s="41">
        <v>18071914.23</v>
      </c>
      <c r="E14" s="41">
        <v>17033782.329999998</v>
      </c>
      <c r="F14" s="16">
        <f t="shared" si="0"/>
        <v>17439296.231666666</v>
      </c>
      <c r="G14" s="3">
        <f t="shared" si="1"/>
        <v>1.7969261590697349E-3</v>
      </c>
      <c r="I14" s="16"/>
      <c r="J14" s="87"/>
    </row>
    <row r="15" spans="1:10" ht="12.75" customHeight="1">
      <c r="A15" t="s">
        <v>25</v>
      </c>
      <c r="B15" t="s">
        <v>26</v>
      </c>
      <c r="C15" s="57">
        <v>386603.9</v>
      </c>
      <c r="D15" s="41">
        <v>389433.42</v>
      </c>
      <c r="E15" s="41">
        <v>383373.42</v>
      </c>
      <c r="F15" s="16">
        <f t="shared" si="0"/>
        <v>385931.83333333331</v>
      </c>
      <c r="G15" s="3">
        <f t="shared" si="1"/>
        <v>3.9765997304131527E-5</v>
      </c>
      <c r="I15" s="16"/>
      <c r="J15" s="87"/>
    </row>
    <row r="16" spans="1:10" ht="12.75" customHeight="1">
      <c r="A16" t="s">
        <v>545</v>
      </c>
      <c r="B16" t="s">
        <v>575</v>
      </c>
      <c r="C16" s="57">
        <v>976128.87</v>
      </c>
      <c r="D16" s="41">
        <v>1092564.23</v>
      </c>
      <c r="E16" s="41">
        <v>1060633.83</v>
      </c>
      <c r="F16" s="16">
        <f t="shared" si="0"/>
        <v>1057193.1366666667</v>
      </c>
      <c r="G16" s="3">
        <f t="shared" si="1"/>
        <v>1.089320335654259E-4</v>
      </c>
      <c r="I16" s="16"/>
      <c r="J16" s="87"/>
    </row>
    <row r="17" spans="1:10" ht="12.75" customHeight="1">
      <c r="A17" t="s">
        <v>27</v>
      </c>
      <c r="B17" t="s">
        <v>514</v>
      </c>
      <c r="C17" s="57">
        <v>4551928.8099999996</v>
      </c>
      <c r="D17" s="41">
        <v>4555587.1399999997</v>
      </c>
      <c r="E17" s="41">
        <v>4578236.58</v>
      </c>
      <c r="F17" s="16">
        <f t="shared" si="0"/>
        <v>4566302.1383333327</v>
      </c>
      <c r="G17" s="3">
        <f t="shared" si="1"/>
        <v>4.7050681710927362E-4</v>
      </c>
      <c r="I17" s="16"/>
      <c r="J17" s="87"/>
    </row>
    <row r="18" spans="1:10" ht="12.75" customHeight="1">
      <c r="A18" t="s">
        <v>28</v>
      </c>
      <c r="B18" t="s">
        <v>515</v>
      </c>
      <c r="C18" s="57">
        <v>3369950</v>
      </c>
      <c r="D18" s="41">
        <v>3410633</v>
      </c>
      <c r="E18" s="41">
        <v>3464074.92</v>
      </c>
      <c r="F18" s="16">
        <f t="shared" si="0"/>
        <v>3430573.4599999995</v>
      </c>
      <c r="G18" s="3">
        <f t="shared" si="1"/>
        <v>3.5348256655510878E-4</v>
      </c>
      <c r="I18" s="16"/>
      <c r="J18" s="87"/>
    </row>
    <row r="19" spans="1:10" ht="12.75" customHeight="1">
      <c r="A19" t="s">
        <v>29</v>
      </c>
      <c r="B19" t="s">
        <v>516</v>
      </c>
      <c r="C19" s="57">
        <v>3141520.04</v>
      </c>
      <c r="D19" s="41">
        <v>3156439.3</v>
      </c>
      <c r="E19" s="41">
        <v>3131276.09</v>
      </c>
      <c r="F19" s="16">
        <f t="shared" si="0"/>
        <v>3141371.1516666668</v>
      </c>
      <c r="G19" s="3">
        <f t="shared" si="1"/>
        <v>3.2368347453877623E-4</v>
      </c>
      <c r="I19" s="16"/>
      <c r="J19" s="87"/>
    </row>
    <row r="20" spans="1:10" ht="12.75" customHeight="1">
      <c r="A20" t="s">
        <v>30</v>
      </c>
      <c r="B20" t="s">
        <v>517</v>
      </c>
      <c r="C20" s="57">
        <v>3384351</v>
      </c>
      <c r="D20" s="41">
        <v>3390380</v>
      </c>
      <c r="E20" s="41">
        <v>3384916</v>
      </c>
      <c r="F20" s="16">
        <f t="shared" si="0"/>
        <v>3386643.1666666665</v>
      </c>
      <c r="G20" s="3">
        <f t="shared" si="1"/>
        <v>3.4895603680197958E-4</v>
      </c>
      <c r="I20" s="16"/>
      <c r="J20" s="87"/>
    </row>
    <row r="21" spans="1:10" ht="12.75" customHeight="1">
      <c r="A21" t="s">
        <v>31</v>
      </c>
      <c r="B21" t="s">
        <v>518</v>
      </c>
      <c r="C21" s="36">
        <v>5886138</v>
      </c>
      <c r="D21" s="41">
        <v>5844924</v>
      </c>
      <c r="E21" s="41">
        <v>5466991</v>
      </c>
      <c r="F21" s="16">
        <f t="shared" si="0"/>
        <v>5662826.5</v>
      </c>
      <c r="G21" s="3">
        <f t="shared" si="1"/>
        <v>5.8349149741754368E-4</v>
      </c>
      <c r="I21" s="16"/>
      <c r="J21" s="87"/>
    </row>
    <row r="22" spans="1:10" ht="12.75" customHeight="1">
      <c r="A22" t="s">
        <v>32</v>
      </c>
      <c r="B22" t="s">
        <v>519</v>
      </c>
      <c r="C22" s="58">
        <v>1499440</v>
      </c>
      <c r="D22" s="41">
        <v>1604100</v>
      </c>
      <c r="E22" s="41">
        <v>1529913</v>
      </c>
      <c r="F22" s="16">
        <f t="shared" si="0"/>
        <v>1549563.1666666667</v>
      </c>
      <c r="G22" s="3">
        <f t="shared" si="1"/>
        <v>1.5966530715030811E-4</v>
      </c>
      <c r="I22" s="16"/>
      <c r="J22" s="87"/>
    </row>
    <row r="23" spans="1:10" ht="12.75" customHeight="1">
      <c r="A23" t="s">
        <v>33</v>
      </c>
      <c r="B23" t="s">
        <v>520</v>
      </c>
      <c r="C23" s="58">
        <v>1769227</v>
      </c>
      <c r="D23" s="41">
        <v>1675300</v>
      </c>
      <c r="E23" s="41">
        <v>1836014</v>
      </c>
      <c r="F23" s="16">
        <f t="shared" si="0"/>
        <v>1771311.5</v>
      </c>
      <c r="G23" s="3">
        <f t="shared" si="1"/>
        <v>1.825140147818259E-4</v>
      </c>
      <c r="I23" s="16"/>
      <c r="J23" s="87"/>
    </row>
    <row r="24" spans="1:10" ht="12.75" customHeight="1">
      <c r="A24" t="s">
        <v>34</v>
      </c>
      <c r="B24" t="s">
        <v>521</v>
      </c>
      <c r="C24" s="58">
        <v>1530177.76</v>
      </c>
      <c r="D24" s="41">
        <v>1602066.18</v>
      </c>
      <c r="E24" s="41">
        <v>1536313.22</v>
      </c>
      <c r="F24" s="16">
        <f t="shared" si="0"/>
        <v>1557208.2966666669</v>
      </c>
      <c r="G24" s="3">
        <f t="shared" si="1"/>
        <v>1.6045305304922481E-4</v>
      </c>
      <c r="I24" s="16"/>
      <c r="J24" s="87"/>
    </row>
    <row r="25" spans="1:10" ht="12.75" customHeight="1">
      <c r="A25" t="s">
        <v>35</v>
      </c>
      <c r="B25" t="s">
        <v>522</v>
      </c>
      <c r="C25" s="58">
        <v>1917100.42</v>
      </c>
      <c r="D25" s="41">
        <v>2103688.92</v>
      </c>
      <c r="E25" s="41">
        <v>2022088.46</v>
      </c>
      <c r="F25" s="16">
        <f t="shared" si="0"/>
        <v>2031790.6066666667</v>
      </c>
      <c r="G25" s="3">
        <f t="shared" si="1"/>
        <v>2.0935349926804801E-4</v>
      </c>
      <c r="I25" s="16"/>
      <c r="J25" s="87"/>
    </row>
    <row r="26" spans="1:10" ht="12.75" customHeight="1">
      <c r="A26" t="s">
        <v>36</v>
      </c>
      <c r="B26" t="s">
        <v>523</v>
      </c>
      <c r="C26" s="58">
        <v>1414720</v>
      </c>
      <c r="D26" s="41">
        <v>1323096</v>
      </c>
      <c r="E26" s="41">
        <v>1386179</v>
      </c>
      <c r="F26" s="16">
        <f t="shared" si="0"/>
        <v>1369908.1666666667</v>
      </c>
      <c r="G26" s="3">
        <f t="shared" si="1"/>
        <v>1.4115385090693764E-4</v>
      </c>
      <c r="I26" s="16"/>
      <c r="J26" s="87"/>
    </row>
    <row r="27" spans="1:10" ht="12.75" customHeight="1">
      <c r="A27" t="s">
        <v>37</v>
      </c>
      <c r="B27" t="s">
        <v>524</v>
      </c>
      <c r="C27" s="58">
        <v>1486311.92</v>
      </c>
      <c r="D27" s="41">
        <v>1454746.33</v>
      </c>
      <c r="E27" s="41">
        <v>1350883.7</v>
      </c>
      <c r="F27" s="16">
        <f t="shared" si="0"/>
        <v>1408075.9466666665</v>
      </c>
      <c r="G27" s="3">
        <f t="shared" si="1"/>
        <v>1.4508661753952001E-4</v>
      </c>
      <c r="I27" s="16"/>
      <c r="J27" s="87"/>
    </row>
    <row r="28" spans="1:10" ht="12.75" customHeight="1">
      <c r="A28" t="s">
        <v>38</v>
      </c>
      <c r="B28" t="s">
        <v>525</v>
      </c>
      <c r="C28" s="58">
        <v>1470121.91</v>
      </c>
      <c r="D28" s="41">
        <v>1519630.27</v>
      </c>
      <c r="E28" s="41">
        <v>1524053.21</v>
      </c>
      <c r="F28" s="16">
        <f t="shared" si="0"/>
        <v>1513590.3466666667</v>
      </c>
      <c r="G28" s="3">
        <f t="shared" si="1"/>
        <v>1.5595870681421592E-4</v>
      </c>
      <c r="I28" s="16"/>
      <c r="J28" s="87"/>
    </row>
    <row r="29" spans="1:10" ht="12.75" customHeight="1">
      <c r="A29" t="s">
        <v>39</v>
      </c>
      <c r="B29" t="s">
        <v>526</v>
      </c>
      <c r="C29" s="58">
        <v>2487455</v>
      </c>
      <c r="D29" s="41">
        <v>2683862</v>
      </c>
      <c r="E29" s="41">
        <v>2704113</v>
      </c>
      <c r="F29" s="16">
        <f t="shared" si="0"/>
        <v>2661253</v>
      </c>
      <c r="G29" s="3">
        <f t="shared" si="1"/>
        <v>2.7421262120196169E-4</v>
      </c>
      <c r="I29" s="16"/>
      <c r="J29" s="87"/>
    </row>
    <row r="30" spans="1:10" ht="12.75" customHeight="1">
      <c r="A30" t="s">
        <v>40</v>
      </c>
      <c r="B30" t="s">
        <v>527</v>
      </c>
      <c r="C30" s="58">
        <v>4790048.1399999997</v>
      </c>
      <c r="D30" s="41">
        <v>4793484.45</v>
      </c>
      <c r="E30" s="41">
        <v>4813491.38</v>
      </c>
      <c r="F30" s="16">
        <f t="shared" si="0"/>
        <v>4802915.1966666663</v>
      </c>
      <c r="G30" s="3">
        <f t="shared" si="1"/>
        <v>4.9488716987400371E-4</v>
      </c>
      <c r="I30" s="16"/>
      <c r="J30" s="87"/>
    </row>
    <row r="31" spans="1:10" ht="12.75" customHeight="1">
      <c r="A31" t="s">
        <v>41</v>
      </c>
      <c r="B31" t="s">
        <v>528</v>
      </c>
      <c r="C31" s="58">
        <v>93100881</v>
      </c>
      <c r="D31" s="41">
        <v>92051682.25</v>
      </c>
      <c r="E31" s="41">
        <v>93114183.150000006</v>
      </c>
      <c r="F31" s="16">
        <f t="shared" si="0"/>
        <v>92757799.158333346</v>
      </c>
      <c r="G31" s="3">
        <f t="shared" si="1"/>
        <v>9.5576629670804329E-3</v>
      </c>
      <c r="I31" s="16"/>
      <c r="J31" s="87"/>
    </row>
    <row r="32" spans="1:10" ht="12.75" customHeight="1">
      <c r="A32" t="s">
        <v>42</v>
      </c>
      <c r="B32" t="s">
        <v>43</v>
      </c>
      <c r="C32" s="58">
        <v>923968</v>
      </c>
      <c r="D32" s="41">
        <v>969672</v>
      </c>
      <c r="E32" s="41">
        <v>973340.82</v>
      </c>
      <c r="F32" s="16">
        <f t="shared" si="0"/>
        <v>963889.07666666666</v>
      </c>
      <c r="G32" s="3">
        <f t="shared" si="1"/>
        <v>9.9318084474007271E-5</v>
      </c>
      <c r="I32" s="16"/>
      <c r="J32" s="87"/>
    </row>
    <row r="33" spans="1:10" ht="12.75" customHeight="1">
      <c r="A33" t="s">
        <v>44</v>
      </c>
      <c r="B33" t="s">
        <v>45</v>
      </c>
      <c r="C33" s="58">
        <v>583979.16</v>
      </c>
      <c r="D33" s="41">
        <v>598035</v>
      </c>
      <c r="E33" s="41">
        <v>585525</v>
      </c>
      <c r="F33" s="16">
        <f t="shared" si="0"/>
        <v>589437.36</v>
      </c>
      <c r="G33" s="3">
        <f t="shared" si="1"/>
        <v>6.0734985933304465E-5</v>
      </c>
      <c r="I33" s="16"/>
      <c r="J33" s="87"/>
    </row>
    <row r="34" spans="1:10" ht="12.75" customHeight="1">
      <c r="A34" t="s">
        <v>46</v>
      </c>
      <c r="B34" t="s">
        <v>47</v>
      </c>
      <c r="C34" s="58">
        <v>18678727.119999997</v>
      </c>
      <c r="D34" s="41">
        <v>19209027.579999998</v>
      </c>
      <c r="E34" s="41">
        <f>7806487.49+11821203.21</f>
        <v>19627690.700000003</v>
      </c>
      <c r="F34" s="16">
        <f t="shared" si="0"/>
        <v>19329975.73</v>
      </c>
      <c r="G34" s="3">
        <f t="shared" si="1"/>
        <v>1.9917397228649825E-3</v>
      </c>
      <c r="I34" s="16"/>
      <c r="J34" s="87"/>
    </row>
    <row r="35" spans="1:10" ht="12.75" customHeight="1">
      <c r="A35" t="s">
        <v>48</v>
      </c>
      <c r="B35" t="s">
        <v>49</v>
      </c>
      <c r="C35" s="58">
        <v>218727210</v>
      </c>
      <c r="D35" s="41">
        <v>225372883</v>
      </c>
      <c r="E35" s="41">
        <v>230083271</v>
      </c>
      <c r="F35" s="16">
        <f t="shared" si="0"/>
        <v>226620464.83333334</v>
      </c>
      <c r="G35" s="3">
        <f t="shared" si="1"/>
        <v>2.3350726774175667E-2</v>
      </c>
      <c r="I35" s="16"/>
      <c r="J35" s="87"/>
    </row>
    <row r="36" spans="1:10" ht="12.75" customHeight="1">
      <c r="A36" t="s">
        <v>50</v>
      </c>
      <c r="B36" t="s">
        <v>494</v>
      </c>
      <c r="C36" s="58">
        <v>16629843.220000001</v>
      </c>
      <c r="D36" s="41">
        <v>16688845.84</v>
      </c>
      <c r="E36" s="41">
        <v>22401452.140000001</v>
      </c>
      <c r="F36" s="16">
        <f t="shared" si="0"/>
        <v>19535315.219999999</v>
      </c>
      <c r="G36" s="3">
        <f t="shared" si="1"/>
        <v>2.0128976810858557E-3</v>
      </c>
      <c r="I36" s="16"/>
      <c r="J36" s="87"/>
    </row>
    <row r="37" spans="1:10" ht="12.75" customHeight="1">
      <c r="A37" t="s">
        <v>51</v>
      </c>
      <c r="B37" t="s">
        <v>52</v>
      </c>
      <c r="C37" s="58">
        <v>180408320.03999999</v>
      </c>
      <c r="D37" s="41">
        <v>183015034</v>
      </c>
      <c r="E37" s="41">
        <v>190252590.53</v>
      </c>
      <c r="F37" s="16">
        <f t="shared" si="0"/>
        <v>186199359.93833336</v>
      </c>
      <c r="G37" s="3">
        <f t="shared" ref="G37:G68" si="2">+F37/$F$264</f>
        <v>1.9185779989658227E-2</v>
      </c>
      <c r="I37" s="16"/>
      <c r="J37" s="87"/>
    </row>
    <row r="38" spans="1:10">
      <c r="A38" t="s">
        <v>53</v>
      </c>
      <c r="B38" t="s">
        <v>54</v>
      </c>
      <c r="C38" s="58">
        <v>43499450.869999997</v>
      </c>
      <c r="D38" s="41">
        <v>43050489</v>
      </c>
      <c r="E38" s="41">
        <v>45595001</v>
      </c>
      <c r="F38" s="16">
        <f t="shared" si="0"/>
        <v>44397571.978333332</v>
      </c>
      <c r="G38" s="3">
        <f t="shared" si="2"/>
        <v>4.574677637632178E-3</v>
      </c>
      <c r="I38" s="16"/>
      <c r="J38" s="87"/>
    </row>
    <row r="39" spans="1:10">
      <c r="A39" t="s">
        <v>55</v>
      </c>
      <c r="B39" t="s">
        <v>56</v>
      </c>
      <c r="C39" s="58">
        <v>7025203.6500000004</v>
      </c>
      <c r="D39" s="41">
        <v>7270796.5</v>
      </c>
      <c r="E39" s="41">
        <v>7147900.1500000004</v>
      </c>
      <c r="F39" s="16">
        <f t="shared" si="0"/>
        <v>7168416.1833333336</v>
      </c>
      <c r="G39" s="3">
        <f t="shared" si="2"/>
        <v>7.3862582456399122E-4</v>
      </c>
      <c r="I39" s="16"/>
      <c r="J39" s="87"/>
    </row>
    <row r="40" spans="1:10">
      <c r="A40" t="s">
        <v>57</v>
      </c>
      <c r="B40" t="s">
        <v>58</v>
      </c>
      <c r="C40" s="58">
        <v>9991549</v>
      </c>
      <c r="D40" s="41">
        <v>10366888.43</v>
      </c>
      <c r="E40" s="41">
        <v>10000763.550000001</v>
      </c>
      <c r="F40" s="16">
        <f t="shared" si="0"/>
        <v>10121269.418333335</v>
      </c>
      <c r="G40" s="3">
        <f t="shared" si="2"/>
        <v>1.0428846175438555E-3</v>
      </c>
      <c r="I40" s="16"/>
      <c r="J40" s="87"/>
    </row>
    <row r="41" spans="1:10">
      <c r="A41" t="s">
        <v>59</v>
      </c>
      <c r="B41" t="s">
        <v>60</v>
      </c>
      <c r="C41" s="58">
        <v>15237280.220000001</v>
      </c>
      <c r="D41" s="41">
        <v>15243102</v>
      </c>
      <c r="E41" s="41">
        <v>15633743.220000001</v>
      </c>
      <c r="F41" s="16">
        <f t="shared" si="0"/>
        <v>15437452.313333333</v>
      </c>
      <c r="G41" s="3">
        <f t="shared" si="2"/>
        <v>1.590658334070237E-3</v>
      </c>
      <c r="I41" s="16"/>
      <c r="J41" s="87"/>
    </row>
    <row r="42" spans="1:10">
      <c r="A42" t="s">
        <v>61</v>
      </c>
      <c r="B42" t="s">
        <v>529</v>
      </c>
      <c r="C42" s="58">
        <v>5997070</v>
      </c>
      <c r="D42" s="41">
        <v>5989898</v>
      </c>
      <c r="E42" s="41">
        <v>5578653.9400000004</v>
      </c>
      <c r="F42" s="16">
        <f t="shared" si="0"/>
        <v>5785471.3033333337</v>
      </c>
      <c r="G42" s="3">
        <f t="shared" si="2"/>
        <v>5.9612868486226707E-4</v>
      </c>
      <c r="I42" s="16"/>
      <c r="J42" s="87"/>
    </row>
    <row r="43" spans="1:10">
      <c r="A43" t="s">
        <v>62</v>
      </c>
      <c r="B43" t="s">
        <v>63</v>
      </c>
      <c r="C43" s="58">
        <v>15846384</v>
      </c>
      <c r="D43" s="41">
        <v>15919244.9</v>
      </c>
      <c r="E43" s="41">
        <v>16373020</v>
      </c>
      <c r="F43" s="16">
        <f t="shared" si="0"/>
        <v>16133988.966666667</v>
      </c>
      <c r="G43" s="3">
        <f t="shared" si="2"/>
        <v>1.6624287149674217E-3</v>
      </c>
      <c r="I43" s="16"/>
      <c r="J43" s="87"/>
    </row>
    <row r="44" spans="1:10">
      <c r="A44" s="46" t="s">
        <v>64</v>
      </c>
      <c r="B44" s="46" t="s">
        <v>530</v>
      </c>
      <c r="C44" s="58">
        <v>220103148.76999998</v>
      </c>
      <c r="D44" s="41">
        <v>214027491</v>
      </c>
      <c r="E44" s="41">
        <v>211967408</v>
      </c>
      <c r="F44" s="16">
        <f t="shared" si="0"/>
        <v>214010059.12833333</v>
      </c>
      <c r="G44" s="3">
        <f t="shared" si="2"/>
        <v>2.2051364254795425E-2</v>
      </c>
      <c r="I44" s="16"/>
      <c r="J44" s="87"/>
    </row>
    <row r="45" spans="1:10">
      <c r="A45" t="s">
        <v>552</v>
      </c>
      <c r="B45" t="s">
        <v>553</v>
      </c>
      <c r="C45" s="58">
        <v>349037</v>
      </c>
      <c r="D45" s="41">
        <v>526798</v>
      </c>
      <c r="E45" s="41">
        <v>527496</v>
      </c>
      <c r="F45" s="16">
        <f t="shared" si="0"/>
        <v>497520.16666666669</v>
      </c>
      <c r="G45" s="3">
        <f t="shared" si="2"/>
        <v>5.1263938078229882E-5</v>
      </c>
      <c r="I45" s="16"/>
    </row>
    <row r="46" spans="1:10">
      <c r="A46" t="s">
        <v>65</v>
      </c>
      <c r="B46" t="s">
        <v>66</v>
      </c>
      <c r="C46" s="58">
        <v>5650581.2400000002</v>
      </c>
      <c r="D46" s="41">
        <v>5913357.25</v>
      </c>
      <c r="E46" s="41">
        <v>6381660.0899999999</v>
      </c>
      <c r="F46" s="16">
        <f t="shared" si="0"/>
        <v>6103712.6683333339</v>
      </c>
      <c r="G46" s="3">
        <f t="shared" si="2"/>
        <v>6.2891992976515324E-4</v>
      </c>
      <c r="I46" s="16"/>
    </row>
    <row r="47" spans="1:10">
      <c r="A47" t="s">
        <v>67</v>
      </c>
      <c r="B47" t="s">
        <v>68</v>
      </c>
      <c r="C47" s="58">
        <v>19107083</v>
      </c>
      <c r="D47" s="41">
        <v>19267310</v>
      </c>
      <c r="E47" s="41">
        <v>19835012</v>
      </c>
      <c r="F47" s="16">
        <f t="shared" si="0"/>
        <v>19524456.5</v>
      </c>
      <c r="G47" s="3">
        <f t="shared" si="2"/>
        <v>2.0117788103606376E-3</v>
      </c>
      <c r="I47" s="16"/>
    </row>
    <row r="48" spans="1:10">
      <c r="A48" t="s">
        <v>69</v>
      </c>
      <c r="B48" t="s">
        <v>70</v>
      </c>
      <c r="C48" s="58">
        <v>766445.16</v>
      </c>
      <c r="D48" s="41">
        <v>795776.84</v>
      </c>
      <c r="E48" s="41">
        <v>853955</v>
      </c>
      <c r="F48" s="16">
        <f t="shared" si="0"/>
        <v>819977.30666666664</v>
      </c>
      <c r="G48" s="3">
        <f t="shared" si="2"/>
        <v>8.4489571862273678E-5</v>
      </c>
      <c r="I48" s="16"/>
    </row>
    <row r="49" spans="1:11">
      <c r="A49" t="s">
        <v>71</v>
      </c>
      <c r="B49" t="s">
        <v>72</v>
      </c>
      <c r="C49" s="58">
        <v>1008955.59</v>
      </c>
      <c r="D49" s="41">
        <v>1155331.55</v>
      </c>
      <c r="E49" s="41">
        <v>1148135.33</v>
      </c>
      <c r="F49" s="16">
        <f t="shared" si="0"/>
        <v>1127337.4466666665</v>
      </c>
      <c r="G49" s="3">
        <f t="shared" si="2"/>
        <v>1.1615962714916369E-4</v>
      </c>
      <c r="I49" s="16"/>
    </row>
    <row r="50" spans="1:11">
      <c r="A50" t="s">
        <v>73</v>
      </c>
      <c r="B50" t="s">
        <v>74</v>
      </c>
      <c r="C50" s="58">
        <v>661151.27</v>
      </c>
      <c r="D50" s="41">
        <v>617820.23</v>
      </c>
      <c r="E50" s="41">
        <v>608953</v>
      </c>
      <c r="F50" s="16">
        <f t="shared" si="0"/>
        <v>620608.45499999996</v>
      </c>
      <c r="G50" s="3">
        <f t="shared" si="2"/>
        <v>6.3946821736095619E-5</v>
      </c>
      <c r="I50" s="16"/>
    </row>
    <row r="51" spans="1:11">
      <c r="A51" t="s">
        <v>75</v>
      </c>
      <c r="B51" t="s">
        <v>76</v>
      </c>
      <c r="C51" s="58">
        <v>1763891.3</v>
      </c>
      <c r="D51" s="41">
        <v>1878120</v>
      </c>
      <c r="E51" s="41">
        <v>1745362</v>
      </c>
      <c r="F51" s="16">
        <f t="shared" si="0"/>
        <v>1792702.8833333335</v>
      </c>
      <c r="G51" s="3">
        <f t="shared" si="2"/>
        <v>1.8471815970715595E-4</v>
      </c>
      <c r="I51" s="16"/>
    </row>
    <row r="52" spans="1:11">
      <c r="A52" t="s">
        <v>77</v>
      </c>
      <c r="B52" t="s">
        <v>78</v>
      </c>
      <c r="C52" s="58">
        <v>847665</v>
      </c>
      <c r="D52" s="41">
        <v>788404</v>
      </c>
      <c r="E52" s="41">
        <v>804708.69</v>
      </c>
      <c r="F52" s="16">
        <f t="shared" si="0"/>
        <v>806433.17833333334</v>
      </c>
      <c r="G52" s="3">
        <f t="shared" si="2"/>
        <v>8.3093999576519916E-5</v>
      </c>
      <c r="I52" s="16"/>
    </row>
    <row r="53" spans="1:11" s="59" customFormat="1">
      <c r="A53" s="59" t="s">
        <v>79</v>
      </c>
      <c r="B53" s="59" t="s">
        <v>80</v>
      </c>
      <c r="C53" s="64">
        <v>8989739</v>
      </c>
      <c r="D53" s="60">
        <v>8936313</v>
      </c>
      <c r="E53" s="41">
        <v>8613879</v>
      </c>
      <c r="F53" s="16">
        <f t="shared" si="0"/>
        <v>8784000.333333334</v>
      </c>
      <c r="G53" s="62">
        <f t="shared" si="2"/>
        <v>9.0509386219282369E-4</v>
      </c>
      <c r="I53" s="61"/>
      <c r="J53" s="78"/>
      <c r="K53" s="77"/>
    </row>
    <row r="54" spans="1:11">
      <c r="A54" t="s">
        <v>81</v>
      </c>
      <c r="B54" t="s">
        <v>495</v>
      </c>
      <c r="C54" s="58">
        <v>20672013</v>
      </c>
      <c r="D54" s="41">
        <v>20620054.940000001</v>
      </c>
      <c r="E54" s="41">
        <v>20711813</v>
      </c>
      <c r="F54" s="16">
        <f t="shared" si="0"/>
        <v>20674593.646666665</v>
      </c>
      <c r="G54" s="3">
        <f t="shared" si="2"/>
        <v>2.1302876938561984E-3</v>
      </c>
      <c r="I54" s="16"/>
    </row>
    <row r="55" spans="1:11">
      <c r="A55" t="s">
        <v>82</v>
      </c>
      <c r="B55" t="s">
        <v>83</v>
      </c>
      <c r="C55" s="58">
        <v>389041</v>
      </c>
      <c r="D55" s="41">
        <v>417858.5</v>
      </c>
      <c r="E55" s="41">
        <v>462119.99</v>
      </c>
      <c r="F55" s="16">
        <f t="shared" si="0"/>
        <v>435186.32833333331</v>
      </c>
      <c r="G55" s="3">
        <f t="shared" si="2"/>
        <v>4.4841127019317908E-5</v>
      </c>
      <c r="I55" s="16"/>
    </row>
    <row r="56" spans="1:11">
      <c r="A56" t="s">
        <v>84</v>
      </c>
      <c r="B56" s="35" t="s">
        <v>556</v>
      </c>
      <c r="C56" s="58">
        <v>26872230.309999999</v>
      </c>
      <c r="D56" s="41">
        <v>26712999.989999998</v>
      </c>
      <c r="E56" s="41">
        <v>26594822.27</v>
      </c>
      <c r="F56" s="16">
        <f t="shared" si="0"/>
        <v>26680449.516666666</v>
      </c>
      <c r="G56" s="3">
        <f t="shared" si="2"/>
        <v>2.7491245653125719E-3</v>
      </c>
      <c r="I56" s="16"/>
    </row>
    <row r="57" spans="1:11" ht="12.75" customHeight="1">
      <c r="A57" t="s">
        <v>85</v>
      </c>
      <c r="B57" t="s">
        <v>86</v>
      </c>
      <c r="C57" s="58">
        <v>18738043</v>
      </c>
      <c r="D57" s="41">
        <v>17905871.32</v>
      </c>
      <c r="E57" s="41">
        <v>18635870.960000001</v>
      </c>
      <c r="F57" s="16">
        <f t="shared" si="0"/>
        <v>18409566.420000002</v>
      </c>
      <c r="G57" s="3">
        <f t="shared" si="2"/>
        <v>1.89690174636527E-3</v>
      </c>
      <c r="I57" s="16"/>
    </row>
    <row r="58" spans="1:11">
      <c r="A58" t="s">
        <v>87</v>
      </c>
      <c r="B58" t="s">
        <v>88</v>
      </c>
      <c r="C58" s="58">
        <v>520500706</v>
      </c>
      <c r="D58" s="41">
        <v>552494918</v>
      </c>
      <c r="E58" s="41">
        <v>558403942</v>
      </c>
      <c r="F58" s="16">
        <f t="shared" si="0"/>
        <v>550117061.33333337</v>
      </c>
      <c r="G58" s="3">
        <f t="shared" si="2"/>
        <v>5.6683465027990071E-2</v>
      </c>
      <c r="I58" s="16"/>
    </row>
    <row r="59" spans="1:11">
      <c r="A59" t="s">
        <v>89</v>
      </c>
      <c r="B59" s="35" t="s">
        <v>554</v>
      </c>
      <c r="C59" s="58">
        <v>2539258.2000000002</v>
      </c>
      <c r="D59" s="41">
        <v>2597285.6800000002</v>
      </c>
      <c r="E59" s="41">
        <v>2674143.89</v>
      </c>
      <c r="F59" s="16">
        <f t="shared" si="0"/>
        <v>2626043.5383333336</v>
      </c>
      <c r="G59" s="3">
        <f t="shared" si="2"/>
        <v>2.7058467648016088E-4</v>
      </c>
      <c r="I59" s="16"/>
    </row>
    <row r="60" spans="1:11">
      <c r="A60" t="s">
        <v>90</v>
      </c>
      <c r="B60" t="s">
        <v>91</v>
      </c>
      <c r="C60" s="58">
        <v>781753</v>
      </c>
      <c r="D60" s="41">
        <v>747466.49</v>
      </c>
      <c r="E60" s="41">
        <v>1139164.1000000001</v>
      </c>
      <c r="F60" s="16">
        <f t="shared" si="0"/>
        <v>949029.71333333338</v>
      </c>
      <c r="G60" s="3">
        <f t="shared" si="2"/>
        <v>9.7786991801110086E-5</v>
      </c>
      <c r="I60" s="16"/>
    </row>
    <row r="61" spans="1:11">
      <c r="A61" t="s">
        <v>92</v>
      </c>
      <c r="B61" t="s">
        <v>93</v>
      </c>
      <c r="C61" s="58">
        <v>1612509.28</v>
      </c>
      <c r="D61" s="41">
        <v>1759934.69</v>
      </c>
      <c r="E61" s="41">
        <v>1747477</v>
      </c>
      <c r="F61" s="16">
        <f t="shared" si="0"/>
        <v>1729134.9433333334</v>
      </c>
      <c r="G61" s="3">
        <f t="shared" si="2"/>
        <v>1.7816818815172356E-4</v>
      </c>
      <c r="I61" s="16"/>
    </row>
    <row r="62" spans="1:11">
      <c r="A62" t="s">
        <v>487</v>
      </c>
      <c r="B62" t="s">
        <v>488</v>
      </c>
      <c r="C62" s="41">
        <v>8193085.5999999996</v>
      </c>
      <c r="D62" s="41">
        <v>7135563</v>
      </c>
      <c r="E62" s="41">
        <v>7185636</v>
      </c>
      <c r="F62" s="16">
        <f t="shared" si="0"/>
        <v>7336853.2666666666</v>
      </c>
      <c r="G62" s="3">
        <f t="shared" si="2"/>
        <v>7.5598139884740072E-4</v>
      </c>
      <c r="I62" s="16"/>
    </row>
    <row r="63" spans="1:11" ht="12.75" customHeight="1">
      <c r="A63" t="s">
        <v>94</v>
      </c>
      <c r="B63" t="s">
        <v>489</v>
      </c>
      <c r="C63" s="41">
        <v>3642006.43</v>
      </c>
      <c r="D63" s="41">
        <v>3786057.5</v>
      </c>
      <c r="E63" s="41">
        <v>4101813.51</v>
      </c>
      <c r="F63" s="16">
        <f t="shared" si="0"/>
        <v>3919926.9933333336</v>
      </c>
      <c r="G63" s="3">
        <f t="shared" si="2"/>
        <v>4.0390502359687633E-4</v>
      </c>
      <c r="I63" s="16"/>
    </row>
    <row r="64" spans="1:11">
      <c r="A64" t="s">
        <v>95</v>
      </c>
      <c r="B64" t="s">
        <v>96</v>
      </c>
      <c r="C64" s="41">
        <v>16579068</v>
      </c>
      <c r="D64" s="41">
        <v>16727418</v>
      </c>
      <c r="E64" s="41">
        <v>16688060</v>
      </c>
      <c r="F64" s="16">
        <f t="shared" si="0"/>
        <v>16683014</v>
      </c>
      <c r="G64" s="3">
        <f t="shared" si="2"/>
        <v>1.7189996586153304E-3</v>
      </c>
      <c r="I64" s="16"/>
    </row>
    <row r="65" spans="1:13">
      <c r="A65" t="s">
        <v>97</v>
      </c>
      <c r="B65" t="s">
        <v>98</v>
      </c>
      <c r="C65" s="41">
        <v>24139601.760000002</v>
      </c>
      <c r="D65" s="41">
        <v>25520288</v>
      </c>
      <c r="E65" s="41">
        <v>26523065.210000001</v>
      </c>
      <c r="F65" s="16">
        <f t="shared" si="0"/>
        <v>25791562.231666666</v>
      </c>
      <c r="G65" s="3">
        <f t="shared" si="2"/>
        <v>2.6575345840620314E-3</v>
      </c>
      <c r="I65" s="16"/>
    </row>
    <row r="66" spans="1:13">
      <c r="A66" t="s">
        <v>99</v>
      </c>
      <c r="B66" t="s">
        <v>100</v>
      </c>
      <c r="C66" s="41">
        <v>77054933.719999999</v>
      </c>
      <c r="D66" s="41">
        <v>78154186.569999993</v>
      </c>
      <c r="E66" s="41">
        <v>77211685.290000007</v>
      </c>
      <c r="F66" s="16">
        <f t="shared" si="0"/>
        <v>77499727.12166667</v>
      </c>
      <c r="G66" s="3">
        <f t="shared" si="2"/>
        <v>7.9854877820594201E-3</v>
      </c>
      <c r="I66" s="16"/>
    </row>
    <row r="67" spans="1:13" ht="12.75" customHeight="1">
      <c r="A67" t="s">
        <v>101</v>
      </c>
      <c r="B67" t="s">
        <v>531</v>
      </c>
      <c r="C67" s="41">
        <v>42401137.700000003</v>
      </c>
      <c r="D67" s="41">
        <v>41218763.5</v>
      </c>
      <c r="E67" s="41">
        <v>44164647</v>
      </c>
      <c r="F67" s="16">
        <f t="shared" si="0"/>
        <v>42888767.616666667</v>
      </c>
      <c r="G67" s="3">
        <f t="shared" si="2"/>
        <v>4.4192120735187437E-3</v>
      </c>
      <c r="I67" s="16"/>
    </row>
    <row r="68" spans="1:13">
      <c r="A68" t="s">
        <v>102</v>
      </c>
      <c r="B68" t="s">
        <v>103</v>
      </c>
      <c r="C68" s="41">
        <v>1451966.59</v>
      </c>
      <c r="D68" s="41">
        <v>1483687.69</v>
      </c>
      <c r="E68" s="41">
        <v>1365408.92</v>
      </c>
      <c r="F68" s="16">
        <f t="shared" si="0"/>
        <v>1419261.4550000001</v>
      </c>
      <c r="G68" s="3">
        <f t="shared" si="2"/>
        <v>1.4623916017998288E-4</v>
      </c>
      <c r="I68" s="16"/>
    </row>
    <row r="69" spans="1:13">
      <c r="A69" t="s">
        <v>104</v>
      </c>
      <c r="B69" t="s">
        <v>105</v>
      </c>
      <c r="C69" s="41">
        <v>2520085.79</v>
      </c>
      <c r="D69" s="41">
        <v>2617766.83</v>
      </c>
      <c r="E69" s="41">
        <v>2581731.52</v>
      </c>
      <c r="F69" s="16">
        <f t="shared" ref="F69:F131" si="3">IF(C69&gt;0,(+C69+(D69*2)+(E69*3))/6,IF(D69&gt;0,((D69*2)+(E69*3))/5,E69))</f>
        <v>2583469.0016666669</v>
      </c>
      <c r="G69" s="3">
        <f t="shared" ref="G69:G96" si="4">+F69/$F$264</f>
        <v>2.6619784242273538E-4</v>
      </c>
      <c r="I69" s="16"/>
    </row>
    <row r="70" spans="1:13">
      <c r="A70" t="s">
        <v>106</v>
      </c>
      <c r="B70" t="s">
        <v>107</v>
      </c>
      <c r="C70" s="41">
        <v>35259736</v>
      </c>
      <c r="D70" s="41">
        <v>35397286</v>
      </c>
      <c r="E70" s="41">
        <v>34998804</v>
      </c>
      <c r="F70" s="16">
        <f t="shared" si="3"/>
        <v>35175120</v>
      </c>
      <c r="G70" s="3">
        <f t="shared" si="4"/>
        <v>3.6244061937341344E-3</v>
      </c>
      <c r="I70" s="16"/>
    </row>
    <row r="71" spans="1:13">
      <c r="A71" t="s">
        <v>108</v>
      </c>
      <c r="B71" t="s">
        <v>109</v>
      </c>
      <c r="C71" s="41">
        <v>1417055</v>
      </c>
      <c r="D71" s="41">
        <v>1507503</v>
      </c>
      <c r="E71" s="41">
        <v>1543383</v>
      </c>
      <c r="F71" s="16">
        <f t="shared" si="3"/>
        <v>1510368.3333333333</v>
      </c>
      <c r="G71" s="3">
        <f t="shared" si="4"/>
        <v>1.5562671405678884E-4</v>
      </c>
      <c r="I71" s="16"/>
    </row>
    <row r="72" spans="1:13">
      <c r="A72" t="s">
        <v>110</v>
      </c>
      <c r="B72" t="s">
        <v>579</v>
      </c>
      <c r="C72" s="41">
        <f>2046704.43+293761</f>
        <v>2340465.4299999997</v>
      </c>
      <c r="D72" s="41">
        <f>2116607.46+310934</f>
        <v>2427541.46</v>
      </c>
      <c r="E72" s="41">
        <f>2088353+287723</f>
        <v>2376076</v>
      </c>
      <c r="F72" s="16">
        <f t="shared" si="3"/>
        <v>2387296.0583333331</v>
      </c>
      <c r="G72" s="3">
        <f t="shared" si="4"/>
        <v>2.4598439522311274E-4</v>
      </c>
      <c r="I72" s="16"/>
      <c r="M72" s="77"/>
    </row>
    <row r="73" spans="1:13" ht="12.75" customHeight="1">
      <c r="A73" t="s">
        <v>111</v>
      </c>
      <c r="B73" t="s">
        <v>112</v>
      </c>
      <c r="C73" s="41">
        <v>5003555.6500000004</v>
      </c>
      <c r="D73" s="41">
        <v>5129606</v>
      </c>
      <c r="E73" s="41">
        <v>5161712</v>
      </c>
      <c r="F73" s="16">
        <f t="shared" si="3"/>
        <v>5124650.6083333334</v>
      </c>
      <c r="G73" s="3">
        <f t="shared" si="4"/>
        <v>5.2803843755378041E-4</v>
      </c>
      <c r="I73" s="16"/>
    </row>
    <row r="74" spans="1:13">
      <c r="A74" t="s">
        <v>113</v>
      </c>
      <c r="B74" t="s">
        <v>114</v>
      </c>
      <c r="C74" s="41">
        <v>2085443.85</v>
      </c>
      <c r="D74" s="41">
        <v>2234737.69</v>
      </c>
      <c r="E74" s="41">
        <v>2343737</v>
      </c>
      <c r="F74" s="16">
        <f t="shared" si="3"/>
        <v>2264355.0383333336</v>
      </c>
      <c r="G74" s="3">
        <f t="shared" si="4"/>
        <v>2.3331668593450222E-4</v>
      </c>
      <c r="I74" s="16"/>
    </row>
    <row r="75" spans="1:13">
      <c r="A75" t="s">
        <v>115</v>
      </c>
      <c r="B75" t="s">
        <v>116</v>
      </c>
      <c r="C75" s="41">
        <v>13092800.810000001</v>
      </c>
      <c r="D75" s="41">
        <v>13338607</v>
      </c>
      <c r="E75" s="41">
        <v>13357980.82</v>
      </c>
      <c r="F75" s="16">
        <f t="shared" si="3"/>
        <v>13307326.211666668</v>
      </c>
      <c r="G75" s="3">
        <f t="shared" si="4"/>
        <v>1.3711724521083444E-3</v>
      </c>
      <c r="I75" s="16"/>
    </row>
    <row r="76" spans="1:13">
      <c r="A76" t="s">
        <v>117</v>
      </c>
      <c r="B76" t="s">
        <v>118</v>
      </c>
      <c r="C76" s="41">
        <v>1438648</v>
      </c>
      <c r="D76" s="41">
        <v>1332660</v>
      </c>
      <c r="E76" s="41">
        <v>1248905.3999999999</v>
      </c>
      <c r="F76" s="16">
        <f t="shared" si="3"/>
        <v>1308447.3666666665</v>
      </c>
      <c r="G76" s="3">
        <f t="shared" si="4"/>
        <v>1.3482099677049529E-4</v>
      </c>
      <c r="I76" s="16"/>
    </row>
    <row r="77" spans="1:13">
      <c r="A77" t="s">
        <v>119</v>
      </c>
      <c r="B77" t="s">
        <v>120</v>
      </c>
      <c r="C77" s="41">
        <v>2830910.48</v>
      </c>
      <c r="D77" s="41">
        <v>2621480.06</v>
      </c>
      <c r="E77" s="41">
        <v>2368255.4300000002</v>
      </c>
      <c r="F77" s="16">
        <f t="shared" si="3"/>
        <v>2529772.8149999999</v>
      </c>
      <c r="G77" s="3">
        <f t="shared" si="4"/>
        <v>2.6066504561821638E-4</v>
      </c>
      <c r="I77" s="16"/>
    </row>
    <row r="78" spans="1:13">
      <c r="A78" t="s">
        <v>121</v>
      </c>
      <c r="B78" t="s">
        <v>496</v>
      </c>
      <c r="C78" s="41">
        <v>1611303</v>
      </c>
      <c r="D78" s="41">
        <v>1475968</v>
      </c>
      <c r="E78" s="41">
        <v>1595696</v>
      </c>
      <c r="F78" s="16">
        <f t="shared" si="3"/>
        <v>1558387.8333333333</v>
      </c>
      <c r="G78" s="3">
        <f t="shared" si="4"/>
        <v>1.605745912273576E-4</v>
      </c>
      <c r="I78" s="16"/>
    </row>
    <row r="79" spans="1:13" ht="12.75" customHeight="1">
      <c r="A79" t="s">
        <v>122</v>
      </c>
      <c r="B79" t="s">
        <v>123</v>
      </c>
      <c r="C79" s="41">
        <v>6103569</v>
      </c>
      <c r="D79" s="41">
        <v>6498635</v>
      </c>
      <c r="E79" s="41">
        <v>6317353</v>
      </c>
      <c r="F79" s="16">
        <f t="shared" si="3"/>
        <v>6342149.666666667</v>
      </c>
      <c r="G79" s="3">
        <f t="shared" si="4"/>
        <v>6.5348821932819398E-4</v>
      </c>
      <c r="I79" s="16"/>
    </row>
    <row r="80" spans="1:13">
      <c r="A80" t="s">
        <v>479</v>
      </c>
      <c r="B80" t="s">
        <v>532</v>
      </c>
      <c r="C80" s="41">
        <v>423541.93</v>
      </c>
      <c r="D80" s="41">
        <v>401014.57</v>
      </c>
      <c r="E80" s="41">
        <v>409051.46</v>
      </c>
      <c r="F80" s="16">
        <f t="shared" si="3"/>
        <v>408787.57500000001</v>
      </c>
      <c r="G80" s="3">
        <f t="shared" si="4"/>
        <v>4.2121028123047116E-5</v>
      </c>
      <c r="I80" s="16"/>
    </row>
    <row r="81" spans="1:11">
      <c r="A81" t="s">
        <v>124</v>
      </c>
      <c r="B81" t="s">
        <v>490</v>
      </c>
      <c r="C81" s="41">
        <v>9846976</v>
      </c>
      <c r="D81" s="41">
        <v>9780322</v>
      </c>
      <c r="E81" s="41">
        <v>9963850</v>
      </c>
      <c r="F81" s="16">
        <f t="shared" si="3"/>
        <v>9883195</v>
      </c>
      <c r="G81" s="3">
        <f t="shared" si="4"/>
        <v>1.0183536878305526E-3</v>
      </c>
      <c r="I81" s="16"/>
    </row>
    <row r="82" spans="1:11" ht="12.75" customHeight="1">
      <c r="A82" t="s">
        <v>125</v>
      </c>
      <c r="B82" t="s">
        <v>126</v>
      </c>
      <c r="C82" s="41">
        <v>2686150</v>
      </c>
      <c r="D82" s="41">
        <v>259763.9</v>
      </c>
      <c r="E82" s="41">
        <v>2592412</v>
      </c>
      <c r="F82" s="16">
        <f t="shared" si="3"/>
        <v>1830485.6333333335</v>
      </c>
      <c r="G82" s="3">
        <f t="shared" si="4"/>
        <v>1.8861125326636224E-4</v>
      </c>
      <c r="I82" s="16"/>
    </row>
    <row r="83" spans="1:11">
      <c r="A83" t="s">
        <v>127</v>
      </c>
      <c r="B83" t="s">
        <v>533</v>
      </c>
      <c r="C83" s="41">
        <v>6565428</v>
      </c>
      <c r="D83" s="41">
        <v>6828681</v>
      </c>
      <c r="E83" s="41">
        <v>6584442</v>
      </c>
      <c r="F83" s="16">
        <f t="shared" si="3"/>
        <v>6662686</v>
      </c>
      <c r="G83" s="3">
        <f t="shared" si="4"/>
        <v>6.8651593527771059E-4</v>
      </c>
      <c r="I83" s="16"/>
    </row>
    <row r="84" spans="1:11">
      <c r="A84" t="s">
        <v>128</v>
      </c>
      <c r="B84" t="s">
        <v>129</v>
      </c>
      <c r="C84" s="41">
        <v>626381</v>
      </c>
      <c r="D84" s="41">
        <v>645480.01</v>
      </c>
      <c r="E84" s="41">
        <v>553791.26</v>
      </c>
      <c r="F84" s="16">
        <f t="shared" si="3"/>
        <v>596452.46666666667</v>
      </c>
      <c r="G84" s="3">
        <f t="shared" si="4"/>
        <v>6.1457814911638364E-5</v>
      </c>
      <c r="I84" s="16"/>
    </row>
    <row r="85" spans="1:11">
      <c r="A85" t="s">
        <v>130</v>
      </c>
      <c r="B85" t="s">
        <v>131</v>
      </c>
      <c r="C85" s="41">
        <v>611985</v>
      </c>
      <c r="D85" s="41">
        <v>589956</v>
      </c>
      <c r="E85" s="41">
        <v>576931.51</v>
      </c>
      <c r="F85" s="16">
        <f t="shared" si="3"/>
        <v>587115.255</v>
      </c>
      <c r="G85" s="3">
        <f t="shared" si="4"/>
        <v>6.0495718753988492E-5</v>
      </c>
      <c r="I85" s="16"/>
    </row>
    <row r="86" spans="1:11">
      <c r="A86" t="s">
        <v>132</v>
      </c>
      <c r="B86" t="s">
        <v>133</v>
      </c>
      <c r="C86" s="41">
        <v>324946</v>
      </c>
      <c r="D86" s="41">
        <v>328858</v>
      </c>
      <c r="E86" s="41">
        <v>308980</v>
      </c>
      <c r="F86" s="16">
        <f t="shared" si="3"/>
        <v>318267</v>
      </c>
      <c r="G86" s="3">
        <f t="shared" si="4"/>
        <v>3.2793886305467667E-5</v>
      </c>
      <c r="I86" s="16"/>
    </row>
    <row r="87" spans="1:11">
      <c r="A87" t="s">
        <v>134</v>
      </c>
      <c r="B87" t="s">
        <v>135</v>
      </c>
      <c r="C87" s="41">
        <v>5214508.3499999996</v>
      </c>
      <c r="D87" s="41">
        <v>5239186.05</v>
      </c>
      <c r="E87" s="41">
        <v>5653433.4299999997</v>
      </c>
      <c r="F87" s="16">
        <f t="shared" si="3"/>
        <v>5442196.79</v>
      </c>
      <c r="G87" s="3">
        <f t="shared" si="4"/>
        <v>5.6075805152039349E-4</v>
      </c>
      <c r="I87" s="16"/>
    </row>
    <row r="88" spans="1:11">
      <c r="A88" t="s">
        <v>136</v>
      </c>
      <c r="B88" t="s">
        <v>137</v>
      </c>
      <c r="C88" s="41">
        <v>678149</v>
      </c>
      <c r="D88" s="41">
        <v>643240</v>
      </c>
      <c r="E88" s="41">
        <v>687884.26</v>
      </c>
      <c r="F88" s="16">
        <f t="shared" si="3"/>
        <v>671380.29666666675</v>
      </c>
      <c r="G88" s="3">
        <f t="shared" si="4"/>
        <v>6.9178297205232776E-5</v>
      </c>
      <c r="I88" s="16"/>
    </row>
    <row r="89" spans="1:11">
      <c r="A89" s="46" t="s">
        <v>138</v>
      </c>
      <c r="B89" s="46" t="s">
        <v>139</v>
      </c>
      <c r="C89" s="41">
        <v>1625609729.52</v>
      </c>
      <c r="D89" s="41">
        <v>1600453990.73</v>
      </c>
      <c r="E89" s="41">
        <v>1434802594.24</v>
      </c>
      <c r="F89" s="16">
        <f t="shared" si="3"/>
        <v>1521820915.6166668</v>
      </c>
      <c r="G89" s="3">
        <f t="shared" si="4"/>
        <v>0.15680677570723847</v>
      </c>
      <c r="I89" s="16"/>
    </row>
    <row r="90" spans="1:11">
      <c r="A90" t="s">
        <v>140</v>
      </c>
      <c r="B90" t="s">
        <v>482</v>
      </c>
      <c r="C90" s="41">
        <v>478337093.12</v>
      </c>
      <c r="D90" s="41">
        <v>569082083.45000005</v>
      </c>
      <c r="E90" s="41">
        <v>608068812</v>
      </c>
      <c r="F90" s="16">
        <f t="shared" si="3"/>
        <v>573451282.66999996</v>
      </c>
      <c r="G90" s="3">
        <f t="shared" si="4"/>
        <v>5.9087797872869566E-2</v>
      </c>
      <c r="I90" s="16"/>
      <c r="J90" s="88"/>
      <c r="K90" s="88"/>
    </row>
    <row r="91" spans="1:11">
      <c r="A91" t="s">
        <v>141</v>
      </c>
      <c r="B91" t="s">
        <v>142</v>
      </c>
      <c r="C91" s="41">
        <v>992311</v>
      </c>
      <c r="D91" s="41">
        <v>1020045</v>
      </c>
      <c r="E91" s="41">
        <v>1040538</v>
      </c>
      <c r="F91" s="16">
        <f t="shared" si="3"/>
        <v>1025669.1666666666</v>
      </c>
      <c r="G91" s="3">
        <f t="shared" si="4"/>
        <v>1.0568383790556492E-4</v>
      </c>
      <c r="I91" s="16"/>
    </row>
    <row r="92" spans="1:11">
      <c r="A92" t="s">
        <v>481</v>
      </c>
      <c r="B92" t="s">
        <v>486</v>
      </c>
      <c r="C92" s="41">
        <v>75941933.150000006</v>
      </c>
      <c r="D92" s="41">
        <v>71132609.109999999</v>
      </c>
      <c r="E92" s="41">
        <v>141998504.63</v>
      </c>
      <c r="F92" s="16">
        <f t="shared" si="3"/>
        <v>107367110.87666667</v>
      </c>
      <c r="G92" s="3">
        <f t="shared" si="4"/>
        <v>1.1062990592917103E-2</v>
      </c>
      <c r="I92" s="16"/>
    </row>
    <row r="93" spans="1:11">
      <c r="A93" t="s">
        <v>503</v>
      </c>
      <c r="B93" t="s">
        <v>544</v>
      </c>
      <c r="C93" s="41">
        <v>3395525.8</v>
      </c>
      <c r="D93" s="41">
        <v>3636161.15</v>
      </c>
      <c r="E93" s="41">
        <v>3805899.52</v>
      </c>
      <c r="F93" s="16">
        <f t="shared" si="3"/>
        <v>3680924.4433333334</v>
      </c>
      <c r="G93" s="3">
        <f t="shared" si="4"/>
        <v>3.7927846020382317E-4</v>
      </c>
      <c r="I93" s="16"/>
    </row>
    <row r="94" spans="1:11">
      <c r="A94" t="s">
        <v>143</v>
      </c>
      <c r="B94" t="s">
        <v>144</v>
      </c>
      <c r="C94" s="41">
        <v>33425724.789999999</v>
      </c>
      <c r="D94" s="41">
        <v>32711894</v>
      </c>
      <c r="E94" s="41">
        <v>35288850</v>
      </c>
      <c r="F94" s="16">
        <f t="shared" si="3"/>
        <v>34119343.798333332</v>
      </c>
      <c r="G94" s="3">
        <f t="shared" si="4"/>
        <v>3.5156201596134896E-3</v>
      </c>
      <c r="I94" s="16"/>
      <c r="J94" s="88"/>
      <c r="K94" s="88"/>
    </row>
    <row r="95" spans="1:11">
      <c r="A95" t="s">
        <v>145</v>
      </c>
      <c r="B95" t="s">
        <v>146</v>
      </c>
      <c r="C95" s="41">
        <v>8799446</v>
      </c>
      <c r="D95" s="41">
        <v>9314486</v>
      </c>
      <c r="E95" s="41">
        <v>9615146</v>
      </c>
      <c r="F95" s="16">
        <f t="shared" si="3"/>
        <v>9378976</v>
      </c>
      <c r="G95" s="3">
        <f t="shared" si="4"/>
        <v>9.6639950923504449E-4</v>
      </c>
      <c r="I95" s="16"/>
    </row>
    <row r="96" spans="1:11">
      <c r="A96" t="s">
        <v>147</v>
      </c>
      <c r="B96" t="s">
        <v>148</v>
      </c>
      <c r="C96" s="41">
        <v>939809</v>
      </c>
      <c r="D96" s="41">
        <v>828049</v>
      </c>
      <c r="E96" s="41">
        <v>834159</v>
      </c>
      <c r="F96" s="16">
        <f t="shared" si="3"/>
        <v>849730.66666666663</v>
      </c>
      <c r="G96" s="3">
        <f t="shared" si="4"/>
        <v>8.7555325789151581E-5</v>
      </c>
      <c r="I96" s="16"/>
    </row>
    <row r="97" spans="1:11" ht="12.75" customHeight="1">
      <c r="A97" t="s">
        <v>149</v>
      </c>
      <c r="B97" t="s">
        <v>150</v>
      </c>
      <c r="C97" s="41">
        <v>20901124</v>
      </c>
      <c r="D97" s="41">
        <v>20694171</v>
      </c>
      <c r="E97" s="41">
        <v>20331174</v>
      </c>
      <c r="F97" s="16">
        <f t="shared" si="3"/>
        <v>20547164.666666668</v>
      </c>
      <c r="G97" s="3">
        <f t="shared" ref="G97:G128" si="5">+F97/$F$264</f>
        <v>2.1171575500393979E-3</v>
      </c>
      <c r="I97" s="16"/>
    </row>
    <row r="98" spans="1:11">
      <c r="A98" t="s">
        <v>151</v>
      </c>
      <c r="B98" t="s">
        <v>476</v>
      </c>
      <c r="C98" s="41">
        <v>164118259</v>
      </c>
      <c r="D98" s="41">
        <v>163767249</v>
      </c>
      <c r="E98" s="41">
        <v>161999120</v>
      </c>
      <c r="F98" s="16">
        <f t="shared" si="3"/>
        <v>162941686.16666666</v>
      </c>
      <c r="G98" s="3">
        <f t="shared" si="5"/>
        <v>1.6789334522809025E-2</v>
      </c>
      <c r="I98" s="16"/>
      <c r="J98" s="88"/>
      <c r="K98" s="88"/>
    </row>
    <row r="99" spans="1:11">
      <c r="A99" t="s">
        <v>152</v>
      </c>
      <c r="B99" t="s">
        <v>534</v>
      </c>
      <c r="C99" s="41">
        <v>4091443</v>
      </c>
      <c r="D99" s="41">
        <v>3963163.02</v>
      </c>
      <c r="E99" s="41">
        <v>4008001.21</v>
      </c>
      <c r="F99" s="16">
        <f t="shared" si="3"/>
        <v>4006962.1116666663</v>
      </c>
      <c r="G99" s="3">
        <f t="shared" si="5"/>
        <v>4.1287302774184345E-4</v>
      </c>
      <c r="I99" s="16"/>
    </row>
    <row r="100" spans="1:11">
      <c r="A100" t="s">
        <v>506</v>
      </c>
      <c r="B100" t="s">
        <v>507</v>
      </c>
      <c r="C100" s="41">
        <v>38518297</v>
      </c>
      <c r="D100" s="41">
        <v>38585639</v>
      </c>
      <c r="E100" s="41">
        <v>38306080</v>
      </c>
      <c r="F100" s="16">
        <f t="shared" si="3"/>
        <v>38434635.833333336</v>
      </c>
      <c r="G100" s="3">
        <f t="shared" si="5"/>
        <v>3.9602631680645079E-3</v>
      </c>
      <c r="I100" s="16"/>
    </row>
    <row r="101" spans="1:11">
      <c r="A101" s="35" t="s">
        <v>549</v>
      </c>
      <c r="B101" t="s">
        <v>550</v>
      </c>
      <c r="C101" s="41">
        <v>118261982</v>
      </c>
      <c r="D101" s="41">
        <v>115902034</v>
      </c>
      <c r="E101" s="41">
        <v>109917177</v>
      </c>
      <c r="F101" s="16">
        <f t="shared" si="3"/>
        <v>113302930.16666667</v>
      </c>
      <c r="G101" s="3">
        <f t="shared" si="5"/>
        <v>1.1674610971172032E-2</v>
      </c>
      <c r="I101" s="16"/>
    </row>
    <row r="102" spans="1:11">
      <c r="A102" t="s">
        <v>153</v>
      </c>
      <c r="B102" t="s">
        <v>154</v>
      </c>
      <c r="C102" s="41">
        <v>1542244519</v>
      </c>
      <c r="D102" s="41">
        <v>1552014578</v>
      </c>
      <c r="E102" s="41">
        <v>1481504655</v>
      </c>
      <c r="F102" s="16">
        <f t="shared" si="3"/>
        <v>1515131273.3333333</v>
      </c>
      <c r="G102" s="3">
        <f t="shared" si="5"/>
        <v>0.15611748222577829</v>
      </c>
      <c r="I102" s="16"/>
    </row>
    <row r="103" spans="1:11">
      <c r="A103" t="s">
        <v>511</v>
      </c>
      <c r="B103" t="s">
        <v>510</v>
      </c>
      <c r="C103" s="41">
        <v>51240710</v>
      </c>
      <c r="D103" s="41">
        <v>52354097</v>
      </c>
      <c r="E103" s="41">
        <v>49826568</v>
      </c>
      <c r="F103" s="16">
        <f t="shared" si="3"/>
        <v>50904768</v>
      </c>
      <c r="G103" s="3">
        <f t="shared" si="5"/>
        <v>5.2451720542758392E-3</v>
      </c>
      <c r="I103" s="16"/>
    </row>
    <row r="104" spans="1:11">
      <c r="A104" t="s">
        <v>155</v>
      </c>
      <c r="B104" t="s">
        <v>156</v>
      </c>
      <c r="C104" s="41">
        <v>65188308</v>
      </c>
      <c r="D104" s="41">
        <v>65730712</v>
      </c>
      <c r="E104" s="41">
        <v>67491319</v>
      </c>
      <c r="F104" s="16">
        <f t="shared" si="3"/>
        <v>66520614.833333336</v>
      </c>
      <c r="G104" s="3">
        <f t="shared" si="5"/>
        <v>6.854211966098085E-3</v>
      </c>
      <c r="I104" s="16"/>
    </row>
    <row r="105" spans="1:11">
      <c r="A105" t="s">
        <v>157</v>
      </c>
      <c r="B105" t="s">
        <v>158</v>
      </c>
      <c r="C105" s="41">
        <v>69354957.329999998</v>
      </c>
      <c r="D105" s="41">
        <v>69538198.099999994</v>
      </c>
      <c r="E105" s="41">
        <v>72735653.870000005</v>
      </c>
      <c r="F105" s="16">
        <f t="shared" si="3"/>
        <v>71106385.856666669</v>
      </c>
      <c r="G105" s="3">
        <f t="shared" si="5"/>
        <v>7.3267248359906645E-3</v>
      </c>
      <c r="I105" s="16"/>
    </row>
    <row r="106" spans="1:11" ht="12.75" customHeight="1">
      <c r="A106" t="s">
        <v>159</v>
      </c>
      <c r="B106" t="s">
        <v>160</v>
      </c>
      <c r="C106" s="41">
        <v>74286855</v>
      </c>
      <c r="D106" s="41">
        <v>77315741</v>
      </c>
      <c r="E106" s="41">
        <v>79091246</v>
      </c>
      <c r="F106" s="16">
        <f t="shared" si="3"/>
        <v>77698679.166666672</v>
      </c>
      <c r="G106" s="3">
        <f t="shared" si="5"/>
        <v>8.0059875848789725E-3</v>
      </c>
      <c r="I106" s="16"/>
    </row>
    <row r="107" spans="1:11">
      <c r="A107" t="s">
        <v>161</v>
      </c>
      <c r="B107" t="s">
        <v>162</v>
      </c>
      <c r="C107" s="41">
        <v>471560142</v>
      </c>
      <c r="D107" s="41">
        <v>486311127</v>
      </c>
      <c r="E107" s="41">
        <v>493219154</v>
      </c>
      <c r="F107" s="16">
        <f t="shared" si="3"/>
        <v>487306643</v>
      </c>
      <c r="G107" s="3">
        <f t="shared" si="5"/>
        <v>5.0211547683049515E-2</v>
      </c>
      <c r="I107" s="16"/>
      <c r="J107" s="88"/>
      <c r="K107" s="88"/>
    </row>
    <row r="108" spans="1:11">
      <c r="A108" t="s">
        <v>163</v>
      </c>
      <c r="B108" t="s">
        <v>164</v>
      </c>
      <c r="C108" s="41">
        <v>109837149</v>
      </c>
      <c r="D108" s="41">
        <v>110920013.48999999</v>
      </c>
      <c r="E108" s="41">
        <v>113364749.25</v>
      </c>
      <c r="F108" s="16">
        <f t="shared" si="3"/>
        <v>111961903.955</v>
      </c>
      <c r="G108" s="3">
        <f t="shared" si="5"/>
        <v>1.1536433085566396E-2</v>
      </c>
      <c r="I108" s="16"/>
    </row>
    <row r="109" spans="1:11">
      <c r="A109" t="s">
        <v>165</v>
      </c>
      <c r="B109" t="s">
        <v>166</v>
      </c>
      <c r="C109" s="41">
        <v>374339751.19</v>
      </c>
      <c r="D109" s="41">
        <v>395359791.26999998</v>
      </c>
      <c r="E109" s="41">
        <v>401379603.23000002</v>
      </c>
      <c r="F109" s="16">
        <f t="shared" si="3"/>
        <v>394866357.23666668</v>
      </c>
      <c r="G109" s="3">
        <f t="shared" si="5"/>
        <v>4.0686600951633144E-2</v>
      </c>
      <c r="I109" s="16"/>
    </row>
    <row r="110" spans="1:11">
      <c r="A110" t="s">
        <v>167</v>
      </c>
      <c r="B110" t="s">
        <v>168</v>
      </c>
      <c r="C110" s="41">
        <v>92184423</v>
      </c>
      <c r="D110" s="41">
        <v>96164944</v>
      </c>
      <c r="E110" s="41">
        <v>95482713</v>
      </c>
      <c r="F110" s="16">
        <f t="shared" si="3"/>
        <v>95160408.333333328</v>
      </c>
      <c r="G110" s="3">
        <f t="shared" si="5"/>
        <v>9.8052252092275059E-3</v>
      </c>
      <c r="I110" s="16"/>
    </row>
    <row r="111" spans="1:11">
      <c r="A111" t="s">
        <v>169</v>
      </c>
      <c r="B111" t="s">
        <v>170</v>
      </c>
      <c r="C111" s="41">
        <v>40741379.369999997</v>
      </c>
      <c r="D111" s="41">
        <v>41536057.880000003</v>
      </c>
      <c r="E111" s="41">
        <v>42467837.079999998</v>
      </c>
      <c r="F111" s="16">
        <f t="shared" si="3"/>
        <v>41869501.061666667</v>
      </c>
      <c r="G111" s="3">
        <f t="shared" si="5"/>
        <v>4.3141879537713758E-3</v>
      </c>
      <c r="I111" s="16"/>
    </row>
    <row r="112" spans="1:11">
      <c r="A112" t="s">
        <v>171</v>
      </c>
      <c r="B112" t="s">
        <v>172</v>
      </c>
      <c r="C112" s="41">
        <v>44695026</v>
      </c>
      <c r="D112" s="41">
        <v>47416977.619999997</v>
      </c>
      <c r="E112" s="41">
        <v>50057639.890000001</v>
      </c>
      <c r="F112" s="16">
        <f t="shared" si="3"/>
        <v>48283650.151666671</v>
      </c>
      <c r="G112" s="3">
        <f t="shared" si="5"/>
        <v>4.9750949155480569E-3</v>
      </c>
      <c r="I112" s="16"/>
    </row>
    <row r="113" spans="1:11">
      <c r="A113" t="s">
        <v>173</v>
      </c>
      <c r="B113" t="s">
        <v>535</v>
      </c>
      <c r="C113" s="41">
        <v>312570021</v>
      </c>
      <c r="D113" s="41">
        <v>326939027</v>
      </c>
      <c r="E113" s="41">
        <v>336782815</v>
      </c>
      <c r="F113" s="16">
        <f t="shared" si="3"/>
        <v>329466086.66666669</v>
      </c>
      <c r="G113" s="3">
        <f t="shared" si="5"/>
        <v>3.3947828042662366E-2</v>
      </c>
      <c r="I113" s="16"/>
    </row>
    <row r="114" spans="1:11">
      <c r="A114" t="s">
        <v>174</v>
      </c>
      <c r="B114" t="s">
        <v>175</v>
      </c>
      <c r="C114" s="41">
        <v>268634576</v>
      </c>
      <c r="D114" s="41">
        <v>282796227</v>
      </c>
      <c r="E114" s="41">
        <v>300327313.36000001</v>
      </c>
      <c r="F114" s="16">
        <f t="shared" si="3"/>
        <v>289201495.01333332</v>
      </c>
      <c r="G114" s="3">
        <f t="shared" si="5"/>
        <v>2.9799008212722421E-2</v>
      </c>
      <c r="I114" s="16"/>
    </row>
    <row r="115" spans="1:11">
      <c r="A115" t="s">
        <v>176</v>
      </c>
      <c r="B115" t="s">
        <v>177</v>
      </c>
      <c r="C115" s="41">
        <v>140044796.69</v>
      </c>
      <c r="D115" s="41">
        <v>148379534.63999999</v>
      </c>
      <c r="E115" s="41">
        <v>153347335.49000001</v>
      </c>
      <c r="F115" s="16">
        <f t="shared" si="3"/>
        <v>149474312.07333335</v>
      </c>
      <c r="G115" s="3">
        <f t="shared" si="5"/>
        <v>1.5401670910653278E-2</v>
      </c>
      <c r="I115" s="16"/>
    </row>
    <row r="116" spans="1:11">
      <c r="A116" t="s">
        <v>178</v>
      </c>
      <c r="B116" s="35" t="s">
        <v>555</v>
      </c>
      <c r="C116" s="41">
        <v>253920997</v>
      </c>
      <c r="D116" s="41">
        <v>260215486</v>
      </c>
      <c r="E116" s="41">
        <v>286572954.5</v>
      </c>
      <c r="F116" s="16">
        <f t="shared" si="3"/>
        <v>272345138.75</v>
      </c>
      <c r="G116" s="3">
        <f t="shared" si="5"/>
        <v>2.8062147555399448E-2</v>
      </c>
      <c r="I116" s="16"/>
    </row>
    <row r="117" spans="1:11">
      <c r="A117" t="s">
        <v>179</v>
      </c>
      <c r="B117" t="s">
        <v>180</v>
      </c>
      <c r="C117" s="41">
        <v>94897311</v>
      </c>
      <c r="D117" s="41">
        <v>96518517</v>
      </c>
      <c r="E117" s="41">
        <v>97895929</v>
      </c>
      <c r="F117" s="16">
        <f t="shared" si="3"/>
        <v>96937022</v>
      </c>
      <c r="G117" s="3">
        <f t="shared" si="5"/>
        <v>9.9882855535089014E-3</v>
      </c>
      <c r="I117" s="16"/>
    </row>
    <row r="118" spans="1:11">
      <c r="A118" s="59" t="s">
        <v>181</v>
      </c>
      <c r="B118" s="59" t="s">
        <v>182</v>
      </c>
      <c r="C118" s="60">
        <v>22886256</v>
      </c>
      <c r="D118" s="60">
        <v>24159098</v>
      </c>
      <c r="E118" s="41">
        <v>22852481</v>
      </c>
      <c r="F118" s="16">
        <f t="shared" si="3"/>
        <v>23293649.166666668</v>
      </c>
      <c r="G118" s="62">
        <f t="shared" si="5"/>
        <v>2.400152332510497E-3</v>
      </c>
      <c r="I118" s="16"/>
    </row>
    <row r="119" spans="1:11">
      <c r="A119" t="s">
        <v>183</v>
      </c>
      <c r="B119" t="s">
        <v>536</v>
      </c>
      <c r="C119" s="41">
        <v>4544469.29</v>
      </c>
      <c r="D119" s="41">
        <v>4837707.09</v>
      </c>
      <c r="E119" s="41">
        <v>6006322.1900000004</v>
      </c>
      <c r="F119" s="16">
        <f t="shared" si="3"/>
        <v>5373141.6733333329</v>
      </c>
      <c r="G119" s="3">
        <f t="shared" si="5"/>
        <v>5.5364268723575986E-4</v>
      </c>
      <c r="I119" s="16"/>
    </row>
    <row r="120" spans="1:11">
      <c r="A120" t="s">
        <v>184</v>
      </c>
      <c r="B120" t="s">
        <v>185</v>
      </c>
      <c r="C120" s="41">
        <v>64174457.259999998</v>
      </c>
      <c r="D120" s="41">
        <v>67128076.010000005</v>
      </c>
      <c r="E120" s="41">
        <v>64282952.640000001</v>
      </c>
      <c r="F120" s="16">
        <f t="shared" si="3"/>
        <v>65213244.533333339</v>
      </c>
      <c r="G120" s="3">
        <f t="shared" si="5"/>
        <v>6.7195019491081203E-3</v>
      </c>
      <c r="I120" s="16"/>
    </row>
    <row r="121" spans="1:11">
      <c r="A121" t="s">
        <v>186</v>
      </c>
      <c r="B121" t="s">
        <v>187</v>
      </c>
      <c r="C121" s="41">
        <v>137441071.78999999</v>
      </c>
      <c r="D121" s="41">
        <v>107867879.95999999</v>
      </c>
      <c r="E121" s="41">
        <v>105471829</v>
      </c>
      <c r="F121" s="16">
        <f t="shared" si="3"/>
        <v>111598719.78500001</v>
      </c>
      <c r="G121" s="3">
        <f t="shared" si="5"/>
        <v>1.1499010982806999E-2</v>
      </c>
      <c r="I121" s="16"/>
    </row>
    <row r="122" spans="1:11">
      <c r="A122" t="s">
        <v>188</v>
      </c>
      <c r="B122" t="s">
        <v>537</v>
      </c>
      <c r="C122" s="41">
        <v>26095187</v>
      </c>
      <c r="D122" s="41">
        <v>27420016</v>
      </c>
      <c r="E122" s="41">
        <v>27010226</v>
      </c>
      <c r="F122" s="16">
        <f t="shared" si="3"/>
        <v>26994316.166666668</v>
      </c>
      <c r="G122" s="3">
        <f t="shared" si="5"/>
        <v>2.7814650443291778E-3</v>
      </c>
      <c r="I122" s="16"/>
    </row>
    <row r="123" spans="1:11">
      <c r="A123" t="s">
        <v>477</v>
      </c>
      <c r="B123" t="s">
        <v>478</v>
      </c>
      <c r="C123" s="41">
        <v>37436210</v>
      </c>
      <c r="D123" s="41">
        <v>37895789.82</v>
      </c>
      <c r="E123" s="41">
        <v>34847981</v>
      </c>
      <c r="F123" s="16">
        <f t="shared" si="3"/>
        <v>36295288.773333333</v>
      </c>
      <c r="G123" s="3">
        <f t="shared" si="5"/>
        <v>3.7398271685622772E-3</v>
      </c>
      <c r="I123" s="16"/>
      <c r="J123" s="86"/>
      <c r="K123" s="86"/>
    </row>
    <row r="124" spans="1:11" ht="12.75" customHeight="1">
      <c r="A124" t="s">
        <v>189</v>
      </c>
      <c r="B124" t="s">
        <v>497</v>
      </c>
      <c r="C124" s="41">
        <v>18839580</v>
      </c>
      <c r="D124" s="41">
        <v>21573485</v>
      </c>
      <c r="E124" s="41">
        <v>20113418.43</v>
      </c>
      <c r="F124" s="16">
        <f t="shared" si="3"/>
        <v>20387800.881666664</v>
      </c>
      <c r="G124" s="3">
        <f t="shared" si="5"/>
        <v>2.1007368785701626E-3</v>
      </c>
      <c r="I124" s="16"/>
    </row>
    <row r="125" spans="1:11">
      <c r="A125" t="s">
        <v>190</v>
      </c>
      <c r="B125" t="s">
        <v>191</v>
      </c>
      <c r="C125" s="41">
        <v>23069474.93</v>
      </c>
      <c r="D125" s="41">
        <v>22615262</v>
      </c>
      <c r="E125" s="41">
        <v>22572304.359999999</v>
      </c>
      <c r="F125" s="16">
        <f t="shared" si="3"/>
        <v>22669485.334999997</v>
      </c>
      <c r="G125" s="3">
        <f t="shared" si="5"/>
        <v>2.3358391686208639E-3</v>
      </c>
      <c r="I125" s="16"/>
    </row>
    <row r="126" spans="1:11">
      <c r="A126" t="s">
        <v>547</v>
      </c>
      <c r="B126" t="s">
        <v>548</v>
      </c>
      <c r="C126" s="41">
        <v>13804680</v>
      </c>
      <c r="D126" s="41">
        <v>17089181.600000001</v>
      </c>
      <c r="E126" s="41">
        <v>23107231</v>
      </c>
      <c r="F126" s="16">
        <f t="shared" si="3"/>
        <v>19550789.366666667</v>
      </c>
      <c r="G126" s="3">
        <f t="shared" si="5"/>
        <v>2.0144921203662739E-3</v>
      </c>
      <c r="I126" s="16"/>
    </row>
    <row r="127" spans="1:11" s="46" customFormat="1" ht="12.75" customHeight="1">
      <c r="A127" s="48" t="s">
        <v>567</v>
      </c>
      <c r="B127" s="48" t="s">
        <v>561</v>
      </c>
      <c r="C127" s="41">
        <v>117092304</v>
      </c>
      <c r="D127" s="41">
        <v>128652283</v>
      </c>
      <c r="E127" s="41">
        <v>132931718</v>
      </c>
      <c r="F127" s="16">
        <f t="shared" si="3"/>
        <v>128865337.33333333</v>
      </c>
      <c r="G127" s="49">
        <f t="shared" si="5"/>
        <v>1.3278144517732189E-2</v>
      </c>
      <c r="I127" s="16"/>
      <c r="J127" s="77"/>
      <c r="K127" s="77"/>
    </row>
    <row r="128" spans="1:11" ht="12.75" customHeight="1">
      <c r="A128" t="s">
        <v>192</v>
      </c>
      <c r="B128" t="s">
        <v>193</v>
      </c>
      <c r="C128" s="41">
        <v>15882490</v>
      </c>
      <c r="D128" s="41">
        <v>16193865</v>
      </c>
      <c r="E128" s="41">
        <v>16597618</v>
      </c>
      <c r="F128" s="16">
        <f t="shared" si="3"/>
        <v>16343845.666666666</v>
      </c>
      <c r="G128" s="3">
        <f t="shared" si="5"/>
        <v>1.6840521216047438E-3</v>
      </c>
      <c r="I128" s="16"/>
    </row>
    <row r="129" spans="1:11" ht="12.75" customHeight="1">
      <c r="A129" t="s">
        <v>194</v>
      </c>
      <c r="B129" t="s">
        <v>538</v>
      </c>
      <c r="C129" s="41">
        <v>7436752</v>
      </c>
      <c r="D129" s="41">
        <v>8304642</v>
      </c>
      <c r="E129" s="41">
        <v>8460778</v>
      </c>
      <c r="F129" s="16">
        <f t="shared" si="3"/>
        <v>8238061.666666667</v>
      </c>
      <c r="G129" s="3">
        <f t="shared" ref="G129:G160" si="6">+F129/$F$264</f>
        <v>8.4884093441700873E-4</v>
      </c>
      <c r="I129" s="16"/>
    </row>
    <row r="130" spans="1:11" ht="12.75" customHeight="1">
      <c r="A130" t="s">
        <v>195</v>
      </c>
      <c r="B130" t="s">
        <v>196</v>
      </c>
      <c r="C130" s="41">
        <v>72271882</v>
      </c>
      <c r="D130" s="41">
        <v>77397649</v>
      </c>
      <c r="E130" s="41">
        <v>80469665</v>
      </c>
      <c r="F130" s="16">
        <f t="shared" si="3"/>
        <v>78079362.5</v>
      </c>
      <c r="G130" s="3">
        <f t="shared" si="6"/>
        <v>8.0452127824386307E-3</v>
      </c>
      <c r="I130" s="16"/>
    </row>
    <row r="131" spans="1:11" ht="12.75" customHeight="1">
      <c r="A131" t="s">
        <v>197</v>
      </c>
      <c r="B131" t="s">
        <v>539</v>
      </c>
      <c r="C131" s="41">
        <v>7932271.4199999999</v>
      </c>
      <c r="D131" s="41">
        <v>8152493.1699999999</v>
      </c>
      <c r="E131" s="41">
        <v>8343310.29</v>
      </c>
      <c r="F131" s="16">
        <f t="shared" si="3"/>
        <v>8211198.1049999995</v>
      </c>
      <c r="G131" s="3">
        <f t="shared" si="6"/>
        <v>8.4607294217446834E-4</v>
      </c>
      <c r="I131" s="16"/>
    </row>
    <row r="132" spans="1:11" ht="12.75" customHeight="1">
      <c r="A132" t="s">
        <v>198</v>
      </c>
      <c r="B132" t="s">
        <v>540</v>
      </c>
      <c r="C132" s="41">
        <v>9461812.7599999998</v>
      </c>
      <c r="D132" s="41">
        <v>10240427.58</v>
      </c>
      <c r="E132" s="41">
        <v>9114566.0700000003</v>
      </c>
      <c r="F132" s="16">
        <f t="shared" ref="F132:F195" si="7">IF(C132&gt;0,(+C132+(D132*2)+(E132*3))/6,IF(D132&gt;0,((D132*2)+(E132*3))/5,E132))</f>
        <v>9547727.6883333344</v>
      </c>
      <c r="G132" s="3">
        <f t="shared" si="6"/>
        <v>9.8378750007625348E-4</v>
      </c>
      <c r="I132" s="16"/>
    </row>
    <row r="133" spans="1:11" ht="12.75" customHeight="1">
      <c r="A133" t="s">
        <v>199</v>
      </c>
      <c r="B133" t="s">
        <v>498</v>
      </c>
      <c r="C133" s="41">
        <v>11686272</v>
      </c>
      <c r="D133" s="41">
        <v>11594847</v>
      </c>
      <c r="E133" s="41">
        <v>11382938.550000001</v>
      </c>
      <c r="F133" s="16">
        <f t="shared" si="7"/>
        <v>11504130.275</v>
      </c>
      <c r="G133" s="3">
        <f t="shared" si="6"/>
        <v>1.1853730995724926E-3</v>
      </c>
      <c r="I133" s="16"/>
      <c r="J133" s="88"/>
      <c r="K133" s="88"/>
    </row>
    <row r="134" spans="1:11" ht="12.75" customHeight="1">
      <c r="A134" t="s">
        <v>200</v>
      </c>
      <c r="B134" t="s">
        <v>541</v>
      </c>
      <c r="C134" s="41">
        <v>158767187</v>
      </c>
      <c r="D134" s="41">
        <v>162105755</v>
      </c>
      <c r="E134" s="41">
        <v>159690092</v>
      </c>
      <c r="F134" s="16">
        <f t="shared" si="7"/>
        <v>160341495.5</v>
      </c>
      <c r="G134" s="3">
        <f t="shared" si="6"/>
        <v>1.6521413698170576E-2</v>
      </c>
      <c r="I134" s="16"/>
    </row>
    <row r="135" spans="1:11" ht="12.75" customHeight="1">
      <c r="A135" t="s">
        <v>201</v>
      </c>
      <c r="B135" t="s">
        <v>202</v>
      </c>
      <c r="C135" s="41">
        <v>10726903.369999999</v>
      </c>
      <c r="D135" s="41">
        <v>11186840.220000001</v>
      </c>
      <c r="E135" s="41">
        <v>11578707.039999999</v>
      </c>
      <c r="F135" s="16">
        <f t="shared" si="7"/>
        <v>11306117.488333335</v>
      </c>
      <c r="G135" s="3">
        <f t="shared" si="6"/>
        <v>1.1649700769123504E-3</v>
      </c>
      <c r="I135" s="16"/>
    </row>
    <row r="136" spans="1:11" ht="12.75" customHeight="1">
      <c r="A136" t="s">
        <v>203</v>
      </c>
      <c r="B136" t="s">
        <v>204</v>
      </c>
      <c r="C136" s="41">
        <v>11419883.6</v>
      </c>
      <c r="D136" s="41">
        <v>11803092.52</v>
      </c>
      <c r="E136" s="41">
        <v>11489240.640000001</v>
      </c>
      <c r="F136" s="16">
        <f t="shared" si="7"/>
        <v>11582298.426666668</v>
      </c>
      <c r="G136" s="3">
        <f t="shared" si="6"/>
        <v>1.1934274610943131E-3</v>
      </c>
      <c r="I136" s="16"/>
    </row>
    <row r="137" spans="1:11" ht="12.75" customHeight="1">
      <c r="A137" t="s">
        <v>205</v>
      </c>
      <c r="B137" t="s">
        <v>206</v>
      </c>
      <c r="C137" s="41">
        <v>846981.12</v>
      </c>
      <c r="D137" s="41">
        <v>850160</v>
      </c>
      <c r="E137" s="41">
        <v>886776</v>
      </c>
      <c r="F137" s="16">
        <f t="shared" si="7"/>
        <v>867938.18666666665</v>
      </c>
      <c r="G137" s="3">
        <f t="shared" si="6"/>
        <v>8.943140889165524E-5</v>
      </c>
      <c r="I137" s="16"/>
    </row>
    <row r="138" spans="1:11" ht="12.75" customHeight="1">
      <c r="A138" t="s">
        <v>207</v>
      </c>
      <c r="B138" t="s">
        <v>458</v>
      </c>
      <c r="C138" s="41">
        <v>936140</v>
      </c>
      <c r="D138" s="41">
        <v>811735</v>
      </c>
      <c r="E138" s="41">
        <v>780340</v>
      </c>
      <c r="F138" s="16">
        <f t="shared" si="7"/>
        <v>816771.66666666663</v>
      </c>
      <c r="G138" s="3">
        <f t="shared" si="6"/>
        <v>8.4159266195345408E-5</v>
      </c>
      <c r="I138" s="16"/>
    </row>
    <row r="139" spans="1:11" ht="12.75" customHeight="1" outlineLevel="1">
      <c r="A139" t="s">
        <v>208</v>
      </c>
      <c r="B139" t="s">
        <v>209</v>
      </c>
      <c r="C139" s="41">
        <v>900250.48619999993</v>
      </c>
      <c r="D139" s="41">
        <v>918255.00104856654</v>
      </c>
      <c r="E139" s="41">
        <v>845963.50296324515</v>
      </c>
      <c r="F139" s="16">
        <f t="shared" si="7"/>
        <v>879108.49953114474</v>
      </c>
      <c r="G139" s="3">
        <f t="shared" si="6"/>
        <v>9.058238580749696E-5</v>
      </c>
      <c r="I139" s="16"/>
    </row>
    <row r="140" spans="1:11" ht="12.75" customHeight="1" outlineLevel="1">
      <c r="A140" t="s">
        <v>210</v>
      </c>
      <c r="B140" t="s">
        <v>211</v>
      </c>
      <c r="C140" s="41">
        <v>231697.5111</v>
      </c>
      <c r="D140" s="41">
        <v>212726.57894536978</v>
      </c>
      <c r="E140" s="41">
        <v>183657.57719028727</v>
      </c>
      <c r="F140" s="16">
        <f t="shared" si="7"/>
        <v>201353.90009360024</v>
      </c>
      <c r="G140" s="3">
        <f t="shared" si="6"/>
        <v>2.0747287361969733E-5</v>
      </c>
      <c r="I140" s="16"/>
    </row>
    <row r="141" spans="1:11" ht="12.75" customHeight="1" outlineLevel="1">
      <c r="A141" t="s">
        <v>212</v>
      </c>
      <c r="B141" t="s">
        <v>213</v>
      </c>
      <c r="C141" s="41">
        <v>1329511.1255999999</v>
      </c>
      <c r="D141" s="41">
        <v>1328842.2400843173</v>
      </c>
      <c r="E141" s="41">
        <v>1265814.4226410938</v>
      </c>
      <c r="F141" s="16">
        <f t="shared" si="7"/>
        <v>1297439.812281986</v>
      </c>
      <c r="G141" s="3">
        <f t="shared" si="6"/>
        <v>1.3368679031179091E-4</v>
      </c>
      <c r="I141" s="16"/>
    </row>
    <row r="142" spans="1:11" ht="12.75" customHeight="1" outlineLevel="1">
      <c r="A142" t="s">
        <v>501</v>
      </c>
      <c r="B142" t="s">
        <v>499</v>
      </c>
      <c r="C142" s="41">
        <v>1051129.2035999999</v>
      </c>
      <c r="D142" s="41">
        <v>1038609.7358289351</v>
      </c>
      <c r="E142" s="41">
        <v>972077.23088597588</v>
      </c>
      <c r="F142" s="16">
        <f t="shared" si="7"/>
        <v>1007430.0613192996</v>
      </c>
      <c r="G142" s="3">
        <f t="shared" si="6"/>
        <v>1.0380450028314412E-4</v>
      </c>
      <c r="I142" s="16"/>
    </row>
    <row r="143" spans="1:11" ht="12.75" customHeight="1" outlineLevel="1">
      <c r="A143" t="s">
        <v>214</v>
      </c>
      <c r="B143" t="s">
        <v>215</v>
      </c>
      <c r="C143" s="41">
        <v>1252746.4236000001</v>
      </c>
      <c r="D143" s="41">
        <v>1265485.0062966521</v>
      </c>
      <c r="E143" s="41">
        <v>1278182.3411701783</v>
      </c>
      <c r="F143" s="16">
        <f t="shared" si="7"/>
        <v>1269710.5766173063</v>
      </c>
      <c r="G143" s="3">
        <f t="shared" si="6"/>
        <v>1.3082959995990075E-4</v>
      </c>
      <c r="I143" s="16"/>
    </row>
    <row r="144" spans="1:11" ht="12.75" customHeight="1" outlineLevel="1">
      <c r="A144" t="s">
        <v>216</v>
      </c>
      <c r="B144" t="s">
        <v>217</v>
      </c>
      <c r="C144" s="41">
        <v>80075.520000000004</v>
      </c>
      <c r="D144" s="41">
        <v>86065.394416661875</v>
      </c>
      <c r="E144" s="41">
        <v>88150.682938561687</v>
      </c>
      <c r="F144" s="16">
        <f t="shared" si="7"/>
        <v>86109.726274834815</v>
      </c>
      <c r="G144" s="3">
        <f t="shared" si="6"/>
        <v>8.8726527514692834E-6</v>
      </c>
      <c r="I144" s="16"/>
    </row>
    <row r="145" spans="1:9" ht="12.75" customHeight="1" outlineLevel="1">
      <c r="A145" t="s">
        <v>218</v>
      </c>
      <c r="B145" t="s">
        <v>219</v>
      </c>
      <c r="C145" s="41">
        <v>3455379.4716000003</v>
      </c>
      <c r="D145" s="41">
        <v>3497245.5839282861</v>
      </c>
      <c r="E145" s="41">
        <v>3339924.9432088034</v>
      </c>
      <c r="F145" s="16">
        <f t="shared" si="7"/>
        <v>3411607.578180497</v>
      </c>
      <c r="G145" s="3">
        <f t="shared" si="6"/>
        <v>3.5152834267367685E-4</v>
      </c>
      <c r="I145" s="16"/>
    </row>
    <row r="146" spans="1:9" ht="12.75" customHeight="1" outlineLevel="1">
      <c r="A146" t="s">
        <v>220</v>
      </c>
      <c r="B146" t="s">
        <v>221</v>
      </c>
      <c r="C146" s="41">
        <v>19371432.781199999</v>
      </c>
      <c r="D146" s="41">
        <v>19223474.075631455</v>
      </c>
      <c r="E146" s="41">
        <v>18029266.720529132</v>
      </c>
      <c r="F146" s="16">
        <f t="shared" si="7"/>
        <v>18651030.182341717</v>
      </c>
      <c r="G146" s="3">
        <f t="shared" si="6"/>
        <v>1.9217819104071741E-3</v>
      </c>
      <c r="I146" s="16"/>
    </row>
    <row r="147" spans="1:9" ht="12.75" customHeight="1" outlineLevel="1">
      <c r="A147" t="s">
        <v>222</v>
      </c>
      <c r="B147" t="s">
        <v>223</v>
      </c>
      <c r="C147" s="41">
        <v>2652623.2488000002</v>
      </c>
      <c r="D147" s="41">
        <v>2775174.3586027566</v>
      </c>
      <c r="E147" s="41">
        <v>2819157.3498723358</v>
      </c>
      <c r="F147" s="16">
        <f t="shared" si="7"/>
        <v>2776740.66927042</v>
      </c>
      <c r="G147" s="3">
        <f t="shared" si="6"/>
        <v>2.8611234531956612E-4</v>
      </c>
      <c r="I147" s="16"/>
    </row>
    <row r="148" spans="1:9" ht="12.75" customHeight="1" outlineLevel="1">
      <c r="A148" t="s">
        <v>224</v>
      </c>
      <c r="B148" t="s">
        <v>225</v>
      </c>
      <c r="C148" s="41">
        <v>3311274.8075999999</v>
      </c>
      <c r="D148" s="41">
        <v>3512552.222926137</v>
      </c>
      <c r="E148" s="41">
        <v>3532986.8990469407</v>
      </c>
      <c r="F148" s="16">
        <f t="shared" si="7"/>
        <v>3489223.3250988498</v>
      </c>
      <c r="G148" s="3">
        <f t="shared" si="6"/>
        <v>3.5952578500968532E-4</v>
      </c>
      <c r="I148" s="16"/>
    </row>
    <row r="149" spans="1:9" ht="12.75" customHeight="1" outlineLevel="1">
      <c r="A149" t="s">
        <v>226</v>
      </c>
      <c r="B149" t="s">
        <v>227</v>
      </c>
      <c r="C149" s="41">
        <v>2191940.9838</v>
      </c>
      <c r="D149" s="41">
        <v>2177968.6689066822</v>
      </c>
      <c r="E149" s="41">
        <v>2167052.4979905728</v>
      </c>
      <c r="F149" s="16">
        <f t="shared" si="7"/>
        <v>2174839.3025975139</v>
      </c>
      <c r="G149" s="3">
        <f t="shared" si="6"/>
        <v>2.2409308166428018E-4</v>
      </c>
      <c r="I149" s="16"/>
    </row>
    <row r="150" spans="1:9" ht="12.75" customHeight="1" outlineLevel="1">
      <c r="A150" t="s">
        <v>228</v>
      </c>
      <c r="B150" t="s">
        <v>229</v>
      </c>
      <c r="C150" s="41">
        <v>570330.30089999991</v>
      </c>
      <c r="D150" s="41">
        <v>532029.12829591578</v>
      </c>
      <c r="E150" s="41">
        <v>494926.93518199073</v>
      </c>
      <c r="F150" s="16">
        <f t="shared" si="7"/>
        <v>519861.56050630059</v>
      </c>
      <c r="G150" s="3">
        <f t="shared" si="6"/>
        <v>5.3565971055204026E-5</v>
      </c>
      <c r="I150" s="16"/>
    </row>
    <row r="151" spans="1:9" ht="12.75" customHeight="1" outlineLevel="1">
      <c r="A151" t="s">
        <v>230</v>
      </c>
      <c r="B151" t="s">
        <v>231</v>
      </c>
      <c r="C151" s="41">
        <v>1604810.4531</v>
      </c>
      <c r="D151" s="41">
        <v>1633719.788529648</v>
      </c>
      <c r="E151" s="41">
        <v>1742093.7127325635</v>
      </c>
      <c r="F151" s="16">
        <f t="shared" si="7"/>
        <v>1683088.5280594977</v>
      </c>
      <c r="G151" s="3">
        <f t="shared" si="6"/>
        <v>1.7342361549020191E-4</v>
      </c>
      <c r="I151" s="16"/>
    </row>
    <row r="152" spans="1:9" ht="12.75" customHeight="1" outlineLevel="1">
      <c r="A152" t="s">
        <v>232</v>
      </c>
      <c r="B152" t="s">
        <v>233</v>
      </c>
      <c r="C152" s="41">
        <v>3813083.7937999992</v>
      </c>
      <c r="D152" s="41">
        <v>3802681.6203194335</v>
      </c>
      <c r="E152" s="41">
        <v>4027065.488368318</v>
      </c>
      <c r="F152" s="16">
        <f t="shared" si="7"/>
        <v>3916607.2499239706</v>
      </c>
      <c r="G152" s="3">
        <f t="shared" si="6"/>
        <v>4.0356296083846917E-4</v>
      </c>
      <c r="I152" s="16"/>
    </row>
    <row r="153" spans="1:9" ht="12.75" customHeight="1" outlineLevel="1">
      <c r="A153" t="s">
        <v>234</v>
      </c>
      <c r="B153" t="s">
        <v>235</v>
      </c>
      <c r="C153" s="41">
        <v>5873166.1795000006</v>
      </c>
      <c r="D153" s="41">
        <v>5723444.6757630324</v>
      </c>
      <c r="E153" s="41">
        <v>5523460.2532355208</v>
      </c>
      <c r="F153" s="16">
        <f t="shared" si="7"/>
        <v>5648406.0484554386</v>
      </c>
      <c r="G153" s="3">
        <f t="shared" si="6"/>
        <v>5.8200562973906669E-4</v>
      </c>
      <c r="I153" s="16"/>
    </row>
    <row r="154" spans="1:9" ht="12.75" customHeight="1" outlineLevel="1">
      <c r="A154" t="s">
        <v>236</v>
      </c>
      <c r="B154" t="s">
        <v>237</v>
      </c>
      <c r="C154" s="41">
        <v>587317.53600000008</v>
      </c>
      <c r="D154" s="41">
        <v>618107.05168393848</v>
      </c>
      <c r="E154" s="41">
        <v>638083.96929876925</v>
      </c>
      <c r="F154" s="16">
        <f t="shared" si="7"/>
        <v>622963.9245440308</v>
      </c>
      <c r="G154" s="3">
        <f t="shared" si="6"/>
        <v>6.418952676182225E-5</v>
      </c>
      <c r="I154" s="16"/>
    </row>
    <row r="155" spans="1:9" ht="12.75" customHeight="1" outlineLevel="1">
      <c r="A155" t="s">
        <v>238</v>
      </c>
      <c r="B155" t="s">
        <v>239</v>
      </c>
      <c r="C155" s="41">
        <v>444938.45850000001</v>
      </c>
      <c r="D155" s="41">
        <v>419670.39374395728</v>
      </c>
      <c r="E155" s="41">
        <v>483923.84975138732</v>
      </c>
      <c r="F155" s="16">
        <f t="shared" si="7"/>
        <v>456008.46587367944</v>
      </c>
      <c r="G155" s="3">
        <f t="shared" si="6"/>
        <v>4.6986617475868295E-5</v>
      </c>
      <c r="I155" s="16"/>
    </row>
    <row r="156" spans="1:9" ht="12.75" customHeight="1" outlineLevel="1">
      <c r="A156" t="s">
        <v>240</v>
      </c>
      <c r="B156" t="s">
        <v>241</v>
      </c>
      <c r="C156" s="41">
        <v>401194.70449999999</v>
      </c>
      <c r="D156" s="41">
        <v>335731.21827889973</v>
      </c>
      <c r="E156" s="41">
        <v>318184.54366094223</v>
      </c>
      <c r="F156" s="16">
        <f t="shared" si="7"/>
        <v>337868.46200677106</v>
      </c>
      <c r="G156" s="3">
        <f t="shared" si="6"/>
        <v>3.4813599679681746E-5</v>
      </c>
      <c r="I156" s="16"/>
    </row>
    <row r="157" spans="1:9" ht="12.75" customHeight="1" outlineLevel="1">
      <c r="A157" t="s">
        <v>242</v>
      </c>
      <c r="B157" t="s">
        <v>243</v>
      </c>
      <c r="C157" s="41">
        <v>4599658.0948000001</v>
      </c>
      <c r="D157" s="41">
        <v>4732433.6622880716</v>
      </c>
      <c r="E157" s="41">
        <v>4810060.8936397079</v>
      </c>
      <c r="F157" s="16">
        <f t="shared" si="7"/>
        <v>4749118.0167158777</v>
      </c>
      <c r="G157" s="3">
        <f t="shared" si="6"/>
        <v>4.8934396683108388E-4</v>
      </c>
      <c r="I157" s="16"/>
    </row>
    <row r="158" spans="1:9" ht="12.75" customHeight="1" outlineLevel="1">
      <c r="A158" t="s">
        <v>244</v>
      </c>
      <c r="B158" t="s">
        <v>245</v>
      </c>
      <c r="C158" s="41">
        <v>336138.79850000003</v>
      </c>
      <c r="D158" s="41">
        <v>336552.09807898197</v>
      </c>
      <c r="E158" s="41">
        <v>356028.0258335757</v>
      </c>
      <c r="F158" s="16">
        <f t="shared" si="7"/>
        <v>346221.17869311519</v>
      </c>
      <c r="G158" s="3">
        <f t="shared" si="6"/>
        <v>3.5674254542905875E-5</v>
      </c>
      <c r="I158" s="16"/>
    </row>
    <row r="159" spans="1:9" ht="12.75" customHeight="1" outlineLevel="1">
      <c r="A159" t="s">
        <v>246</v>
      </c>
      <c r="B159" t="s">
        <v>247</v>
      </c>
      <c r="C159" s="41">
        <v>292744.01200000005</v>
      </c>
      <c r="D159" s="41">
        <v>312049.34866223705</v>
      </c>
      <c r="E159" s="41">
        <v>314677.39950886427</v>
      </c>
      <c r="F159" s="16">
        <f t="shared" si="7"/>
        <v>310145.81797517784</v>
      </c>
      <c r="G159" s="3">
        <f t="shared" si="6"/>
        <v>3.1957088522511762E-5</v>
      </c>
      <c r="I159" s="16"/>
    </row>
    <row r="160" spans="1:9" ht="12.75" customHeight="1" outlineLevel="1">
      <c r="A160" t="s">
        <v>248</v>
      </c>
      <c r="B160" t="s">
        <v>249</v>
      </c>
      <c r="C160" s="41">
        <v>381491.55239999999</v>
      </c>
      <c r="D160" s="41">
        <v>408496.80999040132</v>
      </c>
      <c r="E160" s="41">
        <v>413482.91753019986</v>
      </c>
      <c r="F160" s="16">
        <f t="shared" si="7"/>
        <v>406488.98749523371</v>
      </c>
      <c r="G160" s="3">
        <f t="shared" si="6"/>
        <v>4.1884184160919486E-5</v>
      </c>
      <c r="I160" s="16"/>
    </row>
    <row r="161" spans="1:9" ht="12.75" customHeight="1" outlineLevel="1">
      <c r="A161" t="s">
        <v>492</v>
      </c>
      <c r="B161" t="s">
        <v>493</v>
      </c>
      <c r="C161" s="41">
        <v>31101.911200000002</v>
      </c>
      <c r="D161" s="41">
        <v>48866.770379687572</v>
      </c>
      <c r="E161" s="41">
        <v>40908.88417582</v>
      </c>
      <c r="F161" s="16">
        <f t="shared" si="7"/>
        <v>41927.017414472524</v>
      </c>
      <c r="G161" s="3">
        <f t="shared" ref="G161:G192" si="8">+F161/$F$264</f>
        <v>4.3201143763493384E-6</v>
      </c>
      <c r="I161" s="16"/>
    </row>
    <row r="162" spans="1:9" ht="12.75" customHeight="1" outlineLevel="1">
      <c r="A162" t="s">
        <v>250</v>
      </c>
      <c r="B162" t="s">
        <v>251</v>
      </c>
      <c r="C162" s="41">
        <v>26558713.692000002</v>
      </c>
      <c r="D162" s="41">
        <v>25781091.365754399</v>
      </c>
      <c r="E162" s="41">
        <v>25224213.556286849</v>
      </c>
      <c r="F162" s="16">
        <f t="shared" si="7"/>
        <v>25632256.182061557</v>
      </c>
      <c r="G162" s="3">
        <f t="shared" si="8"/>
        <v>2.6411198615852332E-3</v>
      </c>
      <c r="I162" s="16"/>
    </row>
    <row r="163" spans="1:9" ht="12.75" customHeight="1" outlineLevel="1">
      <c r="A163" t="s">
        <v>252</v>
      </c>
      <c r="B163" t="s">
        <v>253</v>
      </c>
      <c r="C163" s="41">
        <v>475084.58760000003</v>
      </c>
      <c r="D163" s="41">
        <v>483534.65198075963</v>
      </c>
      <c r="E163" s="41">
        <v>463278.08765725011</v>
      </c>
      <c r="F163" s="16">
        <f t="shared" si="7"/>
        <v>471998.02575554495</v>
      </c>
      <c r="G163" s="3">
        <f t="shared" si="8"/>
        <v>4.863416437466825E-5</v>
      </c>
      <c r="I163" s="16"/>
    </row>
    <row r="164" spans="1:9" ht="12.75" customHeight="1" outlineLevel="1">
      <c r="A164" t="s">
        <v>254</v>
      </c>
      <c r="B164" t="s">
        <v>255</v>
      </c>
      <c r="C164" s="41">
        <v>496251.03360000002</v>
      </c>
      <c r="D164" s="41">
        <v>447736.48505234404</v>
      </c>
      <c r="E164" s="41">
        <v>450554.45276883891</v>
      </c>
      <c r="F164" s="16">
        <f t="shared" si="7"/>
        <v>457231.22700186743</v>
      </c>
      <c r="G164" s="3">
        <f t="shared" si="8"/>
        <v>4.7112609455610279E-5</v>
      </c>
      <c r="I164" s="16"/>
    </row>
    <row r="165" spans="1:9" ht="12.75" customHeight="1" outlineLevel="1">
      <c r="A165" t="s">
        <v>256</v>
      </c>
      <c r="B165" t="s">
        <v>257</v>
      </c>
      <c r="C165" s="41">
        <v>3753108.2511</v>
      </c>
      <c r="D165" s="41">
        <v>4100329.364277672</v>
      </c>
      <c r="E165" s="41">
        <v>4237008.2626018375</v>
      </c>
      <c r="F165" s="16">
        <f t="shared" si="7"/>
        <v>4110798.6279101428</v>
      </c>
      <c r="G165" s="3">
        <f t="shared" si="8"/>
        <v>4.2357222969506011E-4</v>
      </c>
      <c r="I165" s="16"/>
    </row>
    <row r="166" spans="1:9" ht="12.75" customHeight="1" outlineLevel="1">
      <c r="A166" t="s">
        <v>258</v>
      </c>
      <c r="B166" t="s">
        <v>259</v>
      </c>
      <c r="C166" s="41">
        <v>382569.26890000002</v>
      </c>
      <c r="D166" s="41">
        <v>413529.80946669693</v>
      </c>
      <c r="E166" s="41">
        <v>440396.99200997478</v>
      </c>
      <c r="F166" s="16">
        <f t="shared" si="7"/>
        <v>421803.31064388639</v>
      </c>
      <c r="G166" s="3">
        <f t="shared" si="8"/>
        <v>4.3462155399477383E-5</v>
      </c>
      <c r="I166" s="16"/>
    </row>
    <row r="167" spans="1:9" ht="12.75" customHeight="1" outlineLevel="1">
      <c r="A167" t="s">
        <v>260</v>
      </c>
      <c r="B167" t="s">
        <v>261</v>
      </c>
      <c r="C167" s="41">
        <v>1947739.1462999999</v>
      </c>
      <c r="D167" s="41">
        <v>1930339.6871718667</v>
      </c>
      <c r="E167" s="41">
        <v>2026295.8364964975</v>
      </c>
      <c r="F167" s="16">
        <f t="shared" si="7"/>
        <v>1981217.6716888708</v>
      </c>
      <c r="G167" s="3">
        <f t="shared" si="8"/>
        <v>2.0414251892828409E-4</v>
      </c>
      <c r="I167" s="16"/>
    </row>
    <row r="168" spans="1:9" ht="12.75" customHeight="1" outlineLevel="1">
      <c r="A168" t="s">
        <v>262</v>
      </c>
      <c r="B168" t="s">
        <v>263</v>
      </c>
      <c r="C168" s="41">
        <v>1598526.7368000001</v>
      </c>
      <c r="D168" s="41">
        <v>1751034.9029108305</v>
      </c>
      <c r="E168" s="41">
        <v>1515157.87</v>
      </c>
      <c r="F168" s="16">
        <f t="shared" si="7"/>
        <v>1607678.3587702767</v>
      </c>
      <c r="G168" s="3">
        <f t="shared" si="8"/>
        <v>1.656534334796674E-4</v>
      </c>
      <c r="I168" s="16"/>
    </row>
    <row r="169" spans="1:9" ht="12.75" customHeight="1" outlineLevel="1">
      <c r="A169" t="s">
        <v>264</v>
      </c>
      <c r="B169" t="s">
        <v>265</v>
      </c>
      <c r="C169" s="41">
        <v>8489773.7901000008</v>
      </c>
      <c r="D169" s="41">
        <v>8013855.9509237465</v>
      </c>
      <c r="E169" s="41">
        <v>7866837.1200000001</v>
      </c>
      <c r="F169" s="16">
        <f t="shared" si="7"/>
        <v>8019666.1753245816</v>
      </c>
      <c r="G169" s="3">
        <f t="shared" si="8"/>
        <v>8.2633769998585792E-4</v>
      </c>
      <c r="I169" s="16"/>
    </row>
    <row r="170" spans="1:9" ht="12.75" customHeight="1" outlineLevel="1">
      <c r="A170" t="s">
        <v>266</v>
      </c>
      <c r="B170" t="s">
        <v>267</v>
      </c>
      <c r="C170" s="41">
        <v>261481.88029999996</v>
      </c>
      <c r="D170" s="41">
        <v>293873.90571799269</v>
      </c>
      <c r="E170" s="41">
        <v>321713.02746468311</v>
      </c>
      <c r="F170" s="16">
        <f t="shared" si="7"/>
        <v>302394.7956883391</v>
      </c>
      <c r="G170" s="3">
        <f t="shared" si="8"/>
        <v>3.1158431597270579E-5</v>
      </c>
      <c r="I170" s="16"/>
    </row>
    <row r="171" spans="1:9" ht="12.75" customHeight="1" outlineLevel="1">
      <c r="A171" t="s">
        <v>268</v>
      </c>
      <c r="B171" t="s">
        <v>269</v>
      </c>
      <c r="C171" s="41">
        <v>522041.45280000003</v>
      </c>
      <c r="D171" s="41">
        <v>477748.30852361652</v>
      </c>
      <c r="E171" s="41">
        <v>470065.78633749194</v>
      </c>
      <c r="F171" s="16">
        <f t="shared" si="7"/>
        <v>481289.23814328481</v>
      </c>
      <c r="G171" s="3">
        <f t="shared" si="8"/>
        <v>4.9591520816534648E-5</v>
      </c>
      <c r="I171" s="16"/>
    </row>
    <row r="172" spans="1:9" ht="12.75" customHeight="1" outlineLevel="1">
      <c r="A172" t="s">
        <v>270</v>
      </c>
      <c r="B172" t="s">
        <v>271</v>
      </c>
      <c r="C172" s="41">
        <v>459929.50190000003</v>
      </c>
      <c r="D172" s="41">
        <v>471851.19492296403</v>
      </c>
      <c r="E172" s="41">
        <v>493677.82082674239</v>
      </c>
      <c r="F172" s="16">
        <f t="shared" si="7"/>
        <v>480777.55903769255</v>
      </c>
      <c r="G172" s="3">
        <f t="shared" si="8"/>
        <v>4.9538797956754416E-5</v>
      </c>
      <c r="I172" s="16"/>
    </row>
    <row r="173" spans="1:9" ht="12.75" customHeight="1" outlineLevel="1">
      <c r="A173" t="s">
        <v>272</v>
      </c>
      <c r="B173" t="s">
        <v>273</v>
      </c>
      <c r="C173" s="41">
        <v>859024.15249999997</v>
      </c>
      <c r="D173" s="41">
        <v>905571.70211344922</v>
      </c>
      <c r="E173" s="41">
        <v>918293.26858425816</v>
      </c>
      <c r="F173" s="16">
        <f t="shared" si="7"/>
        <v>904174.56041327899</v>
      </c>
      <c r="G173" s="3">
        <f t="shared" si="8"/>
        <v>9.3165165519797135E-5</v>
      </c>
      <c r="I173" s="16"/>
    </row>
    <row r="174" spans="1:9" ht="12.75" customHeight="1" outlineLevel="1">
      <c r="A174" t="s">
        <v>274</v>
      </c>
      <c r="B174" t="s">
        <v>275</v>
      </c>
      <c r="C174" s="41">
        <v>84697.357199999999</v>
      </c>
      <c r="D174" s="41">
        <v>82821.87532129277</v>
      </c>
      <c r="E174" s="41">
        <v>82275.956260774459</v>
      </c>
      <c r="F174" s="16">
        <f t="shared" si="7"/>
        <v>82861.496104151491</v>
      </c>
      <c r="G174" s="3">
        <f t="shared" si="8"/>
        <v>8.5379586395714785E-6</v>
      </c>
      <c r="I174" s="16"/>
    </row>
    <row r="175" spans="1:9" ht="12.75" customHeight="1" outlineLevel="1">
      <c r="A175" t="s">
        <v>276</v>
      </c>
      <c r="B175" t="s">
        <v>277</v>
      </c>
      <c r="C175" s="41">
        <v>3645700.4675999996</v>
      </c>
      <c r="D175" s="41">
        <v>3590077.7407683232</v>
      </c>
      <c r="E175" s="41">
        <v>3394381.072002077</v>
      </c>
      <c r="F175" s="16">
        <f t="shared" si="7"/>
        <v>3501499.8608571463</v>
      </c>
      <c r="G175" s="3">
        <f t="shared" si="8"/>
        <v>3.6079074593206367E-4</v>
      </c>
      <c r="I175" s="16"/>
    </row>
    <row r="176" spans="1:9" ht="12.75" customHeight="1" outlineLevel="1">
      <c r="A176" t="s">
        <v>278</v>
      </c>
      <c r="B176" t="s">
        <v>279</v>
      </c>
      <c r="C176" s="41">
        <v>2266073.2205999997</v>
      </c>
      <c r="D176" s="41">
        <v>2401641.861481152</v>
      </c>
      <c r="E176" s="41">
        <v>2370196.3846481093</v>
      </c>
      <c r="F176" s="16">
        <f t="shared" si="7"/>
        <v>2363324.3495844384</v>
      </c>
      <c r="G176" s="3">
        <f t="shared" si="8"/>
        <v>2.4351437636706096E-4</v>
      </c>
      <c r="I176" s="16"/>
    </row>
    <row r="177" spans="1:9" ht="12.75" customHeight="1" outlineLevel="1">
      <c r="A177" t="s">
        <v>280</v>
      </c>
      <c r="B177" t="s">
        <v>281</v>
      </c>
      <c r="C177" s="41">
        <v>288131.34249999997</v>
      </c>
      <c r="D177" s="41">
        <v>262352.30630563584</v>
      </c>
      <c r="E177" s="41">
        <v>254595.96950890654</v>
      </c>
      <c r="F177" s="16">
        <f t="shared" si="7"/>
        <v>262770.64393966523</v>
      </c>
      <c r="G177" s="3">
        <f t="shared" si="8"/>
        <v>2.7075602000119104E-5</v>
      </c>
      <c r="I177" s="16"/>
    </row>
    <row r="178" spans="1:9" ht="12.75" customHeight="1" outlineLevel="1">
      <c r="A178" t="s">
        <v>282</v>
      </c>
      <c r="B178" t="s">
        <v>283</v>
      </c>
      <c r="C178" s="41">
        <v>1685347.1306999999</v>
      </c>
      <c r="D178" s="41">
        <v>1647643.3519760878</v>
      </c>
      <c r="E178" s="41">
        <v>1718686.8398638614</v>
      </c>
      <c r="F178" s="16">
        <f t="shared" si="7"/>
        <v>1689449.0590406265</v>
      </c>
      <c r="G178" s="3">
        <f t="shared" si="8"/>
        <v>1.740789977002254E-4</v>
      </c>
      <c r="I178" s="16"/>
    </row>
    <row r="179" spans="1:9" ht="12.75" customHeight="1" outlineLevel="1">
      <c r="A179" t="s">
        <v>284</v>
      </c>
      <c r="B179" t="s">
        <v>285</v>
      </c>
      <c r="C179" s="41">
        <v>1370460.5795999998</v>
      </c>
      <c r="D179" s="41">
        <v>1462059.4737968233</v>
      </c>
      <c r="E179" s="41">
        <v>1521329.1764659015</v>
      </c>
      <c r="F179" s="16">
        <f t="shared" si="7"/>
        <v>1476427.8427652251</v>
      </c>
      <c r="G179" s="3">
        <f t="shared" si="8"/>
        <v>1.5212952273993118E-4</v>
      </c>
      <c r="I179" s="16"/>
    </row>
    <row r="180" spans="1:9" ht="12.75" customHeight="1" outlineLevel="1">
      <c r="A180" t="s">
        <v>286</v>
      </c>
      <c r="B180" t="s">
        <v>287</v>
      </c>
      <c r="C180" s="41">
        <v>1058658.0144000002</v>
      </c>
      <c r="D180" s="41">
        <v>996510.3649737637</v>
      </c>
      <c r="E180" s="41">
        <v>1104916.6727403358</v>
      </c>
      <c r="F180" s="16">
        <f t="shared" si="7"/>
        <v>1061071.4604280891</v>
      </c>
      <c r="G180" s="3">
        <f t="shared" si="8"/>
        <v>1.0933165183715336E-4</v>
      </c>
      <c r="I180" s="16"/>
    </row>
    <row r="181" spans="1:9" ht="12.75" customHeight="1" outlineLevel="1">
      <c r="A181" t="s">
        <v>288</v>
      </c>
      <c r="B181" t="s">
        <v>289</v>
      </c>
      <c r="C181" s="41">
        <v>521724.01319999999</v>
      </c>
      <c r="D181" s="41">
        <v>507550.76463503094</v>
      </c>
      <c r="E181" s="41">
        <v>491100.4953487133</v>
      </c>
      <c r="F181" s="16">
        <f t="shared" si="7"/>
        <v>501687.83808603365</v>
      </c>
      <c r="G181" s="3">
        <f t="shared" si="8"/>
        <v>5.1693370418639875E-5</v>
      </c>
      <c r="I181" s="16"/>
    </row>
    <row r="182" spans="1:9" ht="12.75" customHeight="1" outlineLevel="1">
      <c r="A182" t="s">
        <v>290</v>
      </c>
      <c r="B182" t="s">
        <v>291</v>
      </c>
      <c r="C182" s="41">
        <v>634750.56799999997</v>
      </c>
      <c r="D182" s="41">
        <v>660855.66238701937</v>
      </c>
      <c r="E182" s="41">
        <v>651052.99168665567</v>
      </c>
      <c r="F182" s="16">
        <f t="shared" si="7"/>
        <v>651603.47797233425</v>
      </c>
      <c r="G182" s="3">
        <f t="shared" si="8"/>
        <v>6.7140515268224583E-5</v>
      </c>
      <c r="I182" s="16"/>
    </row>
    <row r="183" spans="1:9" ht="12.75" customHeight="1" outlineLevel="1">
      <c r="A183" t="s">
        <v>292</v>
      </c>
      <c r="B183" t="s">
        <v>293</v>
      </c>
      <c r="C183" s="41">
        <v>30674708.088</v>
      </c>
      <c r="D183" s="41">
        <v>29442669.297497816</v>
      </c>
      <c r="E183" s="41">
        <v>29221211.344044261</v>
      </c>
      <c r="F183" s="16">
        <f t="shared" si="7"/>
        <v>29537280.11918807</v>
      </c>
      <c r="G183" s="3">
        <f t="shared" si="8"/>
        <v>3.0434892904429426E-3</v>
      </c>
      <c r="I183" s="16"/>
    </row>
    <row r="184" spans="1:9" ht="12.75" customHeight="1" outlineLevel="1">
      <c r="A184" t="s">
        <v>294</v>
      </c>
      <c r="B184" t="s">
        <v>295</v>
      </c>
      <c r="C184" s="41">
        <v>507894.08139999997</v>
      </c>
      <c r="D184" s="41">
        <v>540070.52292618854</v>
      </c>
      <c r="E184" s="41">
        <v>537088.93004500261</v>
      </c>
      <c r="F184" s="16">
        <f t="shared" si="7"/>
        <v>533216.98623123078</v>
      </c>
      <c r="G184" s="3">
        <f t="shared" si="8"/>
        <v>5.4942099628962785E-5</v>
      </c>
      <c r="I184" s="16"/>
    </row>
    <row r="185" spans="1:9" ht="12.75" customHeight="1" outlineLevel="1">
      <c r="A185" t="s">
        <v>296</v>
      </c>
      <c r="B185" t="s">
        <v>297</v>
      </c>
      <c r="C185" s="41">
        <v>95795.080799999996</v>
      </c>
      <c r="D185" s="41">
        <v>98116.493601167997</v>
      </c>
      <c r="E185" s="41">
        <v>86112.663033310993</v>
      </c>
      <c r="F185" s="16">
        <f t="shared" si="7"/>
        <v>91727.67618371149</v>
      </c>
      <c r="G185" s="3">
        <f t="shared" si="8"/>
        <v>9.4515202136363144E-6</v>
      </c>
      <c r="I185" s="16"/>
    </row>
    <row r="186" spans="1:9" ht="12.75" customHeight="1" outlineLevel="1">
      <c r="A186" t="s">
        <v>298</v>
      </c>
      <c r="B186" t="s">
        <v>299</v>
      </c>
      <c r="C186" s="41">
        <v>662401.13320000004</v>
      </c>
      <c r="D186" s="41">
        <v>635588.86721474072</v>
      </c>
      <c r="E186" s="41">
        <v>628838.51442080457</v>
      </c>
      <c r="F186" s="16">
        <f t="shared" si="7"/>
        <v>636682.40181531582</v>
      </c>
      <c r="G186" s="3">
        <f t="shared" si="8"/>
        <v>6.5603063772943932E-5</v>
      </c>
      <c r="I186" s="16"/>
    </row>
    <row r="187" spans="1:9" ht="12.75" customHeight="1" outlineLevel="1">
      <c r="A187" t="s">
        <v>300</v>
      </c>
      <c r="B187" t="s">
        <v>301</v>
      </c>
      <c r="C187" s="41">
        <v>9156718.7291999981</v>
      </c>
      <c r="D187" s="41">
        <v>9371128.2661221214</v>
      </c>
      <c r="E187" s="41">
        <v>9721066.4559528511</v>
      </c>
      <c r="F187" s="16">
        <f t="shared" si="7"/>
        <v>9510362.4382171314</v>
      </c>
      <c r="G187" s="3">
        <f t="shared" si="8"/>
        <v>9.7993742525201433E-4</v>
      </c>
      <c r="I187" s="16"/>
    </row>
    <row r="188" spans="1:9" ht="12.75" customHeight="1" outlineLevel="1">
      <c r="A188" t="s">
        <v>302</v>
      </c>
      <c r="B188" t="s">
        <v>303</v>
      </c>
      <c r="C188" s="41">
        <v>590995.57350000006</v>
      </c>
      <c r="D188" s="41">
        <v>535177.52208535722</v>
      </c>
      <c r="E188" s="41">
        <v>571904.68388095242</v>
      </c>
      <c r="F188" s="16">
        <f t="shared" si="7"/>
        <v>562844.11155226186</v>
      </c>
      <c r="G188" s="3">
        <f t="shared" si="8"/>
        <v>5.7994846471506109E-5</v>
      </c>
      <c r="I188" s="16"/>
    </row>
    <row r="189" spans="1:9" ht="12.75" customHeight="1" outlineLevel="1">
      <c r="A189" t="s">
        <v>304</v>
      </c>
      <c r="B189" t="s">
        <v>305</v>
      </c>
      <c r="C189" s="41">
        <v>276889.88410000002</v>
      </c>
      <c r="D189" s="41">
        <v>276043.48442376271</v>
      </c>
      <c r="E189" s="41">
        <v>232088.3589880864</v>
      </c>
      <c r="F189" s="16">
        <f t="shared" si="7"/>
        <v>254206.98831863076</v>
      </c>
      <c r="G189" s="3">
        <f t="shared" si="8"/>
        <v>2.6193212217969578E-5</v>
      </c>
      <c r="I189" s="16"/>
    </row>
    <row r="190" spans="1:9" ht="12.75" customHeight="1" outlineLevel="1">
      <c r="A190" t="s">
        <v>306</v>
      </c>
      <c r="B190" t="s">
        <v>307</v>
      </c>
      <c r="C190" s="41">
        <v>755168.24549999996</v>
      </c>
      <c r="D190" s="41">
        <v>719046.24062794435</v>
      </c>
      <c r="E190" s="41">
        <v>729106.06318881037</v>
      </c>
      <c r="F190" s="16">
        <f t="shared" si="7"/>
        <v>730096.48605372</v>
      </c>
      <c r="G190" s="3">
        <f t="shared" si="8"/>
        <v>7.5228349642492468E-5</v>
      </c>
      <c r="I190" s="16"/>
    </row>
    <row r="191" spans="1:9" ht="12.75" customHeight="1" outlineLevel="1">
      <c r="A191" t="s">
        <v>308</v>
      </c>
      <c r="B191" t="s">
        <v>309</v>
      </c>
      <c r="C191" s="41">
        <v>906763.74080000003</v>
      </c>
      <c r="D191" s="41">
        <v>880847.06662638625</v>
      </c>
      <c r="E191" s="41">
        <v>863656.58995240799</v>
      </c>
      <c r="F191" s="16">
        <f t="shared" si="7"/>
        <v>876571.2739849994</v>
      </c>
      <c r="G191" s="3">
        <f t="shared" si="8"/>
        <v>9.0320952840549019E-5</v>
      </c>
      <c r="I191" s="16"/>
    </row>
    <row r="192" spans="1:9" ht="12.75" customHeight="1" outlineLevel="1">
      <c r="A192" t="s">
        <v>310</v>
      </c>
      <c r="B192" t="s">
        <v>311</v>
      </c>
      <c r="C192" s="41">
        <v>417109.43770000001</v>
      </c>
      <c r="D192" s="41">
        <v>414125.96861149243</v>
      </c>
      <c r="E192" s="41">
        <v>452160.68332503893</v>
      </c>
      <c r="F192" s="16">
        <f t="shared" si="7"/>
        <v>433640.57081635023</v>
      </c>
      <c r="G192" s="3">
        <f t="shared" si="8"/>
        <v>4.4681853842181212E-5</v>
      </c>
      <c r="I192" s="16"/>
    </row>
    <row r="193" spans="1:9" ht="12.75" customHeight="1" outlineLevel="1">
      <c r="A193" t="s">
        <v>312</v>
      </c>
      <c r="B193" t="s">
        <v>313</v>
      </c>
      <c r="C193" s="41">
        <v>950099.47650000011</v>
      </c>
      <c r="D193" s="41">
        <v>991226.72154980898</v>
      </c>
      <c r="E193" s="41">
        <v>1084814.0520846595</v>
      </c>
      <c r="F193" s="16">
        <f t="shared" si="7"/>
        <v>1031165.8459755994</v>
      </c>
      <c r="G193" s="3">
        <f>+F193/$F$264</f>
        <v>1.0625020977671322E-4</v>
      </c>
      <c r="I193" s="16"/>
    </row>
    <row r="194" spans="1:9" ht="12.75" customHeight="1" outlineLevel="1">
      <c r="A194" t="s">
        <v>314</v>
      </c>
      <c r="B194" t="s">
        <v>315</v>
      </c>
      <c r="C194" s="41">
        <v>310248.75839999999</v>
      </c>
      <c r="D194" s="41">
        <v>303394.69369121303</v>
      </c>
      <c r="E194" s="41">
        <v>320888.55591470026</v>
      </c>
      <c r="F194" s="16">
        <f t="shared" si="7"/>
        <v>313283.9689210878</v>
      </c>
      <c r="G194" s="3">
        <f>+F194/$F$264</f>
        <v>3.2280440190543849E-5</v>
      </c>
      <c r="I194" s="16"/>
    </row>
    <row r="195" spans="1:9" ht="12.75" customHeight="1" outlineLevel="1">
      <c r="A195" t="s">
        <v>316</v>
      </c>
      <c r="B195" t="s">
        <v>317</v>
      </c>
      <c r="C195" s="41">
        <v>726052.35200000007</v>
      </c>
      <c r="D195" s="41">
        <v>819335.56039168651</v>
      </c>
      <c r="E195" s="41">
        <v>716740.27503115241</v>
      </c>
      <c r="F195" s="16">
        <f t="shared" si="7"/>
        <v>752490.71631280519</v>
      </c>
      <c r="G195" s="3">
        <f t="shared" ref="G195:G225" si="9">+F195/$F$264</f>
        <v>7.7535826826790257E-5</v>
      </c>
      <c r="I195" s="16"/>
    </row>
    <row r="196" spans="1:9" ht="12.75" customHeight="1" outlineLevel="1">
      <c r="A196" t="s">
        <v>318</v>
      </c>
      <c r="B196" t="s">
        <v>319</v>
      </c>
      <c r="C196" s="41">
        <v>4378332.9642000003</v>
      </c>
      <c r="D196" s="41">
        <v>4337653.3539082864</v>
      </c>
      <c r="E196" s="41">
        <v>4384646.9187603006</v>
      </c>
      <c r="F196" s="16">
        <f t="shared" ref="F196:F259" si="10">IF(C196&gt;0,(+C196+(D196*2)+(E196*3))/6,IF(D196&gt;0,((D196*2)+(E196*3))/5,E196))</f>
        <v>4367930.0713829128</v>
      </c>
      <c r="G196" s="3">
        <f t="shared" si="9"/>
        <v>4.5006677459857446E-4</v>
      </c>
      <c r="I196" s="16"/>
    </row>
    <row r="197" spans="1:9" ht="12.75" customHeight="1" outlineLevel="1">
      <c r="A197" t="s">
        <v>320</v>
      </c>
      <c r="B197" t="s">
        <v>321</v>
      </c>
      <c r="C197" s="41">
        <v>693292.02559999994</v>
      </c>
      <c r="D197" s="41">
        <v>702221.73517974839</v>
      </c>
      <c r="E197" s="41">
        <v>762297.24990266084</v>
      </c>
      <c r="F197" s="16">
        <f t="shared" si="10"/>
        <v>730771.2076112465</v>
      </c>
      <c r="G197" s="3">
        <f t="shared" si="9"/>
        <v>7.5297872219590858E-5</v>
      </c>
      <c r="I197" s="16"/>
    </row>
    <row r="198" spans="1:9" ht="12.75" customHeight="1" outlineLevel="1">
      <c r="A198" t="s">
        <v>322</v>
      </c>
      <c r="B198" t="s">
        <v>323</v>
      </c>
      <c r="C198" s="41">
        <v>2535358.5012000003</v>
      </c>
      <c r="D198" s="41">
        <v>2384803.1126173255</v>
      </c>
      <c r="E198" s="41">
        <v>2351955.5735635771</v>
      </c>
      <c r="F198" s="16">
        <f t="shared" si="10"/>
        <v>2393471.9078542306</v>
      </c>
      <c r="G198" s="3">
        <f t="shared" si="9"/>
        <v>2.4662074805588521E-4</v>
      </c>
      <c r="I198" s="16"/>
    </row>
    <row r="199" spans="1:9" ht="12.75" customHeight="1" outlineLevel="1">
      <c r="A199" t="s">
        <v>324</v>
      </c>
      <c r="B199" t="s">
        <v>325</v>
      </c>
      <c r="C199" s="41">
        <v>230632.96049999999</v>
      </c>
      <c r="D199" s="41">
        <v>223906.81637551184</v>
      </c>
      <c r="E199" s="41">
        <v>221178.339165365</v>
      </c>
      <c r="F199" s="16">
        <f t="shared" si="10"/>
        <v>223663.60179118646</v>
      </c>
      <c r="G199" s="3">
        <f t="shared" si="9"/>
        <v>2.3046054815018721E-5</v>
      </c>
      <c r="I199" s="16"/>
    </row>
    <row r="200" spans="1:9" ht="12.75" customHeight="1" outlineLevel="1">
      <c r="A200" t="s">
        <v>326</v>
      </c>
      <c r="B200" t="s">
        <v>327</v>
      </c>
      <c r="C200" s="41">
        <v>773231.61329999997</v>
      </c>
      <c r="D200" s="41">
        <v>852338.67015104962</v>
      </c>
      <c r="E200" s="41">
        <v>978133.90939335455</v>
      </c>
      <c r="F200" s="16">
        <f t="shared" si="10"/>
        <v>902051.78029702732</v>
      </c>
      <c r="G200" s="3">
        <f t="shared" si="9"/>
        <v>9.2946436560200751E-5</v>
      </c>
      <c r="I200" s="16"/>
    </row>
    <row r="201" spans="1:9" ht="12.75" customHeight="1" outlineLevel="1">
      <c r="A201" t="s">
        <v>502</v>
      </c>
      <c r="B201" t="s">
        <v>500</v>
      </c>
      <c r="C201" s="41">
        <v>237253.75520000004</v>
      </c>
      <c r="D201" s="41">
        <v>231799.78386343832</v>
      </c>
      <c r="E201" s="41">
        <v>276059.09714246128</v>
      </c>
      <c r="F201" s="16">
        <f t="shared" si="10"/>
        <v>254838.43572571012</v>
      </c>
      <c r="G201" s="3">
        <f t="shared" si="9"/>
        <v>2.6258275873565801E-5</v>
      </c>
      <c r="I201" s="36" t="s">
        <v>564</v>
      </c>
    </row>
    <row r="202" spans="1:9" ht="12.75" customHeight="1" outlineLevel="1">
      <c r="A202" t="s">
        <v>328</v>
      </c>
      <c r="B202" t="s">
        <v>329</v>
      </c>
      <c r="C202" s="41">
        <v>860249.68200000003</v>
      </c>
      <c r="D202" s="41">
        <v>881781.69174485048</v>
      </c>
      <c r="E202" s="41">
        <v>899451.19898211386</v>
      </c>
      <c r="F202" s="16">
        <f t="shared" si="10"/>
        <v>887027.77707267366</v>
      </c>
      <c r="G202" s="3">
        <f t="shared" si="9"/>
        <v>9.1398379571595476E-5</v>
      </c>
      <c r="I202" s="16"/>
    </row>
    <row r="203" spans="1:9" ht="12.75" customHeight="1" outlineLevel="1">
      <c r="A203" t="s">
        <v>330</v>
      </c>
      <c r="B203" t="s">
        <v>331</v>
      </c>
      <c r="C203" s="41">
        <v>610915.27890000003</v>
      </c>
      <c r="D203" s="41">
        <v>625339.82188999106</v>
      </c>
      <c r="E203" s="41">
        <v>609902.42710177856</v>
      </c>
      <c r="F203" s="16">
        <f t="shared" si="10"/>
        <v>615217.03399755294</v>
      </c>
      <c r="G203" s="3">
        <f t="shared" si="9"/>
        <v>6.3391295566624198E-5</v>
      </c>
      <c r="I203" s="16"/>
    </row>
    <row r="204" spans="1:9" ht="12.75" customHeight="1" outlineLevel="1">
      <c r="A204" t="s">
        <v>332</v>
      </c>
      <c r="B204" t="s">
        <v>333</v>
      </c>
      <c r="C204" s="41">
        <v>580899.85219999996</v>
      </c>
      <c r="D204" s="41">
        <v>516880.90217976947</v>
      </c>
      <c r="E204" s="41">
        <v>530015.33219398884</v>
      </c>
      <c r="F204" s="16">
        <f t="shared" si="10"/>
        <v>534117.94219025096</v>
      </c>
      <c r="G204" s="3">
        <f t="shared" si="9"/>
        <v>5.5034933153287777E-5</v>
      </c>
      <c r="I204" s="16"/>
    </row>
    <row r="205" spans="1:9" ht="12.75" customHeight="1" outlineLevel="1">
      <c r="A205" t="s">
        <v>334</v>
      </c>
      <c r="B205" t="s">
        <v>335</v>
      </c>
      <c r="C205" s="41">
        <v>126707.4846</v>
      </c>
      <c r="D205" s="41">
        <v>127219.03132283708</v>
      </c>
      <c r="E205" s="41">
        <v>140598.34713508363</v>
      </c>
      <c r="F205" s="16">
        <f t="shared" si="10"/>
        <v>133823.43144182084</v>
      </c>
      <c r="G205" s="3">
        <f t="shared" si="9"/>
        <v>1.3789021154284356E-5</v>
      </c>
      <c r="I205" s="16"/>
    </row>
    <row r="206" spans="1:9" ht="12.75" customHeight="1" outlineLevel="1">
      <c r="A206" t="s">
        <v>336</v>
      </c>
      <c r="B206" t="s">
        <v>337</v>
      </c>
      <c r="C206" s="41">
        <v>1742053.152</v>
      </c>
      <c r="D206" s="41">
        <v>1764268.2201845348</v>
      </c>
      <c r="E206" s="41">
        <v>1836876.5639706608</v>
      </c>
      <c r="F206" s="16">
        <f t="shared" si="10"/>
        <v>1796869.8807135087</v>
      </c>
      <c r="G206" s="3">
        <f t="shared" si="9"/>
        <v>1.8514752259529907E-4</v>
      </c>
      <c r="I206" s="16"/>
    </row>
    <row r="207" spans="1:9" ht="12.75" customHeight="1" outlineLevel="1">
      <c r="A207" t="s">
        <v>338</v>
      </c>
      <c r="B207" t="s">
        <v>339</v>
      </c>
      <c r="C207" s="41">
        <v>1518015.584</v>
      </c>
      <c r="D207" s="41">
        <v>1519410.3182796959</v>
      </c>
      <c r="E207" s="41">
        <v>1675758.097341289</v>
      </c>
      <c r="F207" s="16">
        <f t="shared" si="10"/>
        <v>1597351.7520972099</v>
      </c>
      <c r="G207" s="3">
        <f t="shared" si="9"/>
        <v>1.6458939113422213E-4</v>
      </c>
      <c r="I207" s="16"/>
    </row>
    <row r="208" spans="1:9" ht="12.75" customHeight="1" outlineLevel="1">
      <c r="A208" t="s">
        <v>340</v>
      </c>
      <c r="B208" t="s">
        <v>341</v>
      </c>
      <c r="C208" s="41">
        <v>456258.04379999998</v>
      </c>
      <c r="D208" s="41">
        <v>480046.35551720462</v>
      </c>
      <c r="E208" s="41">
        <v>501243.47954337904</v>
      </c>
      <c r="F208" s="16">
        <f t="shared" si="10"/>
        <v>486680.19891075772</v>
      </c>
      <c r="G208" s="3">
        <f t="shared" si="9"/>
        <v>5.0146999563893763E-5</v>
      </c>
      <c r="I208" s="16"/>
    </row>
    <row r="209" spans="1:9" ht="12.75" customHeight="1" outlineLevel="1">
      <c r="A209" t="s">
        <v>342</v>
      </c>
      <c r="B209" t="s">
        <v>343</v>
      </c>
      <c r="C209" s="41">
        <v>5944757.5908000004</v>
      </c>
      <c r="D209" s="41">
        <v>5806185.6410755562</v>
      </c>
      <c r="E209" s="41">
        <v>5639956.4901164407</v>
      </c>
      <c r="F209" s="16">
        <f t="shared" si="10"/>
        <v>5746166.3905500723</v>
      </c>
      <c r="G209" s="3">
        <f t="shared" si="9"/>
        <v>5.9207874930168245E-4</v>
      </c>
      <c r="H209" s="48" t="s">
        <v>564</v>
      </c>
      <c r="I209" s="16"/>
    </row>
    <row r="210" spans="1:9" ht="12.75" customHeight="1" outlineLevel="1">
      <c r="A210" t="s">
        <v>483</v>
      </c>
      <c r="B210" t="s">
        <v>347</v>
      </c>
      <c r="C210" s="41">
        <v>912712.20889999997</v>
      </c>
      <c r="D210" s="41">
        <v>855565.33907765243</v>
      </c>
      <c r="E210" s="41">
        <v>810177.53361660417</v>
      </c>
      <c r="F210" s="16">
        <f t="shared" si="10"/>
        <v>842395.91465085279</v>
      </c>
      <c r="G210" s="3">
        <f t="shared" si="9"/>
        <v>8.6799560900911838E-5</v>
      </c>
      <c r="I210" s="16"/>
    </row>
    <row r="211" spans="1:9" ht="12.75" customHeight="1" outlineLevel="1">
      <c r="A211" t="s">
        <v>484</v>
      </c>
      <c r="B211" t="s">
        <v>348</v>
      </c>
      <c r="C211" s="41">
        <v>515222.20640000002</v>
      </c>
      <c r="D211" s="41">
        <v>541520.41590303369</v>
      </c>
      <c r="E211" s="41">
        <v>555062.97139404016</v>
      </c>
      <c r="F211" s="16">
        <f t="shared" si="10"/>
        <v>543908.65873136465</v>
      </c>
      <c r="G211" s="3">
        <f t="shared" si="9"/>
        <v>5.6043757961069741E-5</v>
      </c>
      <c r="I211" s="16"/>
    </row>
    <row r="212" spans="1:9" ht="12.75" customHeight="1" outlineLevel="1">
      <c r="A212" t="s">
        <v>485</v>
      </c>
      <c r="B212" t="s">
        <v>344</v>
      </c>
      <c r="C212" s="41">
        <v>244593.90899999999</v>
      </c>
      <c r="D212" s="41">
        <v>245803.77836536473</v>
      </c>
      <c r="E212" s="41">
        <v>251560.1694674138</v>
      </c>
      <c r="F212" s="16">
        <f t="shared" si="10"/>
        <v>248480.32902216181</v>
      </c>
      <c r="G212" s="3">
        <f t="shared" si="9"/>
        <v>2.5603143458473455E-5</v>
      </c>
      <c r="I212" s="16"/>
    </row>
    <row r="213" spans="1:9" ht="12.75" customHeight="1" outlineLevel="1">
      <c r="A213" t="s">
        <v>346</v>
      </c>
      <c r="B213" t="s">
        <v>345</v>
      </c>
      <c r="C213" s="41">
        <v>2943448.2319999998</v>
      </c>
      <c r="D213" s="41">
        <v>3113527.4201702266</v>
      </c>
      <c r="E213" s="41">
        <v>3291306.3600443737</v>
      </c>
      <c r="F213" s="16">
        <f t="shared" si="10"/>
        <v>3174070.3587455959</v>
      </c>
      <c r="G213" s="3">
        <f t="shared" si="9"/>
        <v>3.2705276535191535E-4</v>
      </c>
      <c r="I213" s="16"/>
    </row>
    <row r="214" spans="1:9" ht="12.75" customHeight="1" outlineLevel="1">
      <c r="A214" t="s">
        <v>349</v>
      </c>
      <c r="B214" t="s">
        <v>350</v>
      </c>
      <c r="C214" s="41">
        <v>1655397.6565999999</v>
      </c>
      <c r="D214" s="41">
        <v>1730566.3583439181</v>
      </c>
      <c r="E214" s="41">
        <v>1789130.4764896112</v>
      </c>
      <c r="F214" s="16">
        <f t="shared" si="10"/>
        <v>1747320.3004594452</v>
      </c>
      <c r="G214" s="3">
        <f t="shared" si="9"/>
        <v>1.8004198761575231E-4</v>
      </c>
      <c r="I214" s="16"/>
    </row>
    <row r="215" spans="1:9" ht="12.75" customHeight="1" outlineLevel="1">
      <c r="A215" t="s">
        <v>351</v>
      </c>
      <c r="B215" t="s">
        <v>352</v>
      </c>
      <c r="C215" s="41">
        <v>285249.174</v>
      </c>
      <c r="D215" s="41">
        <v>279602.48889693763</v>
      </c>
      <c r="E215" s="41">
        <v>285682.03042850445</v>
      </c>
      <c r="F215" s="16">
        <f t="shared" si="10"/>
        <v>283583.37384656473</v>
      </c>
      <c r="G215" s="3">
        <f t="shared" si="9"/>
        <v>2.9220123104328053E-5</v>
      </c>
      <c r="I215" s="16"/>
    </row>
    <row r="216" spans="1:9" ht="12.75" customHeight="1" outlineLevel="1">
      <c r="A216" t="s">
        <v>353</v>
      </c>
      <c r="B216" t="s">
        <v>354</v>
      </c>
      <c r="C216" s="41">
        <v>415579.20750000002</v>
      </c>
      <c r="D216" s="41">
        <v>434741.12254821818</v>
      </c>
      <c r="E216" s="41">
        <v>420490.61177538126</v>
      </c>
      <c r="F216" s="16">
        <f t="shared" si="10"/>
        <v>424422.21465376328</v>
      </c>
      <c r="G216" s="3">
        <f t="shared" si="9"/>
        <v>4.3732004426693015E-5</v>
      </c>
      <c r="I216" s="16"/>
    </row>
    <row r="217" spans="1:9" ht="12.75" customHeight="1" outlineLevel="1">
      <c r="A217" t="s">
        <v>355</v>
      </c>
      <c r="B217" t="s">
        <v>356</v>
      </c>
      <c r="C217" s="41">
        <v>2941423.9606999997</v>
      </c>
      <c r="D217" s="41">
        <v>3443785.6348723704</v>
      </c>
      <c r="E217" s="41">
        <v>3380184.0781325381</v>
      </c>
      <c r="F217" s="16">
        <f t="shared" si="10"/>
        <v>3328257.9108070596</v>
      </c>
      <c r="G217" s="3">
        <f t="shared" si="9"/>
        <v>3.4294008339626805E-4</v>
      </c>
      <c r="I217" s="16"/>
    </row>
    <row r="218" spans="1:9" ht="12.75" customHeight="1" outlineLevel="1">
      <c r="A218" t="s">
        <v>357</v>
      </c>
      <c r="B218" t="s">
        <v>358</v>
      </c>
      <c r="C218" s="41">
        <v>424182.40620000003</v>
      </c>
      <c r="D218" s="41">
        <v>425119.90896864532</v>
      </c>
      <c r="E218" s="41">
        <v>411111.50962791557</v>
      </c>
      <c r="F218" s="16">
        <f t="shared" si="10"/>
        <v>417959.45883683953</v>
      </c>
      <c r="G218" s="3">
        <f t="shared" si="9"/>
        <v>4.3066089080520782E-5</v>
      </c>
      <c r="I218" s="16"/>
    </row>
    <row r="219" spans="1:9" ht="12.75" customHeight="1" outlineLevel="1">
      <c r="A219" t="s">
        <v>359</v>
      </c>
      <c r="B219" t="s">
        <v>360</v>
      </c>
      <c r="C219" s="41">
        <v>732577.97140000004</v>
      </c>
      <c r="D219" s="41">
        <v>751903.18282515975</v>
      </c>
      <c r="E219" s="41">
        <v>664083.7764980651</v>
      </c>
      <c r="F219" s="16">
        <f t="shared" si="10"/>
        <v>704772.61109075241</v>
      </c>
      <c r="G219" s="3">
        <f t="shared" si="9"/>
        <v>7.261900504707592E-5</v>
      </c>
      <c r="I219" s="16"/>
    </row>
    <row r="220" spans="1:9" ht="12.75" customHeight="1" outlineLevel="1">
      <c r="A220" t="s">
        <v>361</v>
      </c>
      <c r="B220" t="s">
        <v>362</v>
      </c>
      <c r="C220" s="41">
        <v>973941.7379999999</v>
      </c>
      <c r="D220" s="41">
        <v>956971.55649188918</v>
      </c>
      <c r="E220" s="41">
        <v>857556.96830912214</v>
      </c>
      <c r="F220" s="16">
        <f t="shared" si="10"/>
        <v>910092.62598519074</v>
      </c>
      <c r="G220" s="3">
        <f t="shared" si="9"/>
        <v>9.377495657420609E-5</v>
      </c>
      <c r="I220" s="16"/>
    </row>
    <row r="221" spans="1:9" ht="12.75" customHeight="1" outlineLevel="1">
      <c r="A221" t="s">
        <v>363</v>
      </c>
      <c r="B221" t="s">
        <v>364</v>
      </c>
      <c r="C221" s="41">
        <v>846883.64040000003</v>
      </c>
      <c r="D221" s="41">
        <v>850277.65055189887</v>
      </c>
      <c r="E221" s="41">
        <v>872534.54597467312</v>
      </c>
      <c r="F221" s="16">
        <f t="shared" si="10"/>
        <v>860840.42990463611</v>
      </c>
      <c r="G221" s="3">
        <f t="shared" si="9"/>
        <v>8.8700063737184639E-5</v>
      </c>
      <c r="I221" s="16"/>
    </row>
    <row r="222" spans="1:9" ht="12.75" customHeight="1" outlineLevel="1">
      <c r="A222" t="s">
        <v>365</v>
      </c>
      <c r="B222" t="s">
        <v>366</v>
      </c>
      <c r="C222" s="41">
        <v>318335.59480000002</v>
      </c>
      <c r="D222" s="41">
        <v>283967.24745118513</v>
      </c>
      <c r="E222" s="41">
        <v>292385.71429388493</v>
      </c>
      <c r="F222" s="16">
        <f t="shared" si="10"/>
        <v>293904.53876400419</v>
      </c>
      <c r="G222" s="3">
        <f t="shared" si="9"/>
        <v>3.0283604737178744E-5</v>
      </c>
      <c r="I222" s="16"/>
    </row>
    <row r="223" spans="1:9" ht="12.75" customHeight="1" outlineLevel="1">
      <c r="A223" t="s">
        <v>367</v>
      </c>
      <c r="B223" t="s">
        <v>368</v>
      </c>
      <c r="C223" s="41">
        <v>6218596.9732999997</v>
      </c>
      <c r="D223" s="41">
        <v>6643895.1568098515</v>
      </c>
      <c r="E223" s="41">
        <v>6436134.9301864635</v>
      </c>
      <c r="F223" s="16">
        <f t="shared" si="10"/>
        <v>6469132.0129131824</v>
      </c>
      <c r="G223" s="3">
        <f t="shared" si="9"/>
        <v>6.6657234248771022E-4</v>
      </c>
      <c r="I223" s="16"/>
    </row>
    <row r="224" spans="1:9" ht="12.75" customHeight="1" outlineLevel="1">
      <c r="A224" t="s">
        <v>369</v>
      </c>
      <c r="B224" t="s">
        <v>370</v>
      </c>
      <c r="C224" s="41">
        <v>903351.86020000011</v>
      </c>
      <c r="D224" s="41">
        <v>918333.72157614329</v>
      </c>
      <c r="E224" s="41">
        <v>934293.45242365741</v>
      </c>
      <c r="F224" s="16">
        <f t="shared" si="10"/>
        <v>923816.61010387645</v>
      </c>
      <c r="G224" s="3">
        <f t="shared" si="9"/>
        <v>9.5189061004908061E-5</v>
      </c>
      <c r="I224" s="16"/>
    </row>
    <row r="225" spans="1:11" ht="12.75" customHeight="1" outlineLevel="1">
      <c r="A225" t="s">
        <v>371</v>
      </c>
      <c r="B225" t="s">
        <v>372</v>
      </c>
      <c r="C225" s="41">
        <v>433197</v>
      </c>
      <c r="D225" s="41">
        <v>388456.5334215092</v>
      </c>
      <c r="E225" s="41">
        <v>408989.042061885</v>
      </c>
      <c r="F225" s="16">
        <f t="shared" si="10"/>
        <v>406179.53217144561</v>
      </c>
      <c r="G225" s="3">
        <f t="shared" si="9"/>
        <v>4.1852298220168705E-5</v>
      </c>
      <c r="I225" s="16"/>
    </row>
    <row r="226" spans="1:11" ht="12.75" customHeight="1" outlineLevel="1">
      <c r="A226" t="s">
        <v>373</v>
      </c>
      <c r="B226" t="s">
        <v>374</v>
      </c>
      <c r="C226" s="41">
        <v>475457</v>
      </c>
      <c r="D226" s="41">
        <v>171904.55728567665</v>
      </c>
      <c r="E226" s="41">
        <v>184400.68583533104</v>
      </c>
      <c r="F226" s="16">
        <f t="shared" si="10"/>
        <v>228744.69534622444</v>
      </c>
      <c r="G226" s="3">
        <f t="shared" ref="G226:G261" si="11">+F226/$F$264</f>
        <v>2.3569605181067854E-5</v>
      </c>
      <c r="I226" s="16"/>
    </row>
    <row r="227" spans="1:11" ht="12.75" customHeight="1" outlineLevel="1">
      <c r="A227" t="s">
        <v>375</v>
      </c>
      <c r="B227" t="s">
        <v>376</v>
      </c>
      <c r="C227" s="41">
        <v>1485237</v>
      </c>
      <c r="D227" s="41">
        <v>1393857.1968008569</v>
      </c>
      <c r="E227" s="41">
        <v>1341652.8696640187</v>
      </c>
      <c r="F227" s="16">
        <f t="shared" si="10"/>
        <v>1382985.000432295</v>
      </c>
      <c r="G227" s="3">
        <f t="shared" si="11"/>
        <v>1.4250127366753019E-4</v>
      </c>
      <c r="I227" s="16"/>
    </row>
    <row r="228" spans="1:11" ht="12.75" customHeight="1" outlineLevel="1">
      <c r="A228" t="s">
        <v>508</v>
      </c>
      <c r="B228" t="s">
        <v>509</v>
      </c>
      <c r="C228" s="41">
        <v>197353.97749999998</v>
      </c>
      <c r="D228" s="41">
        <v>196498.09714457381</v>
      </c>
      <c r="E228" s="41">
        <v>197306.10547963579</v>
      </c>
      <c r="F228" s="16">
        <f t="shared" si="10"/>
        <v>197044.74803800919</v>
      </c>
      <c r="G228" s="3">
        <f>+F228/$F$264</f>
        <v>2.0303277010334076E-5</v>
      </c>
      <c r="I228" s="16"/>
    </row>
    <row r="229" spans="1:11" ht="12.75" customHeight="1" outlineLevel="1">
      <c r="A229" t="s">
        <v>377</v>
      </c>
      <c r="B229" t="s">
        <v>378</v>
      </c>
      <c r="C229" s="41">
        <v>834832.83100000001</v>
      </c>
      <c r="D229" s="41">
        <v>812845.44992653083</v>
      </c>
      <c r="E229" s="41">
        <v>829760.76307592564</v>
      </c>
      <c r="F229" s="16">
        <f t="shared" si="10"/>
        <v>824967.67001347302</v>
      </c>
      <c r="G229" s="3">
        <f t="shared" si="11"/>
        <v>8.5003773486124542E-5</v>
      </c>
      <c r="I229" s="16"/>
    </row>
    <row r="230" spans="1:11" ht="12.75" customHeight="1" outlineLevel="1">
      <c r="A230" t="s">
        <v>379</v>
      </c>
      <c r="B230" t="s">
        <v>380</v>
      </c>
      <c r="C230" s="41">
        <v>827332.32000000007</v>
      </c>
      <c r="D230" s="41">
        <v>829955.81495555397</v>
      </c>
      <c r="E230" s="41">
        <v>834007.89134261687</v>
      </c>
      <c r="F230" s="16">
        <f t="shared" si="10"/>
        <v>831544.60398982652</v>
      </c>
      <c r="G230" s="3">
        <f t="shared" si="11"/>
        <v>8.5681453625941438E-5</v>
      </c>
      <c r="I230" s="16"/>
    </row>
    <row r="231" spans="1:11" ht="12.75" customHeight="1" outlineLevel="1">
      <c r="A231" t="s">
        <v>381</v>
      </c>
      <c r="B231" t="s">
        <v>382</v>
      </c>
      <c r="C231" s="41">
        <v>3185137.398</v>
      </c>
      <c r="D231" s="41">
        <v>3163817.6903313985</v>
      </c>
      <c r="E231" s="41">
        <v>3142582.7063881559</v>
      </c>
      <c r="F231" s="16">
        <f t="shared" si="10"/>
        <v>3156753.4829712105</v>
      </c>
      <c r="G231" s="3">
        <f t="shared" si="11"/>
        <v>3.2526845326391656E-4</v>
      </c>
      <c r="I231" s="16"/>
    </row>
    <row r="232" spans="1:11" s="45" customFormat="1" ht="12.75" customHeight="1" outlineLevel="1">
      <c r="A232" s="45" t="s">
        <v>562</v>
      </c>
      <c r="B232" s="45" t="s">
        <v>563</v>
      </c>
      <c r="C232" s="41">
        <v>186529.60949999999</v>
      </c>
      <c r="D232" s="41">
        <v>153780.67299404042</v>
      </c>
      <c r="E232" s="41">
        <v>146109.57023247634</v>
      </c>
      <c r="F232" s="16">
        <f t="shared" si="10"/>
        <v>155403.27769758497</v>
      </c>
      <c r="G232" s="3">
        <f t="shared" si="11"/>
        <v>1.6012585094626901E-5</v>
      </c>
      <c r="I232" s="16"/>
      <c r="J232" s="77"/>
      <c r="K232" s="77"/>
    </row>
    <row r="233" spans="1:11" ht="12.75" customHeight="1" outlineLevel="1">
      <c r="A233" t="s">
        <v>383</v>
      </c>
      <c r="B233" t="s">
        <v>384</v>
      </c>
      <c r="C233" s="41">
        <v>479140.74180000002</v>
      </c>
      <c r="D233" s="41">
        <v>472697.71340981685</v>
      </c>
      <c r="E233" s="41">
        <v>483580.74044140155</v>
      </c>
      <c r="F233" s="16">
        <f t="shared" si="10"/>
        <v>479213.06499063969</v>
      </c>
      <c r="G233" s="3">
        <f t="shared" si="11"/>
        <v>4.9377594187891691E-5</v>
      </c>
      <c r="I233" s="16"/>
    </row>
    <row r="234" spans="1:11" ht="12.75" customHeight="1" outlineLevel="1">
      <c r="A234" t="s">
        <v>385</v>
      </c>
      <c r="B234" t="s">
        <v>386</v>
      </c>
      <c r="C234" s="41">
        <v>718578.67599999998</v>
      </c>
      <c r="D234" s="41">
        <v>720014.64288186969</v>
      </c>
      <c r="E234" s="41">
        <v>735991.66116856958</v>
      </c>
      <c r="F234" s="16">
        <f t="shared" si="10"/>
        <v>727763.82421157474</v>
      </c>
      <c r="G234" s="3">
        <f t="shared" si="11"/>
        <v>7.4987994697617844E-5</v>
      </c>
      <c r="I234" s="16"/>
    </row>
    <row r="235" spans="1:11" ht="12.75" customHeight="1" outlineLevel="1">
      <c r="A235" t="s">
        <v>387</v>
      </c>
      <c r="B235" t="s">
        <v>388</v>
      </c>
      <c r="C235" s="41">
        <v>310889.73719999997</v>
      </c>
      <c r="D235" s="41">
        <v>316309.02409029595</v>
      </c>
      <c r="E235" s="41">
        <v>286444.32846850174</v>
      </c>
      <c r="F235" s="16">
        <f t="shared" si="10"/>
        <v>300473.46179768286</v>
      </c>
      <c r="G235" s="3">
        <f t="shared" si="11"/>
        <v>3.096045943815568E-5</v>
      </c>
      <c r="I235" s="16"/>
    </row>
    <row r="236" spans="1:11" ht="12.75" customHeight="1" outlineLevel="1">
      <c r="A236" t="s">
        <v>389</v>
      </c>
      <c r="B236" t="s">
        <v>390</v>
      </c>
      <c r="C236" s="41">
        <v>2163951.9467999996</v>
      </c>
      <c r="D236" s="41">
        <v>2116257.9859790588</v>
      </c>
      <c r="E236" s="41">
        <v>2073325.217060768</v>
      </c>
      <c r="F236" s="16">
        <f t="shared" si="10"/>
        <v>2102740.5949900704</v>
      </c>
      <c r="G236" s="3">
        <f t="shared" si="11"/>
        <v>2.1666410907192953E-4</v>
      </c>
      <c r="I236" s="16"/>
    </row>
    <row r="237" spans="1:11" ht="12.75" customHeight="1" outlineLevel="1">
      <c r="A237" t="s">
        <v>391</v>
      </c>
      <c r="B237" t="s">
        <v>392</v>
      </c>
      <c r="C237" s="41">
        <v>411617.82949999999</v>
      </c>
      <c r="D237" s="41">
        <v>406403.54565144272</v>
      </c>
      <c r="E237" s="41">
        <v>400094.82298795047</v>
      </c>
      <c r="F237" s="16">
        <f t="shared" si="10"/>
        <v>404118.2316277895</v>
      </c>
      <c r="G237" s="3">
        <f t="shared" si="11"/>
        <v>4.163990404901663E-5</v>
      </c>
      <c r="I237" s="16"/>
    </row>
    <row r="238" spans="1:11" s="46" customFormat="1" ht="12.75" customHeight="1" outlineLevel="1">
      <c r="A238" s="48" t="s">
        <v>572</v>
      </c>
      <c r="B238" s="48" t="s">
        <v>573</v>
      </c>
      <c r="C238" s="41">
        <v>0</v>
      </c>
      <c r="D238" s="41">
        <v>133845.85702041222</v>
      </c>
      <c r="E238" s="41">
        <v>192066.80883374438</v>
      </c>
      <c r="F238" s="16">
        <f t="shared" si="10"/>
        <v>168778.42810841152</v>
      </c>
      <c r="G238" s="49">
        <f t="shared" si="11"/>
        <v>1.7390746078615739E-5</v>
      </c>
      <c r="I238" s="16"/>
      <c r="J238" s="77"/>
      <c r="K238" s="77"/>
    </row>
    <row r="239" spans="1:11" ht="12.75" customHeight="1" outlineLevel="1">
      <c r="A239" t="s">
        <v>393</v>
      </c>
      <c r="B239" t="s">
        <v>394</v>
      </c>
      <c r="C239" s="41">
        <v>2330031.4211999997</v>
      </c>
      <c r="D239" s="41">
        <v>2263340.8536189497</v>
      </c>
      <c r="E239" s="41">
        <v>2200342.0873170374</v>
      </c>
      <c r="F239" s="16">
        <f t="shared" si="10"/>
        <v>2242956.5650648349</v>
      </c>
      <c r="G239" s="3">
        <f t="shared" si="11"/>
        <v>2.3111181046994657E-4</v>
      </c>
      <c r="I239" s="16"/>
    </row>
    <row r="240" spans="1:11" ht="12.75" customHeight="1" outlineLevel="1">
      <c r="A240" t="s">
        <v>395</v>
      </c>
      <c r="B240" t="s">
        <v>396</v>
      </c>
      <c r="C240" s="41">
        <v>1063486.3315000001</v>
      </c>
      <c r="D240" s="41">
        <v>1058390.5789840687</v>
      </c>
      <c r="E240" s="41">
        <v>1067881.3553824318</v>
      </c>
      <c r="F240" s="16">
        <f t="shared" si="10"/>
        <v>1063985.2592692387</v>
      </c>
      <c r="G240" s="3">
        <f t="shared" si="11"/>
        <v>1.0963188650777162E-4</v>
      </c>
      <c r="I240" s="16"/>
    </row>
    <row r="241" spans="1:9" ht="12.75" customHeight="1" outlineLevel="1">
      <c r="A241" t="s">
        <v>397</v>
      </c>
      <c r="B241" t="s">
        <v>398</v>
      </c>
      <c r="C241" s="41">
        <v>15563479.885199999</v>
      </c>
      <c r="D241" s="41">
        <v>15609589.186791595</v>
      </c>
      <c r="E241" s="41">
        <v>15935674.997518849</v>
      </c>
      <c r="F241" s="16">
        <f t="shared" si="10"/>
        <v>15764947.208556622</v>
      </c>
      <c r="G241" s="3">
        <f t="shared" si="11"/>
        <v>1.6244030526856561E-3</v>
      </c>
      <c r="I241" s="16"/>
    </row>
    <row r="242" spans="1:9" ht="12.75" customHeight="1" outlineLevel="1">
      <c r="A242" t="s">
        <v>399</v>
      </c>
      <c r="B242" t="s">
        <v>400</v>
      </c>
      <c r="C242" s="41">
        <v>3984966.9740000004</v>
      </c>
      <c r="D242" s="41">
        <v>3806810.1145536159</v>
      </c>
      <c r="E242" s="41">
        <v>3903085.2064558035</v>
      </c>
      <c r="F242" s="16">
        <f t="shared" si="10"/>
        <v>3884640.4704124406</v>
      </c>
      <c r="G242" s="3">
        <f t="shared" si="11"/>
        <v>4.0026913856706475E-4</v>
      </c>
      <c r="I242" s="16"/>
    </row>
    <row r="243" spans="1:9" ht="12.75" customHeight="1" outlineLevel="1">
      <c r="A243" t="s">
        <v>401</v>
      </c>
      <c r="B243" t="s">
        <v>402</v>
      </c>
      <c r="C243" s="41">
        <v>929349.6</v>
      </c>
      <c r="D243" s="41">
        <v>937280.14766488597</v>
      </c>
      <c r="E243" s="41">
        <v>929569.47220842366</v>
      </c>
      <c r="F243" s="16">
        <f t="shared" si="10"/>
        <v>932103.05199250719</v>
      </c>
      <c r="G243" s="3">
        <f t="shared" si="11"/>
        <v>9.6042886984895376E-5</v>
      </c>
      <c r="I243" s="16"/>
    </row>
    <row r="244" spans="1:9" ht="12.75" customHeight="1" outlineLevel="1">
      <c r="A244" t="s">
        <v>403</v>
      </c>
      <c r="B244" t="s">
        <v>404</v>
      </c>
      <c r="C244" s="41">
        <v>5952667.4275000002</v>
      </c>
      <c r="D244" s="41">
        <v>5778327.5178445093</v>
      </c>
      <c r="E244" s="41">
        <v>6014238.4412125926</v>
      </c>
      <c r="F244" s="16">
        <f t="shared" si="10"/>
        <v>5925339.6311377995</v>
      </c>
      <c r="G244" s="3">
        <f t="shared" si="11"/>
        <v>6.1054056557800437E-4</v>
      </c>
      <c r="I244" s="16"/>
    </row>
    <row r="245" spans="1:9" ht="12.75" customHeight="1" outlineLevel="1">
      <c r="A245" t="s">
        <v>405</v>
      </c>
      <c r="B245" t="s">
        <v>406</v>
      </c>
      <c r="C245" s="41">
        <v>11611035.155399999</v>
      </c>
      <c r="D245" s="41">
        <v>12754353.217963688</v>
      </c>
      <c r="E245" s="41">
        <v>11996811.318635389</v>
      </c>
      <c r="F245" s="16">
        <f t="shared" si="10"/>
        <v>12185029.257872259</v>
      </c>
      <c r="G245" s="3">
        <f t="shared" si="11"/>
        <v>1.255532191874935E-3</v>
      </c>
      <c r="I245" s="16"/>
    </row>
    <row r="246" spans="1:9" ht="12.75" customHeight="1" outlineLevel="1">
      <c r="A246" t="s">
        <v>407</v>
      </c>
      <c r="B246" t="s">
        <v>408</v>
      </c>
      <c r="C246" s="41">
        <v>210030.77789999999</v>
      </c>
      <c r="D246" s="41">
        <v>168112.77465703545</v>
      </c>
      <c r="E246" s="41">
        <v>191777.81950162235</v>
      </c>
      <c r="F246" s="16">
        <f t="shared" si="10"/>
        <v>186931.6309531563</v>
      </c>
      <c r="G246" s="3">
        <f t="shared" si="11"/>
        <v>1.9261232400385361E-5</v>
      </c>
      <c r="I246" s="16"/>
    </row>
    <row r="247" spans="1:9" ht="12.75" customHeight="1" outlineLevel="1">
      <c r="A247" t="s">
        <v>409</v>
      </c>
      <c r="B247" t="s">
        <v>410</v>
      </c>
      <c r="C247" s="41">
        <v>607795.85039999988</v>
      </c>
      <c r="D247" s="41">
        <v>630888.85881687608</v>
      </c>
      <c r="E247" s="41">
        <v>624352.97901176219</v>
      </c>
      <c r="F247" s="16">
        <f t="shared" si="10"/>
        <v>623772.0841781731</v>
      </c>
      <c r="G247" s="3">
        <f t="shared" si="11"/>
        <v>6.4272798653531828E-5</v>
      </c>
      <c r="I247" s="16"/>
    </row>
    <row r="248" spans="1:9" ht="12.75" customHeight="1" outlineLevel="1">
      <c r="A248" t="s">
        <v>411</v>
      </c>
      <c r="B248" t="s">
        <v>412</v>
      </c>
      <c r="C248" s="41">
        <v>1852361.9135</v>
      </c>
      <c r="D248" s="41">
        <v>1765559.6262559064</v>
      </c>
      <c r="E248" s="41">
        <v>1886758.7498701236</v>
      </c>
      <c r="F248" s="16">
        <f t="shared" si="10"/>
        <v>1840626.2359370308</v>
      </c>
      <c r="G248" s="3">
        <f t="shared" si="11"/>
        <v>1.8965612995434615E-4</v>
      </c>
      <c r="I248" s="16"/>
    </row>
    <row r="249" spans="1:9" ht="12.75" customHeight="1" outlineLevel="1">
      <c r="A249" t="s">
        <v>413</v>
      </c>
      <c r="B249" t="s">
        <v>414</v>
      </c>
      <c r="C249" s="41">
        <v>328623.22080000001</v>
      </c>
      <c r="D249" s="41">
        <v>422685.64645296242</v>
      </c>
      <c r="E249" s="41">
        <v>457682.18181258318</v>
      </c>
      <c r="F249" s="16">
        <f t="shared" si="10"/>
        <v>424506.84319061245</v>
      </c>
      <c r="G249" s="3">
        <f t="shared" si="11"/>
        <v>4.3740724459293409E-5</v>
      </c>
      <c r="I249" s="16"/>
    </row>
    <row r="250" spans="1:9" ht="12.75" customHeight="1" outlineLevel="1">
      <c r="A250" t="s">
        <v>415</v>
      </c>
      <c r="B250" t="s">
        <v>416</v>
      </c>
      <c r="C250" s="41">
        <v>474542.57339999994</v>
      </c>
      <c r="D250" s="41">
        <v>454493.19855692383</v>
      </c>
      <c r="E250" s="41">
        <v>466452.78596732806</v>
      </c>
      <c r="F250" s="16">
        <f t="shared" si="10"/>
        <v>463814.55473597191</v>
      </c>
      <c r="G250" s="3">
        <f t="shared" si="11"/>
        <v>4.7790948401287512E-5</v>
      </c>
      <c r="I250" s="16"/>
    </row>
    <row r="251" spans="1:9" ht="12.75" customHeight="1" outlineLevel="1">
      <c r="A251" t="s">
        <v>417</v>
      </c>
      <c r="B251" t="s">
        <v>418</v>
      </c>
      <c r="C251" s="41">
        <v>2761875.6856</v>
      </c>
      <c r="D251" s="41">
        <v>2681617.0457303212</v>
      </c>
      <c r="E251" s="41">
        <v>2569214.7266117726</v>
      </c>
      <c r="F251" s="16">
        <f t="shared" si="10"/>
        <v>2638792.3261493267</v>
      </c>
      <c r="G251" s="3">
        <f t="shared" si="11"/>
        <v>2.7189829774208941E-4</v>
      </c>
      <c r="I251" s="16"/>
    </row>
    <row r="252" spans="1:9" ht="12.75" customHeight="1" outlineLevel="1">
      <c r="A252" t="s">
        <v>419</v>
      </c>
      <c r="B252" t="s">
        <v>420</v>
      </c>
      <c r="C252" s="41">
        <v>1147324.5209999999</v>
      </c>
      <c r="D252" s="41">
        <v>1191129.5917085626</v>
      </c>
      <c r="E252" s="41">
        <v>1227104.9921656463</v>
      </c>
      <c r="F252" s="16">
        <f t="shared" si="10"/>
        <v>1201816.4468190107</v>
      </c>
      <c r="G252" s="3">
        <f t="shared" si="11"/>
        <v>1.2383386250231334E-4</v>
      </c>
      <c r="I252" s="16"/>
    </row>
    <row r="253" spans="1:9" ht="12.75" customHeight="1" outlineLevel="1">
      <c r="A253" t="s">
        <v>421</v>
      </c>
      <c r="B253" t="s">
        <v>422</v>
      </c>
      <c r="C253" s="41">
        <v>2014818.3267999999</v>
      </c>
      <c r="D253" s="41">
        <v>2002891.4993529338</v>
      </c>
      <c r="E253" s="41">
        <v>1963213.7163830111</v>
      </c>
      <c r="F253" s="16">
        <f t="shared" si="10"/>
        <v>1985040.4124424837</v>
      </c>
      <c r="G253" s="3">
        <f t="shared" si="11"/>
        <v>2.0453640998720397E-4</v>
      </c>
      <c r="I253" s="16"/>
    </row>
    <row r="254" spans="1:9" ht="12.75" customHeight="1" outlineLevel="1">
      <c r="A254" t="s">
        <v>423</v>
      </c>
      <c r="B254" t="s">
        <v>424</v>
      </c>
      <c r="C254" s="41">
        <v>93881.466</v>
      </c>
      <c r="D254" s="41">
        <v>97253.51400025413</v>
      </c>
      <c r="E254" s="41">
        <v>98027.801449893392</v>
      </c>
      <c r="F254" s="16">
        <f t="shared" si="10"/>
        <v>97078.649725031413</v>
      </c>
      <c r="G254" s="3">
        <f t="shared" si="11"/>
        <v>1.0002878720605655E-5</v>
      </c>
      <c r="I254" s="16"/>
    </row>
    <row r="255" spans="1:9" ht="12.75" customHeight="1" outlineLevel="1">
      <c r="A255" t="s">
        <v>425</v>
      </c>
      <c r="B255" t="s">
        <v>426</v>
      </c>
      <c r="C255" s="41">
        <v>988928.79839999997</v>
      </c>
      <c r="D255" s="41">
        <v>1016421.4601685818</v>
      </c>
      <c r="E255" s="41">
        <v>1088232.4332916588</v>
      </c>
      <c r="F255" s="16">
        <f t="shared" si="10"/>
        <v>1047744.8364353566</v>
      </c>
      <c r="G255" s="3">
        <f t="shared" si="11"/>
        <v>1.0795849096262541E-4</v>
      </c>
      <c r="I255" s="16"/>
    </row>
    <row r="256" spans="1:9" ht="12.75" customHeight="1" outlineLevel="1">
      <c r="A256" t="s">
        <v>427</v>
      </c>
      <c r="B256" t="s">
        <v>428</v>
      </c>
      <c r="C256" s="41">
        <v>253681.84740000003</v>
      </c>
      <c r="D256" s="41">
        <v>245530.52180802057</v>
      </c>
      <c r="E256" s="41">
        <v>219094.82334366033</v>
      </c>
      <c r="F256" s="16">
        <f t="shared" si="10"/>
        <v>233671.22684117034</v>
      </c>
      <c r="G256" s="3">
        <f t="shared" si="11"/>
        <v>2.4077229640171567E-5</v>
      </c>
      <c r="I256" s="16"/>
    </row>
    <row r="257" spans="1:9" ht="12.75" customHeight="1" outlineLevel="1">
      <c r="A257" t="s">
        <v>429</v>
      </c>
      <c r="B257" t="s">
        <v>430</v>
      </c>
      <c r="C257" s="41">
        <v>4168591.5435000001</v>
      </c>
      <c r="D257" s="41">
        <v>4098691.6136883842</v>
      </c>
      <c r="E257" s="41">
        <v>4224653.6926394226</v>
      </c>
      <c r="F257" s="16">
        <f t="shared" si="10"/>
        <v>4173322.6414658395</v>
      </c>
      <c r="G257" s="3">
        <f t="shared" si="11"/>
        <v>4.3001463620251151E-4</v>
      </c>
      <c r="I257" s="16"/>
    </row>
    <row r="258" spans="1:9" ht="12.75" customHeight="1" outlineLevel="1">
      <c r="A258" t="s">
        <v>431</v>
      </c>
      <c r="B258" t="s">
        <v>432</v>
      </c>
      <c r="C258" s="41">
        <v>103848.16680000001</v>
      </c>
      <c r="D258" s="41">
        <v>111030.75185163826</v>
      </c>
      <c r="E258" s="41">
        <v>104163.16868794353</v>
      </c>
      <c r="F258" s="16">
        <f t="shared" si="10"/>
        <v>106399.86276118451</v>
      </c>
      <c r="G258" s="3">
        <f t="shared" si="11"/>
        <v>1.0963326396728682E-5</v>
      </c>
      <c r="I258" s="16"/>
    </row>
    <row r="259" spans="1:9" ht="12.75" customHeight="1" outlineLevel="1">
      <c r="A259" s="46" t="s">
        <v>565</v>
      </c>
      <c r="B259" s="46" t="s">
        <v>566</v>
      </c>
      <c r="C259" s="41">
        <v>1038868.6949</v>
      </c>
      <c r="D259" s="41">
        <v>1043881.9542989429</v>
      </c>
      <c r="E259" s="41">
        <v>1102437.3804029734</v>
      </c>
      <c r="F259" s="16">
        <f t="shared" si="10"/>
        <v>1072324.124117801</v>
      </c>
      <c r="G259" s="3">
        <f>+F259/$F$264</f>
        <v>1.1049111409266233E-4</v>
      </c>
      <c r="I259" s="16"/>
    </row>
    <row r="260" spans="1:9" ht="12.75" customHeight="1" outlineLevel="1">
      <c r="A260" t="s">
        <v>433</v>
      </c>
      <c r="B260" t="s">
        <v>434</v>
      </c>
      <c r="C260" s="41">
        <v>336285.15659999999</v>
      </c>
      <c r="D260" s="41">
        <v>318763.88239243341</v>
      </c>
      <c r="E260" s="41">
        <v>325096.66969226726</v>
      </c>
      <c r="F260" s="16">
        <f>IF(C260&gt;0,(+C260+(D260*2)+(E260*3))/6,IF(D260&gt;0,((D260*2)+(E260*3))/5,E260))</f>
        <v>324850.48841027811</v>
      </c>
      <c r="G260" s="3">
        <f t="shared" si="11"/>
        <v>3.3472241807043465E-5</v>
      </c>
      <c r="I260" s="16"/>
    </row>
    <row r="261" spans="1:9" ht="12.75" customHeight="1" outlineLevel="1">
      <c r="A261" t="s">
        <v>435</v>
      </c>
      <c r="B261" t="s">
        <v>436</v>
      </c>
      <c r="C261" s="44">
        <v>327698.27299999999</v>
      </c>
      <c r="D261" s="44">
        <v>320604.84434983076</v>
      </c>
      <c r="E261" s="44">
        <v>389602.36836929241</v>
      </c>
      <c r="F261" s="16">
        <f>IF(C261&gt;0,(+C261+(D261*2)+(E261*3))/6,IF(D261&gt;0,((D261*2)+(E261*3))/5,E261))</f>
        <v>356285.8444679231</v>
      </c>
      <c r="G261" s="24">
        <f t="shared" si="11"/>
        <v>3.6711306782445572E-5</v>
      </c>
      <c r="I261" s="16"/>
    </row>
    <row r="262" spans="1:9">
      <c r="B262" t="s">
        <v>480</v>
      </c>
      <c r="C262" s="54">
        <f>SUBTOTAL(9,C139:C261)</f>
        <v>269027553.03290004</v>
      </c>
      <c r="D262" s="54">
        <f>SUBTOTAL(9,D139:D261)</f>
        <v>268632692.48900747</v>
      </c>
      <c r="E262" s="54">
        <f>SUBTOTAL(9,E139:E261)</f>
        <v>267168386.38472375</v>
      </c>
      <c r="F262" s="16">
        <f>SUBTOTAL(9,F139:F261)</f>
        <v>267994479.26553249</v>
      </c>
      <c r="G262" s="3">
        <f>SUBTOTAL(9,G139:G261)</f>
        <v>2.7613860323335081E-2</v>
      </c>
    </row>
    <row r="263" spans="1:9">
      <c r="C263" s="36"/>
      <c r="D263" s="36"/>
      <c r="E263" s="36"/>
      <c r="F263" s="16"/>
    </row>
    <row r="264" spans="1:9" ht="13.5" thickBot="1">
      <c r="C264" s="39">
        <f>SUBTOTAL(9,C5:C263)</f>
        <v>9543216818.3929176</v>
      </c>
      <c r="D264" s="39">
        <f>SUBTOTAL(9,D5:D263)</f>
        <v>9755485378.2090034</v>
      </c>
      <c r="E264" s="39">
        <f>SUBTOTAL(9,E5:E263)</f>
        <v>9725356856.2647362</v>
      </c>
      <c r="F264" s="17">
        <f>SUBTOTAL(9,F5:F263)</f>
        <v>9705071153.6721992</v>
      </c>
      <c r="G264" s="12">
        <f>SUBTOTAL(9,G5:G263)</f>
        <v>1.0000000000000004</v>
      </c>
    </row>
    <row r="265" spans="1:9" ht="13.5" thickTop="1"/>
    <row r="266" spans="1:9">
      <c r="C266" s="41"/>
      <c r="D266" s="41"/>
      <c r="E266" s="36"/>
    </row>
    <row r="267" spans="1:9">
      <c r="C267" s="36"/>
      <c r="D267" s="36"/>
      <c r="E267" s="36"/>
    </row>
    <row r="268" spans="1:9">
      <c r="E268" s="36"/>
      <c r="F268" s="16"/>
    </row>
    <row r="269" spans="1:9">
      <c r="C269" s="36"/>
      <c r="D269" s="36"/>
      <c r="E269" s="36"/>
    </row>
    <row r="270" spans="1:9">
      <c r="C270" s="36"/>
      <c r="D270" s="36"/>
      <c r="E270" s="36"/>
    </row>
    <row r="271" spans="1:9">
      <c r="D271" s="36"/>
    </row>
    <row r="273" spans="3:5">
      <c r="C273" s="56"/>
      <c r="E273" s="36"/>
    </row>
    <row r="276" spans="3:5">
      <c r="C276" s="36"/>
    </row>
  </sheetData>
  <phoneticPr fontId="6" type="noConversion"/>
  <printOptions horizontalCentered="1"/>
  <pageMargins left="0.17" right="0.17" top="0.75" bottom="0.5" header="0.25" footer="0.25"/>
  <pageSetup scale="90" fitToHeight="6" orientation="landscape" horizontalDpi="200" verticalDpi="200" r:id="rId1"/>
  <headerFooter alignWithMargins="0">
    <oddHeader>&amp;C&amp;"Arial,Bold"&amp;14
Payroll Data
FY 2020 Assessments</oddHeader>
    <oddFooter>&amp;L&amp;D&amp;CPage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E273"/>
  <sheetViews>
    <sheetView zoomScaleNormal="100" workbookViewId="0">
      <pane xSplit="2" ySplit="3" topLeftCell="G231" activePane="bottomRight" state="frozen"/>
      <selection activeCell="D52" sqref="D52"/>
      <selection pane="topRight" activeCell="D52" sqref="D52"/>
      <selection pane="bottomLeft" activeCell="D52" sqref="D52"/>
      <selection pane="bottomRight" activeCell="T267" sqref="T267"/>
    </sheetView>
  </sheetViews>
  <sheetFormatPr defaultRowHeight="12.75" outlineLevelRow="1"/>
  <cols>
    <col min="1" max="1" width="5.28515625" customWidth="1"/>
    <col min="2" max="2" width="19.85546875" customWidth="1"/>
    <col min="3" max="6" width="10.42578125" style="48" hidden="1" customWidth="1"/>
    <col min="7" max="7" width="10.42578125" style="48" customWidth="1"/>
    <col min="8" max="11" width="10.42578125" style="48" hidden="1" customWidth="1"/>
    <col min="12" max="12" width="10.85546875" style="48" bestFit="1" customWidth="1"/>
    <col min="13" max="13" width="10.85546875" style="48" hidden="1" customWidth="1"/>
    <col min="14" max="16" width="10.42578125" style="48" hidden="1" customWidth="1"/>
    <col min="17" max="17" width="10.85546875" style="48" bestFit="1" customWidth="1"/>
    <col min="18" max="18" width="10.7109375" bestFit="1" customWidth="1"/>
    <col min="19" max="19" width="2.140625" customWidth="1"/>
    <col min="20" max="20" width="9" customWidth="1"/>
    <col min="21" max="21" width="2.140625" customWidth="1"/>
    <col min="22" max="23" width="8.5703125" customWidth="1"/>
    <col min="24" max="24" width="8.5703125" bestFit="1" customWidth="1"/>
    <col min="25" max="25" width="1.5703125" customWidth="1"/>
    <col min="26" max="28" width="7.28515625" bestFit="1" customWidth="1"/>
    <col min="29" max="29" width="2.5703125" customWidth="1"/>
  </cols>
  <sheetData>
    <row r="1" spans="1:31">
      <c r="T1" s="1" t="s">
        <v>444</v>
      </c>
      <c r="Z1" s="1"/>
      <c r="AA1" s="1"/>
      <c r="AB1" s="1"/>
      <c r="AC1" s="1"/>
      <c r="AD1" s="1" t="s">
        <v>439</v>
      </c>
    </row>
    <row r="2" spans="1:31">
      <c r="A2" s="19" t="s">
        <v>457</v>
      </c>
      <c r="B2" s="19"/>
      <c r="C2" s="65">
        <v>2016</v>
      </c>
      <c r="D2" s="66"/>
      <c r="E2" s="66"/>
      <c r="F2" s="66"/>
      <c r="G2" s="1" t="s">
        <v>569</v>
      </c>
      <c r="H2" s="65">
        <v>2017</v>
      </c>
      <c r="I2" s="66"/>
      <c r="J2" s="66"/>
      <c r="K2" s="66"/>
      <c r="L2" s="1" t="s">
        <v>571</v>
      </c>
      <c r="M2" s="65">
        <v>2018</v>
      </c>
      <c r="N2" s="66"/>
      <c r="O2" s="66"/>
      <c r="P2" s="66"/>
      <c r="Q2" s="1" t="s">
        <v>578</v>
      </c>
      <c r="R2" s="1" t="s">
        <v>443</v>
      </c>
      <c r="S2" s="1"/>
      <c r="T2" s="1" t="s">
        <v>3</v>
      </c>
      <c r="U2" s="1"/>
      <c r="V2" s="1" t="s">
        <v>568</v>
      </c>
      <c r="W2" s="1" t="s">
        <v>570</v>
      </c>
      <c r="X2" s="1" t="s">
        <v>577</v>
      </c>
      <c r="Y2" s="1"/>
      <c r="Z2" s="1" t="s">
        <v>568</v>
      </c>
      <c r="AA2" s="1" t="s">
        <v>570</v>
      </c>
      <c r="AB2" s="1" t="s">
        <v>577</v>
      </c>
      <c r="AC2" s="1"/>
      <c r="AD2" s="1" t="s">
        <v>443</v>
      </c>
      <c r="AE2" s="1"/>
    </row>
    <row r="3" spans="1:31">
      <c r="A3" s="11" t="s">
        <v>455</v>
      </c>
      <c r="B3" s="11" t="s">
        <v>456</v>
      </c>
      <c r="C3" s="11" t="s">
        <v>459</v>
      </c>
      <c r="D3" s="67" t="s">
        <v>460</v>
      </c>
      <c r="E3" s="67" t="s">
        <v>461</v>
      </c>
      <c r="F3" s="67" t="s">
        <v>462</v>
      </c>
      <c r="G3" s="11" t="s">
        <v>444</v>
      </c>
      <c r="H3" s="11" t="s">
        <v>459</v>
      </c>
      <c r="I3" s="67" t="s">
        <v>460</v>
      </c>
      <c r="J3" s="67" t="s">
        <v>461</v>
      </c>
      <c r="K3" s="67" t="s">
        <v>462</v>
      </c>
      <c r="L3" s="11" t="s">
        <v>444</v>
      </c>
      <c r="M3" s="11" t="s">
        <v>459</v>
      </c>
      <c r="N3" s="67" t="s">
        <v>460</v>
      </c>
      <c r="O3" s="67" t="s">
        <v>461</v>
      </c>
      <c r="P3" s="67" t="s">
        <v>462</v>
      </c>
      <c r="Q3" s="11" t="s">
        <v>444</v>
      </c>
      <c r="R3" s="11" t="s">
        <v>475</v>
      </c>
      <c r="S3" s="11"/>
      <c r="T3" s="11" t="s">
        <v>5</v>
      </c>
      <c r="U3" s="11"/>
      <c r="V3" s="11" t="s">
        <v>445</v>
      </c>
      <c r="W3" s="11" t="s">
        <v>445</v>
      </c>
      <c r="X3" s="11" t="s">
        <v>445</v>
      </c>
      <c r="Y3" s="11"/>
      <c r="Z3" s="11" t="s">
        <v>2</v>
      </c>
      <c r="AA3" s="11" t="s">
        <v>2</v>
      </c>
      <c r="AB3" s="11" t="s">
        <v>2</v>
      </c>
      <c r="AC3" s="11"/>
      <c r="AD3" s="11" t="s">
        <v>446</v>
      </c>
      <c r="AE3" s="11"/>
    </row>
    <row r="4" spans="1:31" ht="3" customHeight="1"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5"/>
      <c r="Z4" s="6"/>
      <c r="AA4" s="6"/>
      <c r="AB4" s="6"/>
      <c r="AD4" s="6"/>
    </row>
    <row r="5" spans="1:31">
      <c r="A5" t="s">
        <v>7</v>
      </c>
      <c r="B5" t="s">
        <v>512</v>
      </c>
      <c r="C5" s="89">
        <v>472</v>
      </c>
      <c r="D5" s="90">
        <v>467</v>
      </c>
      <c r="E5" s="90">
        <v>468</v>
      </c>
      <c r="F5" s="90">
        <v>477</v>
      </c>
      <c r="G5" s="36">
        <f t="shared" ref="G5:G68" si="0">AVERAGE(C5:F5)</f>
        <v>471</v>
      </c>
      <c r="H5" s="89">
        <v>482</v>
      </c>
      <c r="I5" s="90">
        <v>568</v>
      </c>
      <c r="J5" s="90">
        <v>626</v>
      </c>
      <c r="K5" s="90">
        <v>548</v>
      </c>
      <c r="L5" s="36">
        <f t="shared" ref="L5:L68" si="1">AVERAGE(H5:K5)</f>
        <v>556</v>
      </c>
      <c r="M5" s="89">
        <v>477</v>
      </c>
      <c r="N5" s="90">
        <v>471</v>
      </c>
      <c r="O5" s="90">
        <v>468</v>
      </c>
      <c r="P5" s="92">
        <v>481</v>
      </c>
      <c r="Q5" s="36">
        <f t="shared" ref="Q5:Q55" si="2">AVERAGE(M5:P5)</f>
        <v>474.25</v>
      </c>
      <c r="R5" s="16">
        <f t="shared" ref="R5:R36" si="3">IF(G5&gt;0,(+G5+(L5*2)+(Q5*3))/6,IF(L5&gt;0,((L5*2)+(Q5*3))/5,Q5))</f>
        <v>500.95833333333331</v>
      </c>
      <c r="T5" s="6">
        <f t="shared" ref="T5:T36" si="4">+R5/$R$264</f>
        <v>2.6600951718022598E-3</v>
      </c>
      <c r="V5" s="23">
        <f>+claims!D5</f>
        <v>2</v>
      </c>
      <c r="W5" s="23">
        <f>+claims!E5</f>
        <v>0</v>
      </c>
      <c r="X5" s="23">
        <f>+claims!F5</f>
        <v>1</v>
      </c>
      <c r="Z5" s="6">
        <f t="shared" ref="Z5:Z54" si="5">IF(G5&gt;100,IF(V5&lt;1,0,+V5/G5),IF(V5&lt;1,0,+V5/100))</f>
        <v>4.246284501061571E-3</v>
      </c>
      <c r="AA5" s="6">
        <f t="shared" ref="AA5:AA54" si="6">IF(L5&gt;100,IF(W5&lt;1,0,+W5/L5),IF(W5&lt;1,0,+W5/100))</f>
        <v>0</v>
      </c>
      <c r="AB5" s="6">
        <f>IF(Q5&gt;100,IF(X5&lt;1,0,+X5/Q5),IF(X5&lt;1,0,+X5/100))</f>
        <v>2.1085925144965737E-3</v>
      </c>
      <c r="AD5" s="6">
        <f t="shared" ref="AD5:AD67" si="7">(+Z5+(AA5*2)+(AB5*3))/6</f>
        <v>1.7620103407585488E-3</v>
      </c>
    </row>
    <row r="6" spans="1:31">
      <c r="A6" t="s">
        <v>8</v>
      </c>
      <c r="B6" t="s">
        <v>513</v>
      </c>
      <c r="C6" s="91">
        <v>723</v>
      </c>
      <c r="D6" s="5">
        <v>709</v>
      </c>
      <c r="E6" s="5">
        <v>710</v>
      </c>
      <c r="F6" s="5">
        <v>729</v>
      </c>
      <c r="G6" s="36">
        <f t="shared" si="0"/>
        <v>717.75</v>
      </c>
      <c r="H6" s="91">
        <v>716</v>
      </c>
      <c r="I6" s="5">
        <v>873</v>
      </c>
      <c r="J6" s="5">
        <v>999</v>
      </c>
      <c r="K6" s="5">
        <v>834</v>
      </c>
      <c r="L6" s="36">
        <f t="shared" si="1"/>
        <v>855.5</v>
      </c>
      <c r="M6" s="91">
        <v>742</v>
      </c>
      <c r="N6" s="5">
        <v>720</v>
      </c>
      <c r="O6" s="5">
        <v>714</v>
      </c>
      <c r="P6" s="41">
        <v>718</v>
      </c>
      <c r="Q6" s="36">
        <f t="shared" si="2"/>
        <v>723.5</v>
      </c>
      <c r="R6" s="16">
        <f t="shared" si="3"/>
        <v>766.54166666666663</v>
      </c>
      <c r="T6" s="6">
        <f t="shared" si="4"/>
        <v>4.0703460763242263E-3</v>
      </c>
      <c r="V6" s="23">
        <f>+claims!D6</f>
        <v>0</v>
      </c>
      <c r="W6" s="23">
        <f>+claims!E6</f>
        <v>0</v>
      </c>
      <c r="X6" s="23">
        <f>+claims!F6</f>
        <v>1</v>
      </c>
      <c r="Z6" s="6">
        <f t="shared" si="5"/>
        <v>0</v>
      </c>
      <c r="AA6" s="6">
        <f t="shared" si="6"/>
        <v>0</v>
      </c>
      <c r="AB6" s="6">
        <f>IF(Q6&gt;100,IF(X6&lt;1,0,+X6/Q6),IF(X6&lt;1,0,+X6/100))</f>
        <v>1.38217000691085E-3</v>
      </c>
      <c r="AD6" s="6">
        <f t="shared" si="7"/>
        <v>6.9108500345542499E-4</v>
      </c>
    </row>
    <row r="7" spans="1:31">
      <c r="A7" t="s">
        <v>9</v>
      </c>
      <c r="B7" t="s">
        <v>10</v>
      </c>
      <c r="C7" s="91">
        <v>381</v>
      </c>
      <c r="D7" s="5">
        <v>381</v>
      </c>
      <c r="E7" s="5">
        <v>384</v>
      </c>
      <c r="F7" s="5">
        <v>383</v>
      </c>
      <c r="G7" s="36">
        <f t="shared" si="0"/>
        <v>382.25</v>
      </c>
      <c r="H7" s="91">
        <v>403</v>
      </c>
      <c r="I7" s="5">
        <v>472</v>
      </c>
      <c r="J7" s="5">
        <v>473</v>
      </c>
      <c r="K7" s="5">
        <v>399</v>
      </c>
      <c r="L7" s="36">
        <f t="shared" si="1"/>
        <v>436.75</v>
      </c>
      <c r="M7" s="91">
        <v>385</v>
      </c>
      <c r="N7" s="5">
        <v>376</v>
      </c>
      <c r="O7" s="5">
        <v>373</v>
      </c>
      <c r="P7" s="41">
        <v>377</v>
      </c>
      <c r="Q7" s="36">
        <f t="shared" si="2"/>
        <v>377.75</v>
      </c>
      <c r="R7" s="16">
        <f t="shared" si="3"/>
        <v>398.16666666666669</v>
      </c>
      <c r="T7" s="6">
        <f t="shared" si="4"/>
        <v>2.1142701041123179E-3</v>
      </c>
      <c r="V7" s="23">
        <f>+claims!D7</f>
        <v>0</v>
      </c>
      <c r="W7" s="23">
        <f>+claims!E7</f>
        <v>0</v>
      </c>
      <c r="X7" s="23">
        <f>+claims!F7</f>
        <v>1</v>
      </c>
      <c r="Z7" s="6">
        <f t="shared" si="5"/>
        <v>0</v>
      </c>
      <c r="AA7" s="6">
        <f t="shared" si="6"/>
        <v>0</v>
      </c>
      <c r="AB7" s="6">
        <f>IF(Q7&gt;100,IF(X7&lt;1,0,+X7/Q7),IF(X7&lt;1,0,+X7/100))</f>
        <v>2.6472534745201853E-3</v>
      </c>
      <c r="AD7" s="6">
        <f t="shared" si="7"/>
        <v>1.3236267372600927E-3</v>
      </c>
    </row>
    <row r="8" spans="1:31">
      <c r="A8" t="s">
        <v>11</v>
      </c>
      <c r="B8" t="s">
        <v>12</v>
      </c>
      <c r="C8" s="91">
        <v>154</v>
      </c>
      <c r="D8" s="5">
        <v>153</v>
      </c>
      <c r="E8" s="5">
        <v>154</v>
      </c>
      <c r="F8" s="5">
        <v>159</v>
      </c>
      <c r="G8" s="36">
        <f t="shared" si="0"/>
        <v>155</v>
      </c>
      <c r="H8" s="91">
        <v>158</v>
      </c>
      <c r="I8" s="5">
        <v>154</v>
      </c>
      <c r="J8" s="5">
        <v>154</v>
      </c>
      <c r="K8" s="5">
        <v>149</v>
      </c>
      <c r="L8" s="36">
        <f t="shared" si="1"/>
        <v>153.75</v>
      </c>
      <c r="M8" s="91">
        <v>137</v>
      </c>
      <c r="N8" s="5">
        <v>128</v>
      </c>
      <c r="O8" s="5">
        <v>127</v>
      </c>
      <c r="P8" s="41">
        <v>134</v>
      </c>
      <c r="Q8" s="36">
        <f t="shared" si="2"/>
        <v>131.5</v>
      </c>
      <c r="R8" s="16">
        <f t="shared" si="3"/>
        <v>142.83333333333334</v>
      </c>
      <c r="T8" s="6">
        <f t="shared" si="4"/>
        <v>7.5844683098545685E-4</v>
      </c>
      <c r="V8" s="23">
        <f>+claims!D8</f>
        <v>0</v>
      </c>
      <c r="W8" s="23">
        <f>+claims!E8</f>
        <v>0</v>
      </c>
      <c r="X8" s="23">
        <f>+claims!F8</f>
        <v>0</v>
      </c>
      <c r="Z8" s="6">
        <f t="shared" si="5"/>
        <v>0</v>
      </c>
      <c r="AA8" s="6">
        <f t="shared" si="6"/>
        <v>0</v>
      </c>
      <c r="AB8" s="6">
        <f>IF(Q8&gt;100,IF(X8&lt;1,0,+X8/Q8),IF(X8&lt;1,0,+X8/100))</f>
        <v>0</v>
      </c>
      <c r="AD8" s="6">
        <f t="shared" si="7"/>
        <v>0</v>
      </c>
    </row>
    <row r="9" spans="1:31">
      <c r="A9" t="s">
        <v>13</v>
      </c>
      <c r="B9" t="s">
        <v>14</v>
      </c>
      <c r="C9" s="91">
        <v>25.7</v>
      </c>
      <c r="D9" s="5">
        <v>25.3</v>
      </c>
      <c r="E9" s="5">
        <v>24.8</v>
      </c>
      <c r="F9" s="5">
        <v>24.6</v>
      </c>
      <c r="G9" s="36">
        <f t="shared" si="0"/>
        <v>25.1</v>
      </c>
      <c r="H9" s="91">
        <v>24.5</v>
      </c>
      <c r="I9" s="5">
        <v>25.8</v>
      </c>
      <c r="J9" s="5">
        <v>25</v>
      </c>
      <c r="K9" s="5">
        <v>24.3</v>
      </c>
      <c r="L9" s="36">
        <f t="shared" si="1"/>
        <v>24.9</v>
      </c>
      <c r="M9" s="91">
        <v>23.1</v>
      </c>
      <c r="N9" s="5">
        <v>23.2</v>
      </c>
      <c r="O9" s="5">
        <v>23.7</v>
      </c>
      <c r="P9" s="41">
        <v>24.1</v>
      </c>
      <c r="Q9" s="36">
        <f t="shared" si="2"/>
        <v>23.524999999999999</v>
      </c>
      <c r="R9" s="16">
        <f t="shared" si="3"/>
        <v>24.245833333333334</v>
      </c>
      <c r="T9" s="6">
        <f t="shared" si="4"/>
        <v>1.2874568580817892E-4</v>
      </c>
      <c r="V9" s="23">
        <f>+claims!D9</f>
        <v>0</v>
      </c>
      <c r="W9" s="23">
        <f>+claims!E9</f>
        <v>0</v>
      </c>
      <c r="X9" s="23">
        <f>+claims!F9</f>
        <v>0</v>
      </c>
      <c r="Z9" s="6">
        <f t="shared" si="5"/>
        <v>0</v>
      </c>
      <c r="AA9" s="6">
        <f t="shared" si="6"/>
        <v>0</v>
      </c>
      <c r="AB9" s="6">
        <f t="shared" ref="AB9:AB57" si="8">IF(Q9&gt;100,IF(X9&lt;1,0,+X9/Q9),IF(X9&lt;1,0,+X9/100))</f>
        <v>0</v>
      </c>
      <c r="AD9" s="6">
        <f t="shared" si="7"/>
        <v>0</v>
      </c>
    </row>
    <row r="10" spans="1:31">
      <c r="A10" t="s">
        <v>15</v>
      </c>
      <c r="B10" t="s">
        <v>16</v>
      </c>
      <c r="C10" s="91">
        <v>29.8</v>
      </c>
      <c r="D10" s="5">
        <v>29.4</v>
      </c>
      <c r="E10" s="5">
        <v>29.6</v>
      </c>
      <c r="F10" s="5">
        <v>30.4</v>
      </c>
      <c r="G10" s="36">
        <f t="shared" si="0"/>
        <v>29.800000000000004</v>
      </c>
      <c r="H10" s="91">
        <v>27</v>
      </c>
      <c r="I10" s="5">
        <v>27.8</v>
      </c>
      <c r="J10" s="5">
        <v>26.8</v>
      </c>
      <c r="K10" s="5">
        <v>26.2</v>
      </c>
      <c r="L10" s="36">
        <f t="shared" si="1"/>
        <v>26.95</v>
      </c>
      <c r="M10" s="91">
        <v>29.5</v>
      </c>
      <c r="N10" s="5">
        <v>30</v>
      </c>
      <c r="O10" s="5">
        <v>29.6</v>
      </c>
      <c r="P10" s="41">
        <v>30</v>
      </c>
      <c r="Q10" s="36">
        <f t="shared" si="2"/>
        <v>29.774999999999999</v>
      </c>
      <c r="R10" s="16">
        <f t="shared" si="3"/>
        <v>28.837499999999995</v>
      </c>
      <c r="T10" s="6">
        <f t="shared" si="4"/>
        <v>1.5312749466891323E-4</v>
      </c>
      <c r="V10" s="23">
        <f>+claims!D10</f>
        <v>0</v>
      </c>
      <c r="W10" s="23">
        <f>+claims!E10</f>
        <v>0</v>
      </c>
      <c r="X10" s="23">
        <f>+claims!F10</f>
        <v>0</v>
      </c>
      <c r="Z10" s="6">
        <f t="shared" si="5"/>
        <v>0</v>
      </c>
      <c r="AA10" s="6">
        <f t="shared" si="6"/>
        <v>0</v>
      </c>
      <c r="AB10" s="6">
        <f t="shared" si="8"/>
        <v>0</v>
      </c>
      <c r="AD10" s="6">
        <f t="shared" si="7"/>
        <v>0</v>
      </c>
    </row>
    <row r="11" spans="1:31">
      <c r="A11" t="s">
        <v>17</v>
      </c>
      <c r="B11" t="s">
        <v>18</v>
      </c>
      <c r="C11" s="91">
        <v>75</v>
      </c>
      <c r="D11" s="5">
        <v>77</v>
      </c>
      <c r="E11" s="5">
        <v>77</v>
      </c>
      <c r="F11" s="5">
        <v>73</v>
      </c>
      <c r="G11" s="36">
        <f t="shared" si="0"/>
        <v>75.5</v>
      </c>
      <c r="H11" s="91">
        <v>77</v>
      </c>
      <c r="I11" s="5">
        <v>77</v>
      </c>
      <c r="J11" s="5">
        <v>77</v>
      </c>
      <c r="K11" s="5">
        <v>73</v>
      </c>
      <c r="L11" s="36">
        <f t="shared" si="1"/>
        <v>76</v>
      </c>
      <c r="M11" s="91">
        <v>74</v>
      </c>
      <c r="N11" s="5">
        <v>77</v>
      </c>
      <c r="O11" s="5">
        <v>80</v>
      </c>
      <c r="P11" s="41">
        <v>76.5</v>
      </c>
      <c r="Q11" s="36">
        <f t="shared" si="2"/>
        <v>76.875</v>
      </c>
      <c r="R11" s="16">
        <f t="shared" si="3"/>
        <v>76.354166666666671</v>
      </c>
      <c r="T11" s="6">
        <f t="shared" si="4"/>
        <v>4.0544160378671229E-4</v>
      </c>
      <c r="V11" s="23">
        <f>+claims!D11</f>
        <v>0</v>
      </c>
      <c r="W11" s="23">
        <f>+claims!E11</f>
        <v>0</v>
      </c>
      <c r="X11" s="23">
        <f>+claims!F11</f>
        <v>1</v>
      </c>
      <c r="Z11" s="6">
        <f t="shared" si="5"/>
        <v>0</v>
      </c>
      <c r="AA11" s="6">
        <f t="shared" si="6"/>
        <v>0</v>
      </c>
      <c r="AB11" s="6">
        <f t="shared" si="8"/>
        <v>0.01</v>
      </c>
      <c r="AD11" s="6">
        <f t="shared" si="7"/>
        <v>5.0000000000000001E-3</v>
      </c>
    </row>
    <row r="12" spans="1:31">
      <c r="A12" t="s">
        <v>19</v>
      </c>
      <c r="B12" t="s">
        <v>20</v>
      </c>
      <c r="C12" s="91">
        <v>18</v>
      </c>
      <c r="D12" s="5">
        <v>18</v>
      </c>
      <c r="E12" s="5">
        <v>22</v>
      </c>
      <c r="F12" s="5">
        <v>26</v>
      </c>
      <c r="G12" s="36">
        <f t="shared" si="0"/>
        <v>21</v>
      </c>
      <c r="H12" s="91">
        <v>18</v>
      </c>
      <c r="I12" s="5">
        <v>18</v>
      </c>
      <c r="J12" s="5">
        <v>21</v>
      </c>
      <c r="K12" s="5">
        <v>17</v>
      </c>
      <c r="L12" s="36">
        <f t="shared" si="1"/>
        <v>18.5</v>
      </c>
      <c r="M12" s="91">
        <v>18</v>
      </c>
      <c r="N12" s="5">
        <v>17</v>
      </c>
      <c r="O12" s="5">
        <v>20</v>
      </c>
      <c r="P12" s="41">
        <v>25</v>
      </c>
      <c r="Q12" s="36">
        <f t="shared" si="2"/>
        <v>20</v>
      </c>
      <c r="R12" s="16">
        <f t="shared" si="3"/>
        <v>19.666666666666668</v>
      </c>
      <c r="T12" s="6">
        <f t="shared" si="4"/>
        <v>1.0443025210768251E-4</v>
      </c>
      <c r="V12" s="23">
        <f>+claims!D12</f>
        <v>0</v>
      </c>
      <c r="W12" s="23">
        <f>+claims!E12</f>
        <v>0</v>
      </c>
      <c r="X12" s="23">
        <f>+claims!F12</f>
        <v>0</v>
      </c>
      <c r="Z12" s="6">
        <f t="shared" si="5"/>
        <v>0</v>
      </c>
      <c r="AA12" s="6">
        <f t="shared" si="6"/>
        <v>0</v>
      </c>
      <c r="AB12" s="6">
        <f t="shared" si="8"/>
        <v>0</v>
      </c>
      <c r="AD12" s="6">
        <f t="shared" si="7"/>
        <v>0</v>
      </c>
    </row>
    <row r="13" spans="1:31">
      <c r="A13" t="s">
        <v>21</v>
      </c>
      <c r="B13" t="s">
        <v>22</v>
      </c>
      <c r="C13" s="91">
        <v>69</v>
      </c>
      <c r="D13" s="5">
        <v>71</v>
      </c>
      <c r="E13" s="5">
        <v>70</v>
      </c>
      <c r="F13" s="5">
        <v>68</v>
      </c>
      <c r="G13" s="36">
        <f t="shared" si="0"/>
        <v>69.5</v>
      </c>
      <c r="H13" s="91">
        <v>70</v>
      </c>
      <c r="I13" s="5">
        <v>70</v>
      </c>
      <c r="J13" s="5">
        <v>69.400000000000006</v>
      </c>
      <c r="K13" s="5">
        <v>67.5</v>
      </c>
      <c r="L13" s="36">
        <f t="shared" si="1"/>
        <v>69.224999999999994</v>
      </c>
      <c r="M13" s="91">
        <v>71.5</v>
      </c>
      <c r="N13" s="5">
        <v>70</v>
      </c>
      <c r="O13" s="5">
        <v>68.3</v>
      </c>
      <c r="P13" s="41">
        <v>66.7</v>
      </c>
      <c r="Q13" s="36">
        <f t="shared" si="2"/>
        <v>69.125</v>
      </c>
      <c r="R13" s="16">
        <f t="shared" si="3"/>
        <v>69.220833333333331</v>
      </c>
      <c r="T13" s="6">
        <f t="shared" si="4"/>
        <v>3.6756351234426467E-4</v>
      </c>
      <c r="V13" s="23">
        <f>+claims!D13</f>
        <v>0</v>
      </c>
      <c r="W13" s="23">
        <f>+claims!E13</f>
        <v>0</v>
      </c>
      <c r="X13" s="23">
        <f>+claims!F13</f>
        <v>0</v>
      </c>
      <c r="Z13" s="6">
        <f t="shared" si="5"/>
        <v>0</v>
      </c>
      <c r="AA13" s="6">
        <f t="shared" si="6"/>
        <v>0</v>
      </c>
      <c r="AB13" s="6">
        <f t="shared" si="8"/>
        <v>0</v>
      </c>
      <c r="AD13" s="6">
        <f t="shared" si="7"/>
        <v>0</v>
      </c>
    </row>
    <row r="14" spans="1:31">
      <c r="A14" t="s">
        <v>23</v>
      </c>
      <c r="B14" t="s">
        <v>24</v>
      </c>
      <c r="C14" s="91">
        <v>221.3</v>
      </c>
      <c r="D14" s="5">
        <v>227.1</v>
      </c>
      <c r="E14" s="5">
        <v>228</v>
      </c>
      <c r="F14" s="5">
        <v>232.5</v>
      </c>
      <c r="G14" s="36">
        <f t="shared" si="0"/>
        <v>227.22499999999999</v>
      </c>
      <c r="H14" s="91">
        <v>229.9</v>
      </c>
      <c r="I14" s="5">
        <v>229.4</v>
      </c>
      <c r="J14" s="5">
        <v>229.6</v>
      </c>
      <c r="K14" s="5">
        <v>227.2</v>
      </c>
      <c r="L14" s="36">
        <f t="shared" si="1"/>
        <v>229.02499999999998</v>
      </c>
      <c r="M14" s="91">
        <v>226.7</v>
      </c>
      <c r="N14" s="5">
        <v>224.2</v>
      </c>
      <c r="O14" s="5">
        <v>222.7</v>
      </c>
      <c r="P14" s="41">
        <v>221.3</v>
      </c>
      <c r="Q14" s="36">
        <f t="shared" si="2"/>
        <v>223.72499999999997</v>
      </c>
      <c r="R14" s="16">
        <f t="shared" si="3"/>
        <v>226.07499999999996</v>
      </c>
      <c r="T14" s="6">
        <f t="shared" si="4"/>
        <v>1.2004611480632703E-3</v>
      </c>
      <c r="V14" s="23">
        <f>+claims!D14</f>
        <v>0</v>
      </c>
      <c r="W14" s="23">
        <f>+claims!E14</f>
        <v>3</v>
      </c>
      <c r="X14" s="23">
        <f>+claims!F14</f>
        <v>2</v>
      </c>
      <c r="Z14" s="6">
        <f t="shared" si="5"/>
        <v>0</v>
      </c>
      <c r="AA14" s="6">
        <f t="shared" si="6"/>
        <v>1.3099006658661719E-2</v>
      </c>
      <c r="AB14" s="6">
        <f t="shared" si="8"/>
        <v>8.9395463180243617E-3</v>
      </c>
      <c r="AD14" s="6">
        <f t="shared" si="7"/>
        <v>8.8361087118994201E-3</v>
      </c>
    </row>
    <row r="15" spans="1:31">
      <c r="A15" t="s">
        <v>25</v>
      </c>
      <c r="B15" t="s">
        <v>26</v>
      </c>
      <c r="C15" s="91">
        <v>3.1</v>
      </c>
      <c r="D15" s="5">
        <v>3.8</v>
      </c>
      <c r="E15" s="5">
        <v>4</v>
      </c>
      <c r="F15" s="5">
        <v>4</v>
      </c>
      <c r="G15" s="36">
        <f t="shared" si="0"/>
        <v>3.7250000000000001</v>
      </c>
      <c r="H15" s="91">
        <v>4</v>
      </c>
      <c r="I15" s="5">
        <v>4</v>
      </c>
      <c r="J15" s="5">
        <v>4</v>
      </c>
      <c r="K15" s="5">
        <v>3</v>
      </c>
      <c r="L15" s="36">
        <f t="shared" si="1"/>
        <v>3.75</v>
      </c>
      <c r="M15" s="91">
        <v>4</v>
      </c>
      <c r="N15" s="5">
        <v>4</v>
      </c>
      <c r="O15" s="5">
        <v>4</v>
      </c>
      <c r="P15" s="41">
        <v>4</v>
      </c>
      <c r="Q15" s="36">
        <f t="shared" si="2"/>
        <v>4</v>
      </c>
      <c r="R15" s="16">
        <f t="shared" si="3"/>
        <v>3.8708333333333336</v>
      </c>
      <c r="T15" s="6">
        <f t="shared" si="4"/>
        <v>2.0554174620346832E-5</v>
      </c>
      <c r="V15" s="23">
        <f>+claims!D15</f>
        <v>0</v>
      </c>
      <c r="W15" s="23">
        <f>+claims!E15</f>
        <v>0</v>
      </c>
      <c r="X15" s="23">
        <f>+claims!F15</f>
        <v>0</v>
      </c>
      <c r="Z15" s="6">
        <f t="shared" si="5"/>
        <v>0</v>
      </c>
      <c r="AA15" s="6">
        <f t="shared" si="6"/>
        <v>0</v>
      </c>
      <c r="AB15" s="6">
        <f t="shared" si="8"/>
        <v>0</v>
      </c>
      <c r="AD15" s="6">
        <f t="shared" si="7"/>
        <v>0</v>
      </c>
    </row>
    <row r="16" spans="1:31">
      <c r="A16" t="s">
        <v>545</v>
      </c>
      <c r="B16" t="s">
        <v>575</v>
      </c>
      <c r="C16" s="91">
        <v>12</v>
      </c>
      <c r="D16" s="5">
        <v>14</v>
      </c>
      <c r="E16" s="5">
        <v>15</v>
      </c>
      <c r="F16" s="5">
        <v>14.6</v>
      </c>
      <c r="G16" s="36">
        <f t="shared" si="0"/>
        <v>13.9</v>
      </c>
      <c r="H16" s="91">
        <v>14.4</v>
      </c>
      <c r="I16" s="5">
        <v>14</v>
      </c>
      <c r="J16" s="5">
        <v>15.4</v>
      </c>
      <c r="K16" s="5">
        <v>16</v>
      </c>
      <c r="L16" s="36">
        <f t="shared" si="1"/>
        <v>14.95</v>
      </c>
      <c r="M16" s="91">
        <v>14.3</v>
      </c>
      <c r="N16" s="5">
        <v>15.8</v>
      </c>
      <c r="O16" s="5">
        <v>15.5</v>
      </c>
      <c r="P16" s="41">
        <v>15.1</v>
      </c>
      <c r="Q16" s="36">
        <f t="shared" si="2"/>
        <v>15.175000000000001</v>
      </c>
      <c r="R16" s="16">
        <f>IF(G16&gt;0,(+G16+(L16*2)+(Q16*3))/6,IF(L16&gt;0,((L16*2)+(Q16*3))/5,Q16))</f>
        <v>14.887500000000001</v>
      </c>
      <c r="T16" s="6">
        <f t="shared" si="4"/>
        <v>7.9052815843379156E-5</v>
      </c>
      <c r="V16" s="23">
        <f>+claims!D16</f>
        <v>0</v>
      </c>
      <c r="W16" s="23">
        <f>+claims!E16</f>
        <v>0</v>
      </c>
      <c r="X16" s="23">
        <f>+claims!F16</f>
        <v>0</v>
      </c>
      <c r="Z16" s="6">
        <f>IF(G16&gt;100,IF(V16&lt;1,0,+V16/G16),IF(V16&lt;1,0,+V16/100))</f>
        <v>0</v>
      </c>
      <c r="AA16" s="6">
        <f>IF(L16&gt;100,IF(W16&lt;1,0,+W16/L16),IF(W16&lt;1,0,+W16/100))</f>
        <v>0</v>
      </c>
      <c r="AB16" s="6">
        <f>IF(Q16&gt;100,IF(X16&lt;1,0,+X16/Q16),IF(X16&lt;1,0,+X16/100))</f>
        <v>0</v>
      </c>
      <c r="AD16" s="6">
        <f t="shared" si="7"/>
        <v>0</v>
      </c>
    </row>
    <row r="17" spans="1:30">
      <c r="A17" t="s">
        <v>27</v>
      </c>
      <c r="B17" t="s">
        <v>514</v>
      </c>
      <c r="C17" s="91">
        <v>43</v>
      </c>
      <c r="D17" s="5">
        <v>44</v>
      </c>
      <c r="E17" s="5">
        <v>46</v>
      </c>
      <c r="F17" s="5">
        <v>46</v>
      </c>
      <c r="G17" s="36">
        <f t="shared" si="0"/>
        <v>44.75</v>
      </c>
      <c r="H17" s="91">
        <v>46</v>
      </c>
      <c r="I17" s="5">
        <v>45</v>
      </c>
      <c r="J17" s="5">
        <v>44</v>
      </c>
      <c r="K17" s="5">
        <v>41.9</v>
      </c>
      <c r="L17" s="36">
        <f t="shared" si="1"/>
        <v>44.225000000000001</v>
      </c>
      <c r="M17" s="91">
        <v>41.8</v>
      </c>
      <c r="N17" s="5">
        <v>41.9</v>
      </c>
      <c r="O17" s="5">
        <v>42</v>
      </c>
      <c r="P17" s="41">
        <v>41.2</v>
      </c>
      <c r="Q17" s="36">
        <f t="shared" si="2"/>
        <v>41.724999999999994</v>
      </c>
      <c r="R17" s="16">
        <f t="shared" si="3"/>
        <v>43.0625</v>
      </c>
      <c r="T17" s="6">
        <f t="shared" si="4"/>
        <v>2.2866242701968193E-4</v>
      </c>
      <c r="V17" s="23">
        <f>+claims!D17</f>
        <v>0</v>
      </c>
      <c r="W17" s="23">
        <f>+claims!E17</f>
        <v>0</v>
      </c>
      <c r="X17" s="23">
        <f>+claims!F17</f>
        <v>0</v>
      </c>
      <c r="Z17" s="6">
        <f t="shared" si="5"/>
        <v>0</v>
      </c>
      <c r="AA17" s="6">
        <f t="shared" si="6"/>
        <v>0</v>
      </c>
      <c r="AB17" s="6">
        <f t="shared" si="8"/>
        <v>0</v>
      </c>
      <c r="AD17" s="6">
        <f t="shared" si="7"/>
        <v>0</v>
      </c>
    </row>
    <row r="18" spans="1:30">
      <c r="A18" t="s">
        <v>28</v>
      </c>
      <c r="B18" t="s">
        <v>515</v>
      </c>
      <c r="C18" s="91">
        <v>37.4</v>
      </c>
      <c r="D18" s="5">
        <v>38.200000000000003</v>
      </c>
      <c r="E18" s="5">
        <v>36.799999999999997</v>
      </c>
      <c r="F18" s="5">
        <v>37.700000000000003</v>
      </c>
      <c r="G18" s="36">
        <f t="shared" si="0"/>
        <v>37.524999999999999</v>
      </c>
      <c r="H18" s="91">
        <v>37.9</v>
      </c>
      <c r="I18" s="5">
        <v>37.799999999999997</v>
      </c>
      <c r="J18" s="5">
        <v>37.9</v>
      </c>
      <c r="K18" s="5">
        <v>37.5</v>
      </c>
      <c r="L18" s="36">
        <f t="shared" si="1"/>
        <v>37.774999999999999</v>
      </c>
      <c r="M18" s="91">
        <v>36.299999999999997</v>
      </c>
      <c r="N18" s="5">
        <v>37.9</v>
      </c>
      <c r="O18" s="5">
        <v>38.200000000000003</v>
      </c>
      <c r="P18" s="41">
        <v>37.9</v>
      </c>
      <c r="Q18" s="36">
        <f t="shared" si="2"/>
        <v>37.574999999999996</v>
      </c>
      <c r="R18" s="16">
        <f t="shared" si="3"/>
        <v>37.633333333333333</v>
      </c>
      <c r="T18" s="6">
        <f t="shared" si="4"/>
        <v>1.9983348242300601E-4</v>
      </c>
      <c r="V18" s="23">
        <f>+claims!D18</f>
        <v>0</v>
      </c>
      <c r="W18" s="23">
        <f>+claims!E18</f>
        <v>0</v>
      </c>
      <c r="X18" s="23">
        <f>+claims!F18</f>
        <v>0</v>
      </c>
      <c r="Z18" s="6">
        <f t="shared" si="5"/>
        <v>0</v>
      </c>
      <c r="AA18" s="6">
        <f t="shared" si="6"/>
        <v>0</v>
      </c>
      <c r="AB18" s="6">
        <f t="shared" si="8"/>
        <v>0</v>
      </c>
      <c r="AD18" s="6">
        <f t="shared" si="7"/>
        <v>0</v>
      </c>
    </row>
    <row r="19" spans="1:30">
      <c r="A19" t="s">
        <v>29</v>
      </c>
      <c r="B19" t="s">
        <v>516</v>
      </c>
      <c r="C19" s="91">
        <v>35</v>
      </c>
      <c r="D19" s="5">
        <v>35</v>
      </c>
      <c r="E19" s="5">
        <v>35</v>
      </c>
      <c r="F19" s="5">
        <v>35</v>
      </c>
      <c r="G19" s="36">
        <f t="shared" si="0"/>
        <v>35</v>
      </c>
      <c r="H19" s="91">
        <v>34.299999999999997</v>
      </c>
      <c r="I19" s="5">
        <v>34.1</v>
      </c>
      <c r="J19" s="5">
        <v>35</v>
      </c>
      <c r="K19" s="5">
        <v>33.9</v>
      </c>
      <c r="L19" s="36">
        <f t="shared" si="1"/>
        <v>34.325000000000003</v>
      </c>
      <c r="M19" s="91">
        <v>33.1</v>
      </c>
      <c r="N19" s="5">
        <v>32.200000000000003</v>
      </c>
      <c r="O19" s="5">
        <v>31.8</v>
      </c>
      <c r="P19" s="41">
        <v>30.7</v>
      </c>
      <c r="Q19" s="36">
        <f t="shared" si="2"/>
        <v>31.950000000000003</v>
      </c>
      <c r="R19" s="16">
        <f t="shared" si="3"/>
        <v>33.25</v>
      </c>
      <c r="T19" s="6">
        <f t="shared" si="4"/>
        <v>1.7655792623290389E-4</v>
      </c>
      <c r="V19" s="23">
        <f>+claims!D19</f>
        <v>0</v>
      </c>
      <c r="W19" s="23">
        <f>+claims!E19</f>
        <v>0</v>
      </c>
      <c r="X19" s="23">
        <f>+claims!F19</f>
        <v>0</v>
      </c>
      <c r="Z19" s="6">
        <f t="shared" si="5"/>
        <v>0</v>
      </c>
      <c r="AA19" s="6">
        <f t="shared" si="6"/>
        <v>0</v>
      </c>
      <c r="AB19" s="6">
        <f t="shared" si="8"/>
        <v>0</v>
      </c>
      <c r="AD19" s="6">
        <f t="shared" si="7"/>
        <v>0</v>
      </c>
    </row>
    <row r="20" spans="1:30">
      <c r="A20" t="s">
        <v>30</v>
      </c>
      <c r="B20" t="s">
        <v>517</v>
      </c>
      <c r="C20" s="91">
        <v>33.700000000000003</v>
      </c>
      <c r="D20" s="5">
        <v>33</v>
      </c>
      <c r="E20" s="5">
        <v>33.4</v>
      </c>
      <c r="F20" s="5">
        <v>34</v>
      </c>
      <c r="G20" s="36">
        <f t="shared" si="0"/>
        <v>33.524999999999999</v>
      </c>
      <c r="H20" s="91">
        <v>33</v>
      </c>
      <c r="I20" s="5">
        <v>33</v>
      </c>
      <c r="J20" s="5">
        <v>34</v>
      </c>
      <c r="K20" s="5">
        <v>33</v>
      </c>
      <c r="L20" s="36">
        <f t="shared" si="1"/>
        <v>33.25</v>
      </c>
      <c r="M20" s="91">
        <v>33.799999999999997</v>
      </c>
      <c r="N20" s="5">
        <v>33.200000000000003</v>
      </c>
      <c r="O20" s="5">
        <v>34</v>
      </c>
      <c r="P20" s="41">
        <v>34</v>
      </c>
      <c r="Q20" s="36">
        <f t="shared" si="2"/>
        <v>33.75</v>
      </c>
      <c r="R20" s="16">
        <f t="shared" si="3"/>
        <v>33.545833333333334</v>
      </c>
      <c r="T20" s="6">
        <f t="shared" si="4"/>
        <v>1.7812880502520166E-4</v>
      </c>
      <c r="V20" s="23">
        <f>+claims!D20</f>
        <v>0</v>
      </c>
      <c r="W20" s="23">
        <f>+claims!E20</f>
        <v>0</v>
      </c>
      <c r="X20" s="23">
        <f>+claims!F20</f>
        <v>0</v>
      </c>
      <c r="Z20" s="6">
        <f t="shared" si="5"/>
        <v>0</v>
      </c>
      <c r="AA20" s="6">
        <f t="shared" si="6"/>
        <v>0</v>
      </c>
      <c r="AB20" s="6">
        <f t="shared" si="8"/>
        <v>0</v>
      </c>
      <c r="AD20" s="6">
        <f t="shared" si="7"/>
        <v>0</v>
      </c>
    </row>
    <row r="21" spans="1:30">
      <c r="A21" t="s">
        <v>31</v>
      </c>
      <c r="B21" t="s">
        <v>518</v>
      </c>
      <c r="C21" s="91">
        <v>63.5</v>
      </c>
      <c r="D21" s="5">
        <v>63</v>
      </c>
      <c r="E21" s="5">
        <v>61</v>
      </c>
      <c r="F21" s="5">
        <v>61.5</v>
      </c>
      <c r="G21" s="36">
        <f t="shared" si="0"/>
        <v>62.25</v>
      </c>
      <c r="H21" s="91">
        <v>60.5</v>
      </c>
      <c r="I21" s="5">
        <v>61.5</v>
      </c>
      <c r="J21" s="5">
        <v>62.5</v>
      </c>
      <c r="K21" s="5">
        <v>62.5</v>
      </c>
      <c r="L21" s="36">
        <f t="shared" si="1"/>
        <v>61.75</v>
      </c>
      <c r="M21" s="91">
        <v>63</v>
      </c>
      <c r="N21" s="5">
        <v>62.5</v>
      </c>
      <c r="O21" s="5">
        <v>62</v>
      </c>
      <c r="P21" s="41">
        <v>62</v>
      </c>
      <c r="Q21" s="36">
        <f t="shared" si="2"/>
        <v>62.375</v>
      </c>
      <c r="R21" s="16">
        <f t="shared" si="3"/>
        <v>62.145833333333336</v>
      </c>
      <c r="T21" s="6">
        <f t="shared" si="4"/>
        <v>3.299951716495942E-4</v>
      </c>
      <c r="V21" s="23">
        <f>+claims!D21</f>
        <v>0</v>
      </c>
      <c r="W21" s="23">
        <f>+claims!E21</f>
        <v>0</v>
      </c>
      <c r="X21" s="23">
        <f>+claims!F21</f>
        <v>0</v>
      </c>
      <c r="Z21" s="6">
        <f t="shared" si="5"/>
        <v>0</v>
      </c>
      <c r="AA21" s="6">
        <f t="shared" si="6"/>
        <v>0</v>
      </c>
      <c r="AB21" s="6">
        <f t="shared" si="8"/>
        <v>0</v>
      </c>
      <c r="AD21" s="6">
        <f t="shared" si="7"/>
        <v>0</v>
      </c>
    </row>
    <row r="22" spans="1:30">
      <c r="A22" t="s">
        <v>32</v>
      </c>
      <c r="B22" t="s">
        <v>519</v>
      </c>
      <c r="C22" s="91">
        <v>15</v>
      </c>
      <c r="D22" s="5">
        <v>15</v>
      </c>
      <c r="E22" s="5">
        <v>15</v>
      </c>
      <c r="F22" s="5">
        <v>15</v>
      </c>
      <c r="G22" s="36">
        <f t="shared" si="0"/>
        <v>15</v>
      </c>
      <c r="H22" s="91">
        <v>15</v>
      </c>
      <c r="I22" s="5">
        <v>15</v>
      </c>
      <c r="J22" s="5">
        <v>15</v>
      </c>
      <c r="K22" s="5">
        <v>15</v>
      </c>
      <c r="L22" s="36">
        <f t="shared" si="1"/>
        <v>15</v>
      </c>
      <c r="M22" s="91">
        <v>15</v>
      </c>
      <c r="N22" s="5">
        <v>15</v>
      </c>
      <c r="O22" s="5">
        <v>14.9</v>
      </c>
      <c r="P22" s="41">
        <v>14.9</v>
      </c>
      <c r="Q22" s="36">
        <f t="shared" si="2"/>
        <v>14.95</v>
      </c>
      <c r="R22" s="16">
        <f t="shared" si="3"/>
        <v>14.975</v>
      </c>
      <c r="T22" s="6">
        <f t="shared" si="4"/>
        <v>7.9517441965044685E-5</v>
      </c>
      <c r="V22" s="23">
        <f>+claims!D22</f>
        <v>0</v>
      </c>
      <c r="W22" s="23">
        <f>+claims!E22</f>
        <v>0</v>
      </c>
      <c r="X22" s="23">
        <f>+claims!F22</f>
        <v>0</v>
      </c>
      <c r="Z22" s="6">
        <f t="shared" si="5"/>
        <v>0</v>
      </c>
      <c r="AA22" s="6">
        <f t="shared" si="6"/>
        <v>0</v>
      </c>
      <c r="AB22" s="6">
        <f t="shared" si="8"/>
        <v>0</v>
      </c>
      <c r="AD22" s="6">
        <f t="shared" si="7"/>
        <v>0</v>
      </c>
    </row>
    <row r="23" spans="1:30">
      <c r="A23" t="s">
        <v>33</v>
      </c>
      <c r="B23" t="s">
        <v>520</v>
      </c>
      <c r="C23" s="91">
        <v>18.5</v>
      </c>
      <c r="D23" s="5">
        <v>18.600000000000001</v>
      </c>
      <c r="E23" s="5">
        <v>18.899999999999999</v>
      </c>
      <c r="F23" s="5">
        <v>19</v>
      </c>
      <c r="G23" s="36">
        <f t="shared" si="0"/>
        <v>18.75</v>
      </c>
      <c r="H23" s="91">
        <v>18.3</v>
      </c>
      <c r="I23" s="5">
        <v>16.7</v>
      </c>
      <c r="J23" s="5">
        <v>16</v>
      </c>
      <c r="K23" s="5">
        <v>16</v>
      </c>
      <c r="L23" s="36">
        <f t="shared" si="1"/>
        <v>16.75</v>
      </c>
      <c r="M23" s="91">
        <v>17.899999999999999</v>
      </c>
      <c r="N23" s="5">
        <v>18</v>
      </c>
      <c r="O23" s="5">
        <v>18</v>
      </c>
      <c r="P23" s="41">
        <v>18</v>
      </c>
      <c r="Q23" s="36">
        <f t="shared" si="2"/>
        <v>17.975000000000001</v>
      </c>
      <c r="R23" s="16">
        <f t="shared" si="3"/>
        <v>17.695833333333336</v>
      </c>
      <c r="T23" s="6">
        <f t="shared" si="4"/>
        <v>9.3965101843501622E-5</v>
      </c>
      <c r="V23" s="23">
        <f>+claims!D23</f>
        <v>0</v>
      </c>
      <c r="W23" s="23">
        <f>+claims!E23</f>
        <v>0</v>
      </c>
      <c r="X23" s="23">
        <f>+claims!F23</f>
        <v>0</v>
      </c>
      <c r="Z23" s="6">
        <f t="shared" si="5"/>
        <v>0</v>
      </c>
      <c r="AA23" s="6">
        <f t="shared" si="6"/>
        <v>0</v>
      </c>
      <c r="AB23" s="6">
        <f t="shared" si="8"/>
        <v>0</v>
      </c>
      <c r="AD23" s="6">
        <f t="shared" si="7"/>
        <v>0</v>
      </c>
    </row>
    <row r="24" spans="1:30">
      <c r="A24" t="s">
        <v>34</v>
      </c>
      <c r="B24" t="s">
        <v>521</v>
      </c>
      <c r="C24" s="91">
        <v>17.600000000000001</v>
      </c>
      <c r="D24" s="5">
        <v>17.600000000000001</v>
      </c>
      <c r="E24" s="5">
        <v>17.600000000000001</v>
      </c>
      <c r="F24" s="5">
        <v>17.100000000000001</v>
      </c>
      <c r="G24" s="36">
        <f t="shared" si="0"/>
        <v>17.475000000000001</v>
      </c>
      <c r="H24" s="91">
        <v>17.600000000000001</v>
      </c>
      <c r="I24" s="5">
        <v>17.899999999999999</v>
      </c>
      <c r="J24" s="5">
        <v>16.8</v>
      </c>
      <c r="K24" s="5">
        <v>17.5</v>
      </c>
      <c r="L24" s="36">
        <f t="shared" si="1"/>
        <v>17.45</v>
      </c>
      <c r="M24" s="91">
        <v>17.2</v>
      </c>
      <c r="N24" s="5">
        <v>17</v>
      </c>
      <c r="O24" s="5">
        <v>16.600000000000001</v>
      </c>
      <c r="P24" s="41">
        <v>17.8</v>
      </c>
      <c r="Q24" s="36">
        <f t="shared" si="2"/>
        <v>17.150000000000002</v>
      </c>
      <c r="R24" s="16">
        <f t="shared" si="3"/>
        <v>17.304166666666667</v>
      </c>
      <c r="T24" s="6">
        <f t="shared" si="4"/>
        <v>9.1885346822713024E-5</v>
      </c>
      <c r="V24" s="23">
        <f>+claims!D24</f>
        <v>0</v>
      </c>
      <c r="W24" s="23">
        <f>+claims!E24</f>
        <v>0</v>
      </c>
      <c r="X24" s="23">
        <f>+claims!F24</f>
        <v>0</v>
      </c>
      <c r="Z24" s="6">
        <f t="shared" si="5"/>
        <v>0</v>
      </c>
      <c r="AA24" s="6">
        <f t="shared" si="6"/>
        <v>0</v>
      </c>
      <c r="AB24" s="6">
        <f t="shared" si="8"/>
        <v>0</v>
      </c>
      <c r="AD24" s="6">
        <f t="shared" si="7"/>
        <v>0</v>
      </c>
    </row>
    <row r="25" spans="1:30">
      <c r="A25" t="s">
        <v>35</v>
      </c>
      <c r="B25" t="s">
        <v>522</v>
      </c>
      <c r="C25" s="91">
        <v>20.100000000000001</v>
      </c>
      <c r="D25" s="5">
        <v>20.5</v>
      </c>
      <c r="E25" s="5">
        <v>20.5</v>
      </c>
      <c r="F25" s="5">
        <v>20.5</v>
      </c>
      <c r="G25" s="36">
        <f t="shared" si="0"/>
        <v>20.399999999999999</v>
      </c>
      <c r="H25" s="91">
        <v>20.5</v>
      </c>
      <c r="I25" s="5">
        <v>20.100000000000001</v>
      </c>
      <c r="J25" s="5">
        <v>20.399999999999999</v>
      </c>
      <c r="K25" s="5">
        <v>20.5</v>
      </c>
      <c r="L25" s="36">
        <f t="shared" si="1"/>
        <v>20.375</v>
      </c>
      <c r="M25" s="91">
        <v>20.5</v>
      </c>
      <c r="N25" s="5">
        <v>20.2</v>
      </c>
      <c r="O25" s="5">
        <v>20.2</v>
      </c>
      <c r="P25" s="41">
        <v>20.5</v>
      </c>
      <c r="Q25" s="36">
        <f t="shared" si="2"/>
        <v>20.350000000000001</v>
      </c>
      <c r="R25" s="16">
        <f t="shared" si="3"/>
        <v>20.366666666666667</v>
      </c>
      <c r="T25" s="6">
        <f t="shared" si="4"/>
        <v>1.081472610810068E-4</v>
      </c>
      <c r="V25" s="23">
        <f>+claims!D25</f>
        <v>0</v>
      </c>
      <c r="W25" s="23">
        <f>+claims!E25</f>
        <v>0</v>
      </c>
      <c r="X25" s="23">
        <f>+claims!F25</f>
        <v>0</v>
      </c>
      <c r="Z25" s="6">
        <f t="shared" si="5"/>
        <v>0</v>
      </c>
      <c r="AA25" s="6">
        <f t="shared" si="6"/>
        <v>0</v>
      </c>
      <c r="AB25" s="6">
        <f t="shared" si="8"/>
        <v>0</v>
      </c>
      <c r="AD25" s="6">
        <f t="shared" si="7"/>
        <v>0</v>
      </c>
    </row>
    <row r="26" spans="1:30">
      <c r="A26" t="s">
        <v>36</v>
      </c>
      <c r="B26" t="s">
        <v>523</v>
      </c>
      <c r="C26" s="91">
        <v>15.7</v>
      </c>
      <c r="D26" s="5">
        <v>15.7</v>
      </c>
      <c r="E26" s="5">
        <v>15.7</v>
      </c>
      <c r="F26" s="5">
        <v>15.7</v>
      </c>
      <c r="G26" s="36">
        <f t="shared" si="0"/>
        <v>15.7</v>
      </c>
      <c r="H26" s="91">
        <v>14.5</v>
      </c>
      <c r="I26" s="5">
        <v>13.7</v>
      </c>
      <c r="J26" s="5">
        <v>14.3</v>
      </c>
      <c r="K26" s="5">
        <v>14.8</v>
      </c>
      <c r="L26" s="36">
        <f t="shared" si="1"/>
        <v>14.324999999999999</v>
      </c>
      <c r="M26" s="91">
        <v>14.8</v>
      </c>
      <c r="N26" s="5">
        <v>14.8</v>
      </c>
      <c r="O26" s="5">
        <v>15.1</v>
      </c>
      <c r="P26" s="41">
        <v>15.8</v>
      </c>
      <c r="Q26" s="36">
        <f t="shared" si="2"/>
        <v>15.125</v>
      </c>
      <c r="R26" s="16">
        <f t="shared" si="3"/>
        <v>14.954166666666666</v>
      </c>
      <c r="T26" s="6">
        <f t="shared" si="4"/>
        <v>7.9406816697981451E-5</v>
      </c>
      <c r="V26" s="23">
        <f>+claims!D26</f>
        <v>0</v>
      </c>
      <c r="W26" s="23">
        <f>+claims!E26</f>
        <v>0</v>
      </c>
      <c r="X26" s="23">
        <f>+claims!F26</f>
        <v>0</v>
      </c>
      <c r="Z26" s="6">
        <f t="shared" si="5"/>
        <v>0</v>
      </c>
      <c r="AA26" s="6">
        <f t="shared" si="6"/>
        <v>0</v>
      </c>
      <c r="AB26" s="6">
        <f t="shared" si="8"/>
        <v>0</v>
      </c>
      <c r="AD26" s="6">
        <f t="shared" si="7"/>
        <v>0</v>
      </c>
    </row>
    <row r="27" spans="1:30">
      <c r="A27" t="s">
        <v>37</v>
      </c>
      <c r="B27" t="s">
        <v>524</v>
      </c>
      <c r="C27" s="91">
        <v>20</v>
      </c>
      <c r="D27" s="5">
        <v>19</v>
      </c>
      <c r="E27" s="5">
        <v>19</v>
      </c>
      <c r="F27" s="5">
        <v>21</v>
      </c>
      <c r="G27" s="36">
        <f t="shared" si="0"/>
        <v>19.75</v>
      </c>
      <c r="H27" s="91">
        <v>19</v>
      </c>
      <c r="I27" s="5">
        <v>18</v>
      </c>
      <c r="J27" s="5">
        <v>18</v>
      </c>
      <c r="K27" s="5">
        <v>21</v>
      </c>
      <c r="L27" s="36">
        <f t="shared" si="1"/>
        <v>19</v>
      </c>
      <c r="M27" s="91">
        <v>20</v>
      </c>
      <c r="N27" s="5">
        <v>18</v>
      </c>
      <c r="O27" s="5">
        <v>17</v>
      </c>
      <c r="P27" s="41">
        <v>19</v>
      </c>
      <c r="Q27" s="36">
        <f t="shared" si="2"/>
        <v>18.5</v>
      </c>
      <c r="R27" s="16">
        <f t="shared" si="3"/>
        <v>18.875</v>
      </c>
      <c r="T27" s="6">
        <f t="shared" si="4"/>
        <v>1.0022649195928003E-4</v>
      </c>
      <c r="V27" s="23">
        <f>+claims!D27</f>
        <v>0</v>
      </c>
      <c r="W27" s="23">
        <f>+claims!E27</f>
        <v>0</v>
      </c>
      <c r="X27" s="23">
        <f>+claims!F27</f>
        <v>0</v>
      </c>
      <c r="Z27" s="6">
        <f t="shared" si="5"/>
        <v>0</v>
      </c>
      <c r="AA27" s="6">
        <f t="shared" si="6"/>
        <v>0</v>
      </c>
      <c r="AB27" s="6">
        <f t="shared" si="8"/>
        <v>0</v>
      </c>
      <c r="AD27" s="6">
        <f t="shared" si="7"/>
        <v>0</v>
      </c>
    </row>
    <row r="28" spans="1:30">
      <c r="A28" t="s">
        <v>38</v>
      </c>
      <c r="B28" t="s">
        <v>525</v>
      </c>
      <c r="C28" s="91">
        <v>15</v>
      </c>
      <c r="D28" s="5">
        <v>14</v>
      </c>
      <c r="E28" s="5">
        <v>16</v>
      </c>
      <c r="F28" s="5">
        <v>15.5</v>
      </c>
      <c r="G28" s="36">
        <f t="shared" si="0"/>
        <v>15.125</v>
      </c>
      <c r="H28" s="91">
        <v>15</v>
      </c>
      <c r="I28" s="5">
        <v>14.3</v>
      </c>
      <c r="J28" s="5">
        <v>14.7</v>
      </c>
      <c r="K28" s="5">
        <v>15</v>
      </c>
      <c r="L28" s="36">
        <f t="shared" si="1"/>
        <v>14.75</v>
      </c>
      <c r="M28" s="91">
        <v>15</v>
      </c>
      <c r="N28" s="5">
        <v>15</v>
      </c>
      <c r="O28" s="5">
        <v>15</v>
      </c>
      <c r="P28" s="41">
        <v>15</v>
      </c>
      <c r="Q28" s="36">
        <f t="shared" si="2"/>
        <v>15</v>
      </c>
      <c r="R28" s="16">
        <f t="shared" si="3"/>
        <v>14.9375</v>
      </c>
      <c r="T28" s="6">
        <f t="shared" si="4"/>
        <v>7.9318316484330877E-5</v>
      </c>
      <c r="V28" s="23">
        <f>+claims!D28</f>
        <v>0</v>
      </c>
      <c r="W28" s="23">
        <f>+claims!E28</f>
        <v>0</v>
      </c>
      <c r="X28" s="23">
        <f>+claims!F28</f>
        <v>1</v>
      </c>
      <c r="Z28" s="6">
        <f t="shared" si="5"/>
        <v>0</v>
      </c>
      <c r="AA28" s="6">
        <f t="shared" si="6"/>
        <v>0</v>
      </c>
      <c r="AB28" s="6">
        <f t="shared" si="8"/>
        <v>0.01</v>
      </c>
      <c r="AD28" s="6">
        <f t="shared" si="7"/>
        <v>5.0000000000000001E-3</v>
      </c>
    </row>
    <row r="29" spans="1:30">
      <c r="A29" t="s">
        <v>39</v>
      </c>
      <c r="B29" t="s">
        <v>526</v>
      </c>
      <c r="C29" s="91">
        <v>32</v>
      </c>
      <c r="D29" s="5">
        <v>32</v>
      </c>
      <c r="E29" s="5">
        <v>32</v>
      </c>
      <c r="F29" s="5">
        <v>32</v>
      </c>
      <c r="G29" s="36">
        <f t="shared" si="0"/>
        <v>32</v>
      </c>
      <c r="H29" s="91">
        <v>31</v>
      </c>
      <c r="I29" s="5">
        <v>31</v>
      </c>
      <c r="J29" s="5">
        <v>32</v>
      </c>
      <c r="K29" s="5">
        <v>32</v>
      </c>
      <c r="L29" s="36">
        <f t="shared" si="1"/>
        <v>31.5</v>
      </c>
      <c r="M29" s="91">
        <v>31.3</v>
      </c>
      <c r="N29" s="5">
        <v>31.8</v>
      </c>
      <c r="O29" s="5">
        <v>31.3</v>
      </c>
      <c r="P29" s="41">
        <v>31</v>
      </c>
      <c r="Q29" s="36">
        <f t="shared" si="2"/>
        <v>31.35</v>
      </c>
      <c r="R29" s="16">
        <f t="shared" si="3"/>
        <v>31.508333333333336</v>
      </c>
      <c r="T29" s="6">
        <f t="shared" si="4"/>
        <v>1.6730965390641847E-4</v>
      </c>
      <c r="V29" s="23">
        <f>+claims!D29</f>
        <v>0</v>
      </c>
      <c r="W29" s="23">
        <f>+claims!E29</f>
        <v>0</v>
      </c>
      <c r="X29" s="23">
        <f>+claims!F29</f>
        <v>0</v>
      </c>
      <c r="Z29" s="6">
        <f t="shared" si="5"/>
        <v>0</v>
      </c>
      <c r="AA29" s="6">
        <f t="shared" si="6"/>
        <v>0</v>
      </c>
      <c r="AB29" s="6">
        <f t="shared" si="8"/>
        <v>0</v>
      </c>
      <c r="AD29" s="6">
        <f t="shared" si="7"/>
        <v>0</v>
      </c>
    </row>
    <row r="30" spans="1:30">
      <c r="A30" t="s">
        <v>40</v>
      </c>
      <c r="B30" t="s">
        <v>527</v>
      </c>
      <c r="C30" s="91">
        <v>41</v>
      </c>
      <c r="D30" s="5">
        <v>44</v>
      </c>
      <c r="E30" s="5">
        <v>47</v>
      </c>
      <c r="F30" s="5">
        <v>44</v>
      </c>
      <c r="G30" s="36">
        <f t="shared" si="0"/>
        <v>44</v>
      </c>
      <c r="H30" s="91">
        <v>43.8</v>
      </c>
      <c r="I30" s="5">
        <v>42.6</v>
      </c>
      <c r="J30" s="5">
        <v>43</v>
      </c>
      <c r="K30" s="5">
        <v>42.1</v>
      </c>
      <c r="L30" s="36">
        <f t="shared" si="1"/>
        <v>42.875</v>
      </c>
      <c r="M30" s="91">
        <v>41</v>
      </c>
      <c r="N30" s="5">
        <v>41</v>
      </c>
      <c r="O30" s="5">
        <v>41</v>
      </c>
      <c r="P30" s="41">
        <v>40.299999999999997</v>
      </c>
      <c r="Q30" s="36">
        <f t="shared" si="2"/>
        <v>40.825000000000003</v>
      </c>
      <c r="R30" s="16">
        <f t="shared" si="3"/>
        <v>42.037500000000001</v>
      </c>
      <c r="T30" s="6">
        <f t="shared" si="4"/>
        <v>2.2321966388017136E-4</v>
      </c>
      <c r="V30" s="23">
        <f>+claims!D30</f>
        <v>0</v>
      </c>
      <c r="W30" s="23">
        <f>+claims!E30</f>
        <v>0</v>
      </c>
      <c r="X30" s="23">
        <f>+claims!F30</f>
        <v>1</v>
      </c>
      <c r="Z30" s="6">
        <f t="shared" si="5"/>
        <v>0</v>
      </c>
      <c r="AA30" s="6">
        <f t="shared" si="6"/>
        <v>0</v>
      </c>
      <c r="AB30" s="6">
        <f t="shared" si="8"/>
        <v>0.01</v>
      </c>
      <c r="AD30" s="6">
        <f t="shared" si="7"/>
        <v>5.0000000000000001E-3</v>
      </c>
    </row>
    <row r="31" spans="1:30">
      <c r="A31" t="s">
        <v>41</v>
      </c>
      <c r="B31" t="s">
        <v>528</v>
      </c>
      <c r="C31" s="68">
        <v>622.4</v>
      </c>
      <c r="D31" s="68">
        <v>623.9</v>
      </c>
      <c r="E31" s="68">
        <v>622.70000000000005</v>
      </c>
      <c r="F31" s="68">
        <v>639.6</v>
      </c>
      <c r="G31" s="36">
        <f t="shared" si="0"/>
        <v>627.15</v>
      </c>
      <c r="H31" s="91">
        <v>622.9</v>
      </c>
      <c r="I31" s="5">
        <v>626</v>
      </c>
      <c r="J31" s="5">
        <v>625.70000000000005</v>
      </c>
      <c r="K31" s="5">
        <v>623.1</v>
      </c>
      <c r="L31" s="36">
        <f t="shared" si="1"/>
        <v>624.42500000000007</v>
      </c>
      <c r="M31" s="91">
        <v>622.9</v>
      </c>
      <c r="N31" s="5">
        <v>625.5</v>
      </c>
      <c r="O31" s="5">
        <v>623.70000000000005</v>
      </c>
      <c r="P31" s="41">
        <v>626.70000000000005</v>
      </c>
      <c r="Q31" s="36">
        <f t="shared" si="2"/>
        <v>624.70000000000005</v>
      </c>
      <c r="R31" s="16">
        <f t="shared" si="3"/>
        <v>625.01666666666677</v>
      </c>
      <c r="T31" s="6">
        <f t="shared" si="4"/>
        <v>3.318846512110341E-3</v>
      </c>
      <c r="V31" s="23">
        <f>+claims!D31</f>
        <v>2</v>
      </c>
      <c r="W31" s="23">
        <f>+claims!E31</f>
        <v>0</v>
      </c>
      <c r="X31" s="23">
        <f>+claims!F31</f>
        <v>0</v>
      </c>
      <c r="Z31" s="6">
        <f t="shared" si="5"/>
        <v>3.1890297377023041E-3</v>
      </c>
      <c r="AA31" s="6">
        <f t="shared" si="6"/>
        <v>0</v>
      </c>
      <c r="AB31" s="6">
        <f t="shared" si="8"/>
        <v>0</v>
      </c>
      <c r="AD31" s="6">
        <f t="shared" si="7"/>
        <v>5.3150495628371739E-4</v>
      </c>
    </row>
    <row r="32" spans="1:30">
      <c r="A32" t="s">
        <v>42</v>
      </c>
      <c r="B32" t="s">
        <v>43</v>
      </c>
      <c r="C32" s="68">
        <v>13</v>
      </c>
      <c r="D32" s="68">
        <v>13</v>
      </c>
      <c r="E32" s="68">
        <v>13.3</v>
      </c>
      <c r="F32" s="68">
        <v>14.3</v>
      </c>
      <c r="G32" s="36">
        <f t="shared" si="0"/>
        <v>13.399999999999999</v>
      </c>
      <c r="H32" s="91">
        <v>14</v>
      </c>
      <c r="I32" s="5">
        <v>14</v>
      </c>
      <c r="J32" s="5">
        <v>13</v>
      </c>
      <c r="K32" s="5">
        <v>12.6</v>
      </c>
      <c r="L32" s="36">
        <f t="shared" si="1"/>
        <v>13.4</v>
      </c>
      <c r="M32" s="91">
        <v>14</v>
      </c>
      <c r="N32" s="5">
        <v>14</v>
      </c>
      <c r="O32" s="5">
        <v>13.7</v>
      </c>
      <c r="P32" s="41">
        <v>13</v>
      </c>
      <c r="Q32" s="36">
        <f t="shared" si="2"/>
        <v>13.675000000000001</v>
      </c>
      <c r="R32" s="16">
        <f t="shared" si="3"/>
        <v>13.537500000000001</v>
      </c>
      <c r="T32" s="6">
        <f t="shared" si="4"/>
        <v>7.1884298537682305E-5</v>
      </c>
      <c r="V32" s="23">
        <f>+claims!D32</f>
        <v>0</v>
      </c>
      <c r="W32" s="23">
        <f>+claims!E32</f>
        <v>0</v>
      </c>
      <c r="X32" s="23">
        <f>+claims!F32</f>
        <v>0</v>
      </c>
      <c r="Z32" s="6">
        <f t="shared" si="5"/>
        <v>0</v>
      </c>
      <c r="AA32" s="6">
        <f t="shared" si="6"/>
        <v>0</v>
      </c>
      <c r="AB32" s="6">
        <f t="shared" si="8"/>
        <v>0</v>
      </c>
      <c r="AD32" s="6">
        <f t="shared" si="7"/>
        <v>0</v>
      </c>
    </row>
    <row r="33" spans="1:30">
      <c r="A33" t="s">
        <v>44</v>
      </c>
      <c r="B33" t="s">
        <v>45</v>
      </c>
      <c r="C33" s="68">
        <v>10</v>
      </c>
      <c r="D33" s="68">
        <v>10</v>
      </c>
      <c r="E33" s="68">
        <v>10</v>
      </c>
      <c r="F33" s="68">
        <v>11</v>
      </c>
      <c r="G33" s="36">
        <f t="shared" si="0"/>
        <v>10.25</v>
      </c>
      <c r="H33" s="91">
        <v>10</v>
      </c>
      <c r="I33" s="5">
        <v>10.4</v>
      </c>
      <c r="J33" s="5">
        <v>10.4</v>
      </c>
      <c r="K33" s="5">
        <v>9.8000000000000007</v>
      </c>
      <c r="L33" s="36">
        <f t="shared" si="1"/>
        <v>10.149999999999999</v>
      </c>
      <c r="M33" s="91">
        <v>9.8000000000000007</v>
      </c>
      <c r="N33" s="5">
        <v>10</v>
      </c>
      <c r="O33" s="5">
        <v>10.3</v>
      </c>
      <c r="P33" s="41">
        <v>10.5</v>
      </c>
      <c r="Q33" s="36">
        <f t="shared" si="2"/>
        <v>10.15</v>
      </c>
      <c r="R33" s="16">
        <f t="shared" si="3"/>
        <v>10.166666666666666</v>
      </c>
      <c r="T33" s="6">
        <f t="shared" si="4"/>
        <v>5.3985130326852817E-5</v>
      </c>
      <c r="V33" s="23">
        <f>+claims!D33</f>
        <v>0</v>
      </c>
      <c r="W33" s="23">
        <f>+claims!E33</f>
        <v>0</v>
      </c>
      <c r="X33" s="23">
        <f>+claims!F33</f>
        <v>0</v>
      </c>
      <c r="Z33" s="6">
        <f t="shared" si="5"/>
        <v>0</v>
      </c>
      <c r="AA33" s="6">
        <f t="shared" si="6"/>
        <v>0</v>
      </c>
      <c r="AB33" s="6">
        <f t="shared" si="8"/>
        <v>0</v>
      </c>
      <c r="AD33" s="6">
        <f t="shared" si="7"/>
        <v>0</v>
      </c>
    </row>
    <row r="34" spans="1:30">
      <c r="A34" t="s">
        <v>46</v>
      </c>
      <c r="B34" t="s">
        <v>47</v>
      </c>
      <c r="C34" s="91">
        <v>245.6</v>
      </c>
      <c r="D34" s="5">
        <v>257.60000000000002</v>
      </c>
      <c r="E34" s="5">
        <v>255.1</v>
      </c>
      <c r="F34" s="5">
        <v>254.79999999999998</v>
      </c>
      <c r="G34" s="36">
        <f t="shared" si="0"/>
        <v>253.27500000000001</v>
      </c>
      <c r="H34" s="91">
        <v>263.60000000000002</v>
      </c>
      <c r="I34" s="5">
        <v>271.60000000000002</v>
      </c>
      <c r="J34" s="5">
        <v>269.8</v>
      </c>
      <c r="K34" s="5">
        <v>262.39999999999998</v>
      </c>
      <c r="L34" s="36">
        <f t="shared" si="1"/>
        <v>266.85000000000002</v>
      </c>
      <c r="M34" s="91">
        <v>250.60000000000002</v>
      </c>
      <c r="N34" s="5">
        <v>252.39999999999998</v>
      </c>
      <c r="O34" s="5">
        <v>249.2</v>
      </c>
      <c r="P34" s="41">
        <v>260.5</v>
      </c>
      <c r="Q34" s="36">
        <f t="shared" si="2"/>
        <v>253.17500000000001</v>
      </c>
      <c r="R34" s="16">
        <f t="shared" si="3"/>
        <v>257.75</v>
      </c>
      <c r="T34" s="6">
        <f t="shared" si="4"/>
        <v>1.3686558041061949E-3</v>
      </c>
      <c r="V34" s="23">
        <f>+claims!D34</f>
        <v>3</v>
      </c>
      <c r="W34" s="23">
        <f>+claims!E34</f>
        <v>4</v>
      </c>
      <c r="X34" s="23">
        <f>+claims!F34</f>
        <v>3</v>
      </c>
      <c r="Z34" s="6">
        <f t="shared" si="5"/>
        <v>1.1844832691738229E-2</v>
      </c>
      <c r="AA34" s="6">
        <f t="shared" si="6"/>
        <v>1.498969458497283E-2</v>
      </c>
      <c r="AB34" s="6">
        <f t="shared" si="8"/>
        <v>1.1849511207662684E-2</v>
      </c>
      <c r="AD34" s="6">
        <f t="shared" si="7"/>
        <v>1.2895459247445321E-2</v>
      </c>
    </row>
    <row r="35" spans="1:30">
      <c r="A35" t="s">
        <v>48</v>
      </c>
      <c r="B35" t="s">
        <v>49</v>
      </c>
      <c r="C35" s="69">
        <v>4068.1</v>
      </c>
      <c r="D35" s="70">
        <v>4112.7</v>
      </c>
      <c r="E35" s="70">
        <v>4223.1000000000004</v>
      </c>
      <c r="F35" s="70">
        <v>4234</v>
      </c>
      <c r="G35" s="36">
        <f t="shared" si="0"/>
        <v>4159.4750000000004</v>
      </c>
      <c r="H35" s="91">
        <v>4153.5</v>
      </c>
      <c r="I35" s="5">
        <v>4189.6000000000004</v>
      </c>
      <c r="J35" s="5">
        <v>4246.2</v>
      </c>
      <c r="K35" s="5">
        <v>4292.6000000000004</v>
      </c>
      <c r="L35" s="36">
        <f t="shared" si="1"/>
        <v>4220.4750000000004</v>
      </c>
      <c r="M35" s="91">
        <v>4213.3</v>
      </c>
      <c r="N35" s="5">
        <v>4255.3999999999996</v>
      </c>
      <c r="O35" s="5">
        <v>4319.8999999999996</v>
      </c>
      <c r="P35" s="41">
        <v>4239.8999999999996</v>
      </c>
      <c r="Q35" s="36">
        <f t="shared" si="2"/>
        <v>4257.125</v>
      </c>
      <c r="R35" s="16">
        <f t="shared" si="3"/>
        <v>4228.6333333333341</v>
      </c>
      <c r="T35" s="6">
        <f t="shared" si="4"/>
        <v>2.2454097206997453E-2</v>
      </c>
      <c r="V35" s="23">
        <f>+claims!D35</f>
        <v>21</v>
      </c>
      <c r="W35" s="23">
        <f>+claims!E35</f>
        <v>23</v>
      </c>
      <c r="X35" s="23">
        <f>+claims!F35</f>
        <v>36</v>
      </c>
      <c r="Z35" s="6">
        <f t="shared" si="5"/>
        <v>5.0487140805029473E-3</v>
      </c>
      <c r="AA35" s="6">
        <f t="shared" si="6"/>
        <v>5.449623561328997E-3</v>
      </c>
      <c r="AB35" s="6">
        <f t="shared" si="8"/>
        <v>8.4564113104501279E-3</v>
      </c>
      <c r="AD35" s="6">
        <f t="shared" si="7"/>
        <v>6.8861991890852214E-3</v>
      </c>
    </row>
    <row r="36" spans="1:30">
      <c r="A36" t="s">
        <v>50</v>
      </c>
      <c r="B36" t="s">
        <v>494</v>
      </c>
      <c r="C36" s="69">
        <v>328</v>
      </c>
      <c r="D36" s="70">
        <v>329</v>
      </c>
      <c r="E36" s="70">
        <v>332</v>
      </c>
      <c r="F36" s="70">
        <v>329</v>
      </c>
      <c r="G36" s="36">
        <f t="shared" si="0"/>
        <v>329.5</v>
      </c>
      <c r="H36" s="91">
        <v>336</v>
      </c>
      <c r="I36" s="5">
        <v>336</v>
      </c>
      <c r="J36" s="5">
        <v>330</v>
      </c>
      <c r="K36" s="5">
        <v>325</v>
      </c>
      <c r="L36" s="36">
        <f t="shared" si="1"/>
        <v>331.75</v>
      </c>
      <c r="M36" s="91">
        <v>318</v>
      </c>
      <c r="N36" s="5">
        <v>314</v>
      </c>
      <c r="O36" s="5">
        <v>307</v>
      </c>
      <c r="P36" s="41">
        <v>304</v>
      </c>
      <c r="Q36" s="36">
        <f t="shared" si="2"/>
        <v>310.75</v>
      </c>
      <c r="R36" s="16">
        <f t="shared" si="3"/>
        <v>320.875</v>
      </c>
      <c r="T36" s="6">
        <f t="shared" si="4"/>
        <v>1.7038503633077604E-3</v>
      </c>
      <c r="V36" s="23">
        <f>+claims!D36</f>
        <v>10</v>
      </c>
      <c r="W36" s="23">
        <f>+claims!E36</f>
        <v>13</v>
      </c>
      <c r="X36" s="23">
        <f>+claims!F36</f>
        <v>8</v>
      </c>
      <c r="Z36" s="6">
        <f t="shared" si="5"/>
        <v>3.0349013657056147E-2</v>
      </c>
      <c r="AA36" s="6">
        <f t="shared" si="6"/>
        <v>3.9186134137151468E-2</v>
      </c>
      <c r="AB36" s="6">
        <f t="shared" si="8"/>
        <v>2.5744167337087689E-2</v>
      </c>
      <c r="AD36" s="6">
        <f t="shared" si="7"/>
        <v>3.0992297323770356E-2</v>
      </c>
    </row>
    <row r="37" spans="1:30" s="48" customFormat="1">
      <c r="A37" s="48" t="s">
        <v>51</v>
      </c>
      <c r="B37" s="48" t="s">
        <v>52</v>
      </c>
      <c r="C37" s="71">
        <f>2697.2-12.8</f>
        <v>2684.3999999999996</v>
      </c>
      <c r="D37" s="72">
        <f>2724.1-12.8</f>
        <v>2711.2999999999997</v>
      </c>
      <c r="E37" s="72">
        <f>2710.9-12.8</f>
        <v>2698.1</v>
      </c>
      <c r="F37" s="72">
        <f>2738.2-12.8</f>
        <v>2725.3999999999996</v>
      </c>
      <c r="G37" s="36">
        <f t="shared" si="0"/>
        <v>2704.7999999999997</v>
      </c>
      <c r="H37" s="91">
        <v>2702.1</v>
      </c>
      <c r="I37" s="5">
        <v>2729.7</v>
      </c>
      <c r="J37" s="5">
        <v>2720.9</v>
      </c>
      <c r="K37" s="5">
        <v>2763.9</v>
      </c>
      <c r="L37" s="36">
        <f t="shared" si="1"/>
        <v>2729.1499999999996</v>
      </c>
      <c r="M37" s="91">
        <v>2758.3999999999996</v>
      </c>
      <c r="N37" s="5">
        <v>2755</v>
      </c>
      <c r="O37" s="5">
        <v>2729.2</v>
      </c>
      <c r="P37" s="41">
        <v>2742</v>
      </c>
      <c r="Q37" s="36">
        <f t="shared" si="2"/>
        <v>2746.1499999999996</v>
      </c>
      <c r="R37" s="36">
        <f t="shared" ref="R37:R51" si="9">IF(G37&gt;0,(+G37+(L37*2)+(Q37*3))/6,IF(L37&gt;0,((L37*2)+(Q37*3))/5,Q37))</f>
        <v>2733.5916666666658</v>
      </c>
      <c r="T37" s="37">
        <f t="shared" ref="T37:T68" si="10">+R37/$R$264</f>
        <v>1.4515406792006436E-2</v>
      </c>
      <c r="V37" s="38">
        <f>+claims!D37</f>
        <v>12</v>
      </c>
      <c r="W37" s="38">
        <f>+claims!E37</f>
        <v>20</v>
      </c>
      <c r="X37" s="38">
        <f>+claims!F37</f>
        <v>24</v>
      </c>
      <c r="Z37" s="37">
        <f t="shared" si="5"/>
        <v>4.4365572315882883E-3</v>
      </c>
      <c r="AA37" s="37">
        <f t="shared" si="6"/>
        <v>7.328289027719254E-3</v>
      </c>
      <c r="AB37" s="37">
        <f t="shared" si="8"/>
        <v>8.7395080385266662E-3</v>
      </c>
      <c r="AD37" s="37">
        <f t="shared" si="7"/>
        <v>7.5519432337677987E-3</v>
      </c>
    </row>
    <row r="38" spans="1:30">
      <c r="A38" t="s">
        <v>53</v>
      </c>
      <c r="B38" t="s">
        <v>54</v>
      </c>
      <c r="C38" s="73">
        <v>589.5</v>
      </c>
      <c r="D38" s="73">
        <v>576</v>
      </c>
      <c r="E38" s="73">
        <v>583</v>
      </c>
      <c r="F38" s="73">
        <v>571.1</v>
      </c>
      <c r="G38" s="36">
        <f t="shared" si="0"/>
        <v>579.9</v>
      </c>
      <c r="H38" s="91">
        <v>565.79999999999995</v>
      </c>
      <c r="I38" s="5">
        <v>572.6</v>
      </c>
      <c r="J38" s="5">
        <v>569.70000000000005</v>
      </c>
      <c r="K38" s="5">
        <v>565.1</v>
      </c>
      <c r="L38" s="36">
        <f t="shared" si="1"/>
        <v>568.30000000000007</v>
      </c>
      <c r="M38" s="91">
        <v>557.6</v>
      </c>
      <c r="N38" s="5">
        <v>573.9</v>
      </c>
      <c r="O38" s="5">
        <v>581.70000000000005</v>
      </c>
      <c r="P38" s="41">
        <v>626</v>
      </c>
      <c r="Q38" s="36">
        <f t="shared" si="2"/>
        <v>584.79999999999995</v>
      </c>
      <c r="R38" s="16">
        <f t="shared" si="9"/>
        <v>578.48333333333323</v>
      </c>
      <c r="T38" s="6">
        <f t="shared" si="10"/>
        <v>3.0717539155979247E-3</v>
      </c>
      <c r="V38" s="23">
        <f>+claims!D38</f>
        <v>5</v>
      </c>
      <c r="W38" s="23">
        <f>+claims!E38</f>
        <v>9</v>
      </c>
      <c r="X38" s="23">
        <f>+claims!F38</f>
        <v>2</v>
      </c>
      <c r="Z38" s="6">
        <f t="shared" si="5"/>
        <v>8.6221762372822898E-3</v>
      </c>
      <c r="AA38" s="6">
        <f t="shared" si="6"/>
        <v>1.5836705965159244E-2</v>
      </c>
      <c r="AB38" s="6">
        <f t="shared" si="8"/>
        <v>3.4199726402188786E-3</v>
      </c>
      <c r="AD38" s="6">
        <f t="shared" si="7"/>
        <v>8.4259176813762347E-3</v>
      </c>
    </row>
    <row r="39" spans="1:30">
      <c r="A39" t="s">
        <v>55</v>
      </c>
      <c r="B39" t="s">
        <v>56</v>
      </c>
      <c r="C39" s="73">
        <v>151.30000000000001</v>
      </c>
      <c r="D39" s="73">
        <v>150.6</v>
      </c>
      <c r="E39" s="73">
        <v>152</v>
      </c>
      <c r="F39" s="73">
        <v>155.5</v>
      </c>
      <c r="G39" s="36">
        <f t="shared" si="0"/>
        <v>152.35</v>
      </c>
      <c r="H39" s="91">
        <v>155.69999999999999</v>
      </c>
      <c r="I39" s="5">
        <v>155.30000000000001</v>
      </c>
      <c r="J39" s="5">
        <v>153.9</v>
      </c>
      <c r="K39" s="5">
        <v>152.6</v>
      </c>
      <c r="L39" s="36">
        <f t="shared" si="1"/>
        <v>154.375</v>
      </c>
      <c r="M39" s="91">
        <v>150</v>
      </c>
      <c r="N39" s="5">
        <v>151.19999999999999</v>
      </c>
      <c r="O39" s="5">
        <v>152.4</v>
      </c>
      <c r="P39" s="41">
        <v>154.69999999999999</v>
      </c>
      <c r="Q39" s="36">
        <f t="shared" si="2"/>
        <v>152.07499999999999</v>
      </c>
      <c r="R39" s="16">
        <f t="shared" si="9"/>
        <v>152.88750000000002</v>
      </c>
      <c r="T39" s="6">
        <f t="shared" si="10"/>
        <v>8.1183458487016835E-4</v>
      </c>
      <c r="V39" s="23">
        <f>+claims!D39</f>
        <v>1</v>
      </c>
      <c r="W39" s="23">
        <f>+claims!E39</f>
        <v>3</v>
      </c>
      <c r="X39" s="23">
        <f>+claims!F39</f>
        <v>0</v>
      </c>
      <c r="Z39" s="6">
        <f t="shared" si="5"/>
        <v>6.5638332786347228E-3</v>
      </c>
      <c r="AA39" s="6">
        <f t="shared" si="6"/>
        <v>1.9433198380566803E-2</v>
      </c>
      <c r="AB39" s="6">
        <f t="shared" si="8"/>
        <v>0</v>
      </c>
      <c r="AD39" s="6">
        <f t="shared" si="7"/>
        <v>7.5717050066280546E-3</v>
      </c>
    </row>
    <row r="40" spans="1:30">
      <c r="A40" t="s">
        <v>57</v>
      </c>
      <c r="B40" t="s">
        <v>58</v>
      </c>
      <c r="C40" s="73">
        <v>193</v>
      </c>
      <c r="D40" s="73">
        <v>189</v>
      </c>
      <c r="E40" s="73">
        <v>185</v>
      </c>
      <c r="F40" s="73">
        <v>187</v>
      </c>
      <c r="G40" s="36">
        <f t="shared" si="0"/>
        <v>188.5</v>
      </c>
      <c r="H40" s="91">
        <v>193</v>
      </c>
      <c r="I40" s="5">
        <v>191</v>
      </c>
      <c r="J40" s="5">
        <v>182</v>
      </c>
      <c r="K40" s="5">
        <v>168.1</v>
      </c>
      <c r="L40" s="36">
        <f t="shared" si="1"/>
        <v>183.52500000000001</v>
      </c>
      <c r="M40" s="91">
        <v>169.1</v>
      </c>
      <c r="N40" s="5">
        <v>174</v>
      </c>
      <c r="O40" s="5">
        <v>179.6</v>
      </c>
      <c r="P40" s="41">
        <v>179.5</v>
      </c>
      <c r="Q40" s="36">
        <f t="shared" si="2"/>
        <v>175.55</v>
      </c>
      <c r="R40" s="16">
        <f t="shared" si="9"/>
        <v>180.36666666666667</v>
      </c>
      <c r="T40" s="6">
        <f t="shared" si="10"/>
        <v>9.5774931212655944E-4</v>
      </c>
      <c r="V40" s="23">
        <f>+claims!D40</f>
        <v>2</v>
      </c>
      <c r="W40" s="23">
        <f>+claims!E40</f>
        <v>1</v>
      </c>
      <c r="X40" s="23">
        <f>+claims!F40</f>
        <v>2</v>
      </c>
      <c r="Z40" s="6">
        <f t="shared" si="5"/>
        <v>1.0610079575596816E-2</v>
      </c>
      <c r="AA40" s="6">
        <f t="shared" si="6"/>
        <v>5.4488489306633971E-3</v>
      </c>
      <c r="AB40" s="6">
        <f t="shared" si="8"/>
        <v>1.1392765593847906E-2</v>
      </c>
      <c r="AD40" s="6">
        <f t="shared" si="7"/>
        <v>9.2810123697445544E-3</v>
      </c>
    </row>
    <row r="41" spans="1:30">
      <c r="A41" t="s">
        <v>59</v>
      </c>
      <c r="B41" t="s">
        <v>60</v>
      </c>
      <c r="C41" s="73">
        <v>189</v>
      </c>
      <c r="D41" s="73">
        <v>194</v>
      </c>
      <c r="E41" s="73">
        <v>190</v>
      </c>
      <c r="F41" s="73">
        <v>193</v>
      </c>
      <c r="G41" s="36">
        <f t="shared" si="0"/>
        <v>191.5</v>
      </c>
      <c r="H41" s="91">
        <v>188</v>
      </c>
      <c r="I41" s="5">
        <v>188</v>
      </c>
      <c r="J41" s="5">
        <v>182</v>
      </c>
      <c r="K41" s="5">
        <v>179</v>
      </c>
      <c r="L41" s="36">
        <f t="shared" si="1"/>
        <v>184.25</v>
      </c>
      <c r="M41" s="91">
        <v>186</v>
      </c>
      <c r="N41" s="5">
        <v>186</v>
      </c>
      <c r="O41" s="5">
        <v>182</v>
      </c>
      <c r="P41" s="41">
        <v>192</v>
      </c>
      <c r="Q41" s="36">
        <f t="shared" si="2"/>
        <v>186.5</v>
      </c>
      <c r="R41" s="16">
        <f t="shared" si="9"/>
        <v>186.58333333333334</v>
      </c>
      <c r="T41" s="6">
        <f t="shared" si="10"/>
        <v>9.9075989181822508E-4</v>
      </c>
      <c r="V41" s="23">
        <f>+claims!D41</f>
        <v>1</v>
      </c>
      <c r="W41" s="23">
        <f>+claims!E41</f>
        <v>0</v>
      </c>
      <c r="X41" s="23">
        <f>+claims!F41</f>
        <v>0</v>
      </c>
      <c r="Z41" s="6">
        <f t="shared" si="5"/>
        <v>5.2219321148825066E-3</v>
      </c>
      <c r="AA41" s="6">
        <f t="shared" si="6"/>
        <v>0</v>
      </c>
      <c r="AB41" s="6">
        <f t="shared" si="8"/>
        <v>0</v>
      </c>
      <c r="AD41" s="6">
        <f t="shared" si="7"/>
        <v>8.703220191470844E-4</v>
      </c>
    </row>
    <row r="42" spans="1:30">
      <c r="A42" t="s">
        <v>61</v>
      </c>
      <c r="B42" t="s">
        <v>529</v>
      </c>
      <c r="C42" s="73">
        <v>95.3</v>
      </c>
      <c r="D42" s="73">
        <v>90.3</v>
      </c>
      <c r="E42" s="73">
        <v>91.3</v>
      </c>
      <c r="F42" s="73">
        <v>91.3</v>
      </c>
      <c r="G42" s="36">
        <f t="shared" si="0"/>
        <v>92.05</v>
      </c>
      <c r="H42" s="91">
        <v>90.5</v>
      </c>
      <c r="I42" s="5">
        <v>89.5</v>
      </c>
      <c r="J42" s="5">
        <v>87.5</v>
      </c>
      <c r="K42" s="5">
        <v>84.8</v>
      </c>
      <c r="L42" s="36">
        <f t="shared" si="1"/>
        <v>88.075000000000003</v>
      </c>
      <c r="M42" s="91">
        <v>81.8</v>
      </c>
      <c r="N42" s="5">
        <v>80.3</v>
      </c>
      <c r="O42" s="5">
        <v>82.3</v>
      </c>
      <c r="P42" s="41">
        <v>83.8</v>
      </c>
      <c r="Q42" s="36">
        <f t="shared" si="2"/>
        <v>82.05</v>
      </c>
      <c r="R42" s="16">
        <f t="shared" si="9"/>
        <v>85.72499999999998</v>
      </c>
      <c r="T42" s="6">
        <f t="shared" si="10"/>
        <v>4.5520084891174987E-4</v>
      </c>
      <c r="V42" s="23">
        <f>+claims!D42</f>
        <v>0</v>
      </c>
      <c r="W42" s="23">
        <f>+claims!E42</f>
        <v>0</v>
      </c>
      <c r="X42" s="23">
        <f>+claims!F42</f>
        <v>0</v>
      </c>
      <c r="Z42" s="6">
        <f t="shared" si="5"/>
        <v>0</v>
      </c>
      <c r="AA42" s="6">
        <f t="shared" si="6"/>
        <v>0</v>
      </c>
      <c r="AB42" s="6">
        <f t="shared" si="8"/>
        <v>0</v>
      </c>
      <c r="AD42" s="6">
        <f t="shared" si="7"/>
        <v>0</v>
      </c>
    </row>
    <row r="43" spans="1:30">
      <c r="A43" t="s">
        <v>62</v>
      </c>
      <c r="B43" t="s">
        <v>63</v>
      </c>
      <c r="C43" s="73">
        <v>189</v>
      </c>
      <c r="D43" s="73">
        <v>190</v>
      </c>
      <c r="E43" s="73">
        <v>191.7</v>
      </c>
      <c r="F43" s="73">
        <v>193</v>
      </c>
      <c r="G43" s="36">
        <f t="shared" si="0"/>
        <v>190.92500000000001</v>
      </c>
      <c r="H43" s="91">
        <v>190.9</v>
      </c>
      <c r="I43" s="5">
        <v>190.3</v>
      </c>
      <c r="J43" s="5">
        <v>184.9</v>
      </c>
      <c r="K43" s="5">
        <v>183.7</v>
      </c>
      <c r="L43" s="36">
        <f t="shared" si="1"/>
        <v>187.45</v>
      </c>
      <c r="M43" s="91">
        <v>183.7</v>
      </c>
      <c r="N43" s="5">
        <v>189.9</v>
      </c>
      <c r="O43" s="5">
        <v>192.3</v>
      </c>
      <c r="P43" s="41">
        <v>193.6</v>
      </c>
      <c r="Q43" s="36">
        <f t="shared" si="2"/>
        <v>189.87500000000003</v>
      </c>
      <c r="R43" s="16">
        <f t="shared" si="9"/>
        <v>189.2416666666667</v>
      </c>
      <c r="T43" s="6">
        <f t="shared" si="10"/>
        <v>1.0048756758954925E-3</v>
      </c>
      <c r="V43" s="23">
        <f>+claims!D43</f>
        <v>2</v>
      </c>
      <c r="W43" s="23">
        <f>+claims!E43</f>
        <v>1</v>
      </c>
      <c r="X43" s="23">
        <f>+claims!F43</f>
        <v>0</v>
      </c>
      <c r="Z43" s="6">
        <f t="shared" si="5"/>
        <v>1.047531753306272E-2</v>
      </c>
      <c r="AA43" s="6">
        <f t="shared" si="6"/>
        <v>5.334755934915978E-3</v>
      </c>
      <c r="AB43" s="6">
        <f t="shared" si="8"/>
        <v>0</v>
      </c>
      <c r="AD43" s="6">
        <f t="shared" si="7"/>
        <v>3.5241382338157792E-3</v>
      </c>
    </row>
    <row r="44" spans="1:30">
      <c r="A44" s="46" t="s">
        <v>64</v>
      </c>
      <c r="B44" s="46" t="s">
        <v>530</v>
      </c>
      <c r="C44" s="70">
        <v>4433.7564199999997</v>
      </c>
      <c r="D44" s="70">
        <v>4441.727629</v>
      </c>
      <c r="E44" s="70">
        <v>4437.885072</v>
      </c>
      <c r="F44" s="70">
        <v>4457.2208850000006</v>
      </c>
      <c r="G44" s="36">
        <f t="shared" si="0"/>
        <v>4442.6475014999996</v>
      </c>
      <c r="H44" s="91">
        <v>4504.9000000000005</v>
      </c>
      <c r="I44" s="5">
        <v>4504.3999999999996</v>
      </c>
      <c r="J44" s="5">
        <v>4423.6000000000004</v>
      </c>
      <c r="K44" s="5">
        <v>4271.9000000000005</v>
      </c>
      <c r="L44" s="36">
        <f t="shared" si="1"/>
        <v>4426.2</v>
      </c>
      <c r="M44" s="91">
        <v>4276.0999999999995</v>
      </c>
      <c r="N44" s="5">
        <v>4371</v>
      </c>
      <c r="O44" s="5">
        <v>4443.3</v>
      </c>
      <c r="P44" s="41">
        <v>4427.3</v>
      </c>
      <c r="Q44" s="36">
        <f t="shared" si="2"/>
        <v>4379.4249999999993</v>
      </c>
      <c r="R44" s="16">
        <f t="shared" si="9"/>
        <v>4405.5537502500001</v>
      </c>
      <c r="T44" s="6">
        <f t="shared" si="10"/>
        <v>2.3393546888773913E-2</v>
      </c>
      <c r="V44" s="23">
        <f>+claims!D44</f>
        <v>40</v>
      </c>
      <c r="W44" s="23">
        <f>+claims!E44</f>
        <v>62</v>
      </c>
      <c r="X44" s="23">
        <f>+claims!F44</f>
        <v>44</v>
      </c>
      <c r="Z44" s="6">
        <f t="shared" si="5"/>
        <v>9.0036402812724934E-3</v>
      </c>
      <c r="AA44" s="6">
        <f t="shared" si="6"/>
        <v>1.4007500790746013E-2</v>
      </c>
      <c r="AB44" s="6">
        <f t="shared" si="8"/>
        <v>1.0046981053448799E-2</v>
      </c>
      <c r="AD44" s="6">
        <f t="shared" si="7"/>
        <v>1.1193264170518488E-2</v>
      </c>
    </row>
    <row r="45" spans="1:30">
      <c r="A45" t="s">
        <v>552</v>
      </c>
      <c r="B45" t="s">
        <v>553</v>
      </c>
      <c r="C45" s="91">
        <v>8.1</v>
      </c>
      <c r="D45" s="5">
        <v>11</v>
      </c>
      <c r="E45" s="5">
        <v>11</v>
      </c>
      <c r="F45" s="5">
        <v>12</v>
      </c>
      <c r="G45" s="36">
        <f t="shared" si="0"/>
        <v>10.525</v>
      </c>
      <c r="H45" s="91">
        <v>11</v>
      </c>
      <c r="I45" s="5">
        <v>11</v>
      </c>
      <c r="J45" s="5">
        <v>9</v>
      </c>
      <c r="K45" s="5">
        <v>9</v>
      </c>
      <c r="L45" s="36">
        <f t="shared" si="1"/>
        <v>10</v>
      </c>
      <c r="M45" s="91">
        <v>9</v>
      </c>
      <c r="N45" s="5">
        <v>10</v>
      </c>
      <c r="O45" s="5">
        <v>10</v>
      </c>
      <c r="P45" s="41">
        <v>10</v>
      </c>
      <c r="Q45" s="36">
        <f t="shared" si="2"/>
        <v>9.75</v>
      </c>
      <c r="R45" s="16">
        <f t="shared" si="9"/>
        <v>9.9625000000000004</v>
      </c>
      <c r="T45" s="6">
        <f t="shared" si="10"/>
        <v>5.2901002709633239E-5</v>
      </c>
      <c r="V45" s="23">
        <f>+claims!D45</f>
        <v>0</v>
      </c>
      <c r="W45" s="23">
        <f>+claims!E45</f>
        <v>0</v>
      </c>
      <c r="X45" s="23">
        <f>+claims!F45</f>
        <v>0</v>
      </c>
      <c r="Z45" s="6">
        <f t="shared" si="5"/>
        <v>0</v>
      </c>
      <c r="AA45" s="6">
        <f t="shared" si="6"/>
        <v>0</v>
      </c>
      <c r="AB45" s="6">
        <f t="shared" si="8"/>
        <v>0</v>
      </c>
      <c r="AD45" s="6">
        <f t="shared" si="7"/>
        <v>0</v>
      </c>
    </row>
    <row r="46" spans="1:30">
      <c r="A46" t="s">
        <v>65</v>
      </c>
      <c r="B46" t="s">
        <v>66</v>
      </c>
      <c r="C46" s="91">
        <v>96</v>
      </c>
      <c r="D46" s="5">
        <v>101</v>
      </c>
      <c r="E46" s="5">
        <v>102</v>
      </c>
      <c r="F46" s="5">
        <v>97</v>
      </c>
      <c r="G46" s="36">
        <f t="shared" si="0"/>
        <v>99</v>
      </c>
      <c r="H46" s="91">
        <v>98</v>
      </c>
      <c r="I46" s="5">
        <v>98</v>
      </c>
      <c r="J46" s="5">
        <v>103</v>
      </c>
      <c r="K46" s="5">
        <v>97</v>
      </c>
      <c r="L46" s="36">
        <f t="shared" si="1"/>
        <v>99</v>
      </c>
      <c r="M46" s="91">
        <v>98</v>
      </c>
      <c r="N46" s="5">
        <v>97</v>
      </c>
      <c r="O46" s="5">
        <v>107</v>
      </c>
      <c r="P46" s="41">
        <v>102</v>
      </c>
      <c r="Q46" s="36">
        <f t="shared" si="2"/>
        <v>101</v>
      </c>
      <c r="R46" s="16">
        <f t="shared" si="9"/>
        <v>100</v>
      </c>
      <c r="T46" s="6">
        <f t="shared" si="10"/>
        <v>5.3100128190347031E-4</v>
      </c>
      <c r="V46" s="23">
        <f>+claims!D46</f>
        <v>1</v>
      </c>
      <c r="W46" s="23">
        <f>+claims!E46</f>
        <v>0</v>
      </c>
      <c r="X46" s="23">
        <f>+claims!F46</f>
        <v>0</v>
      </c>
      <c r="Z46" s="6">
        <f t="shared" si="5"/>
        <v>0.01</v>
      </c>
      <c r="AA46" s="6">
        <f t="shared" si="6"/>
        <v>0</v>
      </c>
      <c r="AB46" s="6">
        <f t="shared" si="8"/>
        <v>0</v>
      </c>
      <c r="AD46" s="6">
        <f t="shared" si="7"/>
        <v>1.6666666666666668E-3</v>
      </c>
    </row>
    <row r="47" spans="1:30">
      <c r="A47" t="s">
        <v>67</v>
      </c>
      <c r="B47" t="s">
        <v>68</v>
      </c>
      <c r="C47" s="91">
        <v>275</v>
      </c>
      <c r="D47" s="5">
        <v>278.5</v>
      </c>
      <c r="E47" s="5">
        <v>281</v>
      </c>
      <c r="F47" s="5">
        <v>282</v>
      </c>
      <c r="G47" s="36">
        <f t="shared" si="0"/>
        <v>279.125</v>
      </c>
      <c r="H47" s="91">
        <v>280</v>
      </c>
      <c r="I47" s="5">
        <v>279</v>
      </c>
      <c r="J47" s="5">
        <v>282</v>
      </c>
      <c r="K47" s="5">
        <v>277</v>
      </c>
      <c r="L47" s="36">
        <f t="shared" si="1"/>
        <v>279.5</v>
      </c>
      <c r="M47" s="91">
        <v>275</v>
      </c>
      <c r="N47" s="5">
        <v>281</v>
      </c>
      <c r="O47" s="5">
        <v>283</v>
      </c>
      <c r="P47" s="41">
        <v>285</v>
      </c>
      <c r="Q47" s="36">
        <f t="shared" si="2"/>
        <v>281</v>
      </c>
      <c r="R47" s="16">
        <f t="shared" si="9"/>
        <v>280.1875</v>
      </c>
      <c r="T47" s="6">
        <f t="shared" si="10"/>
        <v>1.487799216733286E-3</v>
      </c>
      <c r="V47" s="23">
        <f>+claims!D47</f>
        <v>1</v>
      </c>
      <c r="W47" s="23">
        <f>+claims!E47</f>
        <v>1</v>
      </c>
      <c r="X47" s="23">
        <f>+claims!F47</f>
        <v>1</v>
      </c>
      <c r="Z47" s="6">
        <f t="shared" si="5"/>
        <v>3.5826242722794446E-3</v>
      </c>
      <c r="AA47" s="6">
        <f t="shared" si="6"/>
        <v>3.5778175313059034E-3</v>
      </c>
      <c r="AB47" s="6">
        <f t="shared" si="8"/>
        <v>3.5587188612099642E-3</v>
      </c>
      <c r="AD47" s="6">
        <f t="shared" si="7"/>
        <v>3.5690693197535247E-3</v>
      </c>
    </row>
    <row r="48" spans="1:30">
      <c r="A48" t="s">
        <v>69</v>
      </c>
      <c r="B48" t="s">
        <v>70</v>
      </c>
      <c r="C48" s="91">
        <v>11.5</v>
      </c>
      <c r="D48" s="5">
        <v>12.9</v>
      </c>
      <c r="E48" s="5">
        <v>13</v>
      </c>
      <c r="F48" s="5">
        <v>13.3</v>
      </c>
      <c r="G48" s="36">
        <f t="shared" si="0"/>
        <v>12.675000000000001</v>
      </c>
      <c r="H48" s="91">
        <v>13</v>
      </c>
      <c r="I48" s="5">
        <v>13</v>
      </c>
      <c r="J48" s="5">
        <v>12</v>
      </c>
      <c r="K48" s="5">
        <v>11.7</v>
      </c>
      <c r="L48" s="36">
        <f t="shared" si="1"/>
        <v>12.425000000000001</v>
      </c>
      <c r="M48" s="91">
        <v>10.8</v>
      </c>
      <c r="N48" s="5">
        <v>12</v>
      </c>
      <c r="O48" s="5">
        <v>11.3</v>
      </c>
      <c r="P48" s="41">
        <v>11.2</v>
      </c>
      <c r="Q48" s="36">
        <f t="shared" si="2"/>
        <v>11.324999999999999</v>
      </c>
      <c r="R48" s="16">
        <f t="shared" si="9"/>
        <v>11.916666666666666</v>
      </c>
      <c r="T48" s="6">
        <f t="shared" si="10"/>
        <v>6.3277652760163546E-5</v>
      </c>
      <c r="V48" s="23">
        <f>+claims!D48</f>
        <v>1</v>
      </c>
      <c r="W48" s="23">
        <f>+claims!E48</f>
        <v>1</v>
      </c>
      <c r="X48" s="23">
        <f>+claims!F48</f>
        <v>0</v>
      </c>
      <c r="Z48" s="6">
        <f t="shared" si="5"/>
        <v>0.01</v>
      </c>
      <c r="AA48" s="6">
        <f t="shared" si="6"/>
        <v>0.01</v>
      </c>
      <c r="AB48" s="6">
        <f t="shared" si="8"/>
        <v>0</v>
      </c>
      <c r="AD48" s="6">
        <f t="shared" si="7"/>
        <v>5.0000000000000001E-3</v>
      </c>
    </row>
    <row r="49" spans="1:30">
      <c r="A49" t="s">
        <v>71</v>
      </c>
      <c r="B49" t="s">
        <v>72</v>
      </c>
      <c r="C49" s="91">
        <v>12</v>
      </c>
      <c r="D49" s="5">
        <v>11.8</v>
      </c>
      <c r="E49" s="5">
        <v>11</v>
      </c>
      <c r="F49" s="5">
        <v>14</v>
      </c>
      <c r="G49" s="36">
        <f t="shared" si="0"/>
        <v>12.2</v>
      </c>
      <c r="H49" s="91">
        <v>14</v>
      </c>
      <c r="I49" s="5">
        <v>14</v>
      </c>
      <c r="J49" s="5">
        <v>12.7</v>
      </c>
      <c r="K49" s="5">
        <v>12.9</v>
      </c>
      <c r="L49" s="36">
        <f t="shared" si="1"/>
        <v>13.4</v>
      </c>
      <c r="M49" s="91">
        <v>12.5</v>
      </c>
      <c r="N49" s="5">
        <v>13.7</v>
      </c>
      <c r="O49" s="5">
        <v>14</v>
      </c>
      <c r="P49" s="41">
        <v>14</v>
      </c>
      <c r="Q49" s="36">
        <f t="shared" si="2"/>
        <v>13.55</v>
      </c>
      <c r="R49" s="16">
        <f t="shared" si="9"/>
        <v>13.275</v>
      </c>
      <c r="T49" s="6">
        <f t="shared" si="10"/>
        <v>7.0490420172685691E-5</v>
      </c>
      <c r="V49" s="23">
        <f>+claims!D49</f>
        <v>0</v>
      </c>
      <c r="W49" s="23">
        <f>+claims!E49</f>
        <v>0</v>
      </c>
      <c r="X49" s="23">
        <f>+claims!F49</f>
        <v>0</v>
      </c>
      <c r="Z49" s="6">
        <f t="shared" si="5"/>
        <v>0</v>
      </c>
      <c r="AA49" s="6">
        <f t="shared" si="6"/>
        <v>0</v>
      </c>
      <c r="AB49" s="6">
        <f t="shared" si="8"/>
        <v>0</v>
      </c>
      <c r="AD49" s="6">
        <f t="shared" si="7"/>
        <v>0</v>
      </c>
    </row>
    <row r="50" spans="1:30">
      <c r="A50" t="s">
        <v>73</v>
      </c>
      <c r="B50" t="s">
        <v>74</v>
      </c>
      <c r="C50" s="91">
        <v>10</v>
      </c>
      <c r="D50" s="5">
        <v>10</v>
      </c>
      <c r="E50" s="5">
        <v>10</v>
      </c>
      <c r="F50" s="5">
        <v>10</v>
      </c>
      <c r="G50" s="36">
        <f t="shared" si="0"/>
        <v>10</v>
      </c>
      <c r="H50" s="91">
        <v>10</v>
      </c>
      <c r="I50" s="5">
        <v>9.9</v>
      </c>
      <c r="J50" s="5">
        <v>9</v>
      </c>
      <c r="K50" s="5">
        <v>9</v>
      </c>
      <c r="L50" s="36">
        <f t="shared" si="1"/>
        <v>9.4749999999999996</v>
      </c>
      <c r="M50" s="91">
        <v>8.3000000000000007</v>
      </c>
      <c r="N50" s="5">
        <v>8.6999999999999993</v>
      </c>
      <c r="O50" s="5">
        <v>9.4</v>
      </c>
      <c r="P50" s="41">
        <v>9.5</v>
      </c>
      <c r="Q50" s="36">
        <f t="shared" si="2"/>
        <v>8.9749999999999996</v>
      </c>
      <c r="R50" s="16">
        <f t="shared" si="9"/>
        <v>9.3125</v>
      </c>
      <c r="T50" s="6">
        <f t="shared" si="10"/>
        <v>4.9449494377260674E-5</v>
      </c>
      <c r="V50" s="23">
        <f>+claims!D50</f>
        <v>1</v>
      </c>
      <c r="W50" s="23">
        <f>+claims!E50</f>
        <v>0</v>
      </c>
      <c r="X50" s="23">
        <f>+claims!F50</f>
        <v>0</v>
      </c>
      <c r="Z50" s="6">
        <f t="shared" si="5"/>
        <v>0.01</v>
      </c>
      <c r="AA50" s="6">
        <f t="shared" si="6"/>
        <v>0</v>
      </c>
      <c r="AB50" s="6">
        <f t="shared" si="8"/>
        <v>0</v>
      </c>
      <c r="AD50" s="6">
        <f t="shared" si="7"/>
        <v>1.6666666666666668E-3</v>
      </c>
    </row>
    <row r="51" spans="1:30">
      <c r="A51" t="s">
        <v>75</v>
      </c>
      <c r="B51" t="s">
        <v>76</v>
      </c>
      <c r="C51" s="91">
        <v>27.9</v>
      </c>
      <c r="D51" s="5">
        <v>29.5</v>
      </c>
      <c r="E51" s="5">
        <v>30.6</v>
      </c>
      <c r="F51" s="5">
        <v>30.8</v>
      </c>
      <c r="G51" s="36">
        <f t="shared" si="0"/>
        <v>29.7</v>
      </c>
      <c r="H51" s="91">
        <v>30.6</v>
      </c>
      <c r="I51" s="5">
        <v>28.6</v>
      </c>
      <c r="J51" s="5">
        <v>27.5</v>
      </c>
      <c r="K51" s="5">
        <v>27.6</v>
      </c>
      <c r="L51" s="36">
        <f t="shared" si="1"/>
        <v>28.575000000000003</v>
      </c>
      <c r="M51" s="91">
        <v>28.1</v>
      </c>
      <c r="N51" s="5">
        <v>26.4</v>
      </c>
      <c r="O51" s="5">
        <v>25.6</v>
      </c>
      <c r="P51" s="41">
        <v>25.7</v>
      </c>
      <c r="Q51" s="36">
        <f t="shared" si="2"/>
        <v>26.45</v>
      </c>
      <c r="R51" s="16">
        <f t="shared" si="9"/>
        <v>27.7</v>
      </c>
      <c r="T51" s="6">
        <f t="shared" si="10"/>
        <v>1.4708735508726128E-4</v>
      </c>
      <c r="V51" s="23">
        <f>+claims!D51</f>
        <v>0</v>
      </c>
      <c r="W51" s="23">
        <f>+claims!E51</f>
        <v>0</v>
      </c>
      <c r="X51" s="23">
        <f>+claims!F51</f>
        <v>0</v>
      </c>
      <c r="Z51" s="6">
        <f t="shared" si="5"/>
        <v>0</v>
      </c>
      <c r="AA51" s="6">
        <f t="shared" si="6"/>
        <v>0</v>
      </c>
      <c r="AB51" s="6">
        <f t="shared" si="8"/>
        <v>0</v>
      </c>
      <c r="AD51" s="6">
        <f t="shared" si="7"/>
        <v>0</v>
      </c>
    </row>
    <row r="52" spans="1:30">
      <c r="A52" t="s">
        <v>77</v>
      </c>
      <c r="B52" t="s">
        <v>78</v>
      </c>
      <c r="C52" s="91">
        <v>10.1</v>
      </c>
      <c r="D52" s="5">
        <v>10.1</v>
      </c>
      <c r="E52" s="5">
        <v>10.1</v>
      </c>
      <c r="F52" s="5">
        <v>10.6</v>
      </c>
      <c r="G52" s="36">
        <f t="shared" si="0"/>
        <v>10.225</v>
      </c>
      <c r="H52" s="91">
        <v>10.199999999999999</v>
      </c>
      <c r="I52" s="5">
        <v>9.8000000000000007</v>
      </c>
      <c r="J52" s="5">
        <v>8.6999999999999993</v>
      </c>
      <c r="K52" s="5">
        <v>8.9</v>
      </c>
      <c r="L52" s="36">
        <f t="shared" si="1"/>
        <v>9.4</v>
      </c>
      <c r="M52" s="91">
        <v>8.1999999999999993</v>
      </c>
      <c r="N52" s="5">
        <v>9.9</v>
      </c>
      <c r="O52" s="5">
        <v>10.1</v>
      </c>
      <c r="P52" s="41">
        <v>12</v>
      </c>
      <c r="Q52" s="36">
        <f t="shared" si="2"/>
        <v>10.050000000000001</v>
      </c>
      <c r="R52" s="16">
        <f t="shared" ref="R52:R98" si="11">IF(G52&gt;0,(+G52+(L52*2)+(Q52*3))/6,IF(L52&gt;0,((L52*2)+(Q52*3))/5,Q52))</f>
        <v>9.8624999999999989</v>
      </c>
      <c r="T52" s="6">
        <f t="shared" si="10"/>
        <v>5.2370001427729756E-5</v>
      </c>
      <c r="V52" s="23">
        <f>+claims!D52</f>
        <v>0</v>
      </c>
      <c r="W52" s="23">
        <f>+claims!E52</f>
        <v>0</v>
      </c>
      <c r="X52" s="23">
        <f>+claims!F52</f>
        <v>0</v>
      </c>
      <c r="Z52" s="6">
        <f t="shared" si="5"/>
        <v>0</v>
      </c>
      <c r="AA52" s="6">
        <f t="shared" si="6"/>
        <v>0</v>
      </c>
      <c r="AB52" s="6">
        <f t="shared" si="8"/>
        <v>0</v>
      </c>
      <c r="AD52" s="6">
        <f t="shared" si="7"/>
        <v>0</v>
      </c>
    </row>
    <row r="53" spans="1:30">
      <c r="A53" t="s">
        <v>79</v>
      </c>
      <c r="B53" t="s">
        <v>80</v>
      </c>
      <c r="C53" s="91">
        <v>106.4</v>
      </c>
      <c r="D53" s="5">
        <v>106.8</v>
      </c>
      <c r="E53" s="5">
        <v>106.3</v>
      </c>
      <c r="F53" s="5">
        <v>109.9</v>
      </c>
      <c r="G53" s="36">
        <f t="shared" si="0"/>
        <v>107.35</v>
      </c>
      <c r="H53" s="91">
        <v>112.1</v>
      </c>
      <c r="I53" s="5">
        <v>111.7</v>
      </c>
      <c r="J53" s="5">
        <v>111.8</v>
      </c>
      <c r="K53" s="5">
        <v>109</v>
      </c>
      <c r="L53" s="36">
        <f t="shared" si="1"/>
        <v>111.15</v>
      </c>
      <c r="M53" s="91">
        <v>106.3</v>
      </c>
      <c r="N53" s="5">
        <v>106</v>
      </c>
      <c r="O53" s="5">
        <v>107</v>
      </c>
      <c r="P53" s="41">
        <v>108.9</v>
      </c>
      <c r="Q53" s="36">
        <f t="shared" si="2"/>
        <v>107.05000000000001</v>
      </c>
      <c r="R53" s="16">
        <f t="shared" si="11"/>
        <v>108.46666666666665</v>
      </c>
      <c r="T53" s="6">
        <f t="shared" si="10"/>
        <v>5.759593904379641E-4</v>
      </c>
      <c r="V53" s="23">
        <f>+claims!D53</f>
        <v>0</v>
      </c>
      <c r="W53" s="23">
        <f>+claims!E53</f>
        <v>0</v>
      </c>
      <c r="X53" s="23">
        <f>+claims!F53</f>
        <v>0</v>
      </c>
      <c r="Z53" s="6">
        <f t="shared" si="5"/>
        <v>0</v>
      </c>
      <c r="AA53" s="6">
        <f t="shared" si="6"/>
        <v>0</v>
      </c>
      <c r="AB53" s="6">
        <f t="shared" si="8"/>
        <v>0</v>
      </c>
      <c r="AD53" s="6">
        <f t="shared" si="7"/>
        <v>0</v>
      </c>
    </row>
    <row r="54" spans="1:30">
      <c r="A54" t="s">
        <v>81</v>
      </c>
      <c r="B54" t="s">
        <v>495</v>
      </c>
      <c r="C54" s="91">
        <v>303.10000000000002</v>
      </c>
      <c r="D54" s="5">
        <v>309.7</v>
      </c>
      <c r="E54" s="5">
        <v>307.8</v>
      </c>
      <c r="F54" s="5">
        <v>308</v>
      </c>
      <c r="G54" s="36">
        <f t="shared" si="0"/>
        <v>307.14999999999998</v>
      </c>
      <c r="H54" s="91">
        <v>305.39999999999998</v>
      </c>
      <c r="I54" s="5">
        <v>304.10000000000002</v>
      </c>
      <c r="J54" s="5">
        <v>298.39999999999998</v>
      </c>
      <c r="K54" s="5">
        <v>289.7</v>
      </c>
      <c r="L54" s="36">
        <f t="shared" si="1"/>
        <v>299.39999999999998</v>
      </c>
      <c r="M54" s="91">
        <v>287.3</v>
      </c>
      <c r="N54" s="5">
        <v>294.39999999999998</v>
      </c>
      <c r="O54" s="5">
        <v>300</v>
      </c>
      <c r="P54" s="41">
        <v>301.2</v>
      </c>
      <c r="Q54" s="36">
        <f t="shared" si="2"/>
        <v>295.72500000000002</v>
      </c>
      <c r="R54" s="16">
        <f t="shared" si="11"/>
        <v>298.85416666666669</v>
      </c>
      <c r="T54" s="6">
        <f t="shared" si="10"/>
        <v>1.586919456021934E-3</v>
      </c>
      <c r="V54" s="23">
        <f>+claims!D54</f>
        <v>1</v>
      </c>
      <c r="W54" s="23">
        <f>+claims!E54</f>
        <v>3</v>
      </c>
      <c r="X54" s="23">
        <f>+claims!F54</f>
        <v>1</v>
      </c>
      <c r="Z54" s="6">
        <f t="shared" si="5"/>
        <v>3.255738238645613E-3</v>
      </c>
      <c r="AA54" s="6">
        <f t="shared" si="6"/>
        <v>1.0020040080160322E-2</v>
      </c>
      <c r="AB54" s="6">
        <f t="shared" si="8"/>
        <v>3.3815199932369596E-3</v>
      </c>
      <c r="AD54" s="6">
        <f t="shared" si="7"/>
        <v>5.5733963964461897E-3</v>
      </c>
    </row>
    <row r="55" spans="1:30">
      <c r="A55" t="s">
        <v>82</v>
      </c>
      <c r="B55" t="s">
        <v>83</v>
      </c>
      <c r="C55" s="91">
        <v>7</v>
      </c>
      <c r="D55" s="5">
        <v>7</v>
      </c>
      <c r="E55" s="5">
        <v>7</v>
      </c>
      <c r="F55" s="5">
        <v>6</v>
      </c>
      <c r="G55" s="36">
        <f t="shared" si="0"/>
        <v>6.75</v>
      </c>
      <c r="H55" s="91">
        <v>7</v>
      </c>
      <c r="I55" s="5">
        <v>7</v>
      </c>
      <c r="J55" s="5">
        <v>7</v>
      </c>
      <c r="K55" s="5">
        <v>6</v>
      </c>
      <c r="L55" s="36">
        <f t="shared" si="1"/>
        <v>6.75</v>
      </c>
      <c r="M55" s="91">
        <v>7</v>
      </c>
      <c r="N55" s="5">
        <v>7</v>
      </c>
      <c r="O55" s="5">
        <v>7</v>
      </c>
      <c r="P55" s="41">
        <v>7</v>
      </c>
      <c r="Q55" s="36">
        <f t="shared" si="2"/>
        <v>7</v>
      </c>
      <c r="R55" s="16">
        <f t="shared" si="11"/>
        <v>6.875</v>
      </c>
      <c r="T55" s="6">
        <f t="shared" si="10"/>
        <v>3.6506338130863585E-5</v>
      </c>
      <c r="V55" s="23">
        <f>+claims!D55</f>
        <v>0</v>
      </c>
      <c r="W55" s="23">
        <f>+claims!E55</f>
        <v>0</v>
      </c>
      <c r="X55" s="23">
        <f>+claims!F55</f>
        <v>0</v>
      </c>
      <c r="Z55" s="6">
        <f t="shared" ref="Z55:Z98" si="12">IF(G55&gt;100,IF(V55&lt;1,0,+V55/G55),IF(V55&lt;1,0,+V55/100))</f>
        <v>0</v>
      </c>
      <c r="AA55" s="6">
        <f t="shared" ref="AA55:AA98" si="13">IF(L55&gt;100,IF(W55&lt;1,0,+W55/L55),IF(W55&lt;1,0,+W55/100))</f>
        <v>0</v>
      </c>
      <c r="AB55" s="6">
        <f t="shared" si="8"/>
        <v>0</v>
      </c>
      <c r="AD55" s="6">
        <f t="shared" si="7"/>
        <v>0</v>
      </c>
    </row>
    <row r="56" spans="1:30">
      <c r="A56" t="s">
        <v>84</v>
      </c>
      <c r="B56" s="35" t="s">
        <v>556</v>
      </c>
      <c r="C56" s="91">
        <v>518</v>
      </c>
      <c r="D56" s="5">
        <v>520</v>
      </c>
      <c r="E56" s="5">
        <v>528</v>
      </c>
      <c r="F56" s="5">
        <v>522</v>
      </c>
      <c r="G56" s="36">
        <f t="shared" si="0"/>
        <v>522</v>
      </c>
      <c r="H56" s="91">
        <v>523</v>
      </c>
      <c r="I56" s="5">
        <v>517</v>
      </c>
      <c r="J56" s="5">
        <v>510</v>
      </c>
      <c r="K56" s="5">
        <v>510.4</v>
      </c>
      <c r="L56" s="36">
        <f t="shared" si="1"/>
        <v>515.1</v>
      </c>
      <c r="M56" s="91">
        <v>510.8</v>
      </c>
      <c r="N56" s="5">
        <v>525.79999999999995</v>
      </c>
      <c r="O56" s="5">
        <v>535.79999999999995</v>
      </c>
      <c r="P56" s="41">
        <v>543.4</v>
      </c>
      <c r="Q56" s="36">
        <f t="shared" ref="Q56:Q101" si="14">AVERAGE(M56:P56)</f>
        <v>528.94999999999993</v>
      </c>
      <c r="R56" s="16">
        <f t="shared" si="11"/>
        <v>523.17500000000007</v>
      </c>
      <c r="T56" s="6">
        <f t="shared" si="10"/>
        <v>2.7780659565984816E-3</v>
      </c>
      <c r="V56" s="23">
        <f>+claims!D56</f>
        <v>46</v>
      </c>
      <c r="W56" s="23">
        <f>+claims!E56</f>
        <v>71</v>
      </c>
      <c r="X56" s="23">
        <f>+claims!F56</f>
        <v>85</v>
      </c>
      <c r="Z56" s="6">
        <f t="shared" si="12"/>
        <v>8.8122605363984668E-2</v>
      </c>
      <c r="AA56" s="6">
        <f t="shared" si="13"/>
        <v>0.13783731314307901</v>
      </c>
      <c r="AB56" s="6">
        <f t="shared" si="8"/>
        <v>0.16069571793175161</v>
      </c>
      <c r="AD56" s="6">
        <f t="shared" si="7"/>
        <v>0.14098073090756624</v>
      </c>
    </row>
    <row r="57" spans="1:30">
      <c r="A57" t="s">
        <v>85</v>
      </c>
      <c r="B57" t="s">
        <v>86</v>
      </c>
      <c r="C57" s="91">
        <v>396.7</v>
      </c>
      <c r="D57" s="5">
        <v>399</v>
      </c>
      <c r="E57" s="5">
        <v>394</v>
      </c>
      <c r="F57" s="5">
        <v>380</v>
      </c>
      <c r="G57" s="36">
        <f t="shared" si="0"/>
        <v>392.42500000000001</v>
      </c>
      <c r="H57" s="91">
        <v>375</v>
      </c>
      <c r="I57" s="5">
        <v>398</v>
      </c>
      <c r="J57" s="5">
        <v>389</v>
      </c>
      <c r="K57" s="5">
        <v>385</v>
      </c>
      <c r="L57" s="36">
        <f t="shared" si="1"/>
        <v>386.75</v>
      </c>
      <c r="M57" s="91">
        <v>385</v>
      </c>
      <c r="N57" s="5">
        <v>401</v>
      </c>
      <c r="O57" s="5">
        <v>388</v>
      </c>
      <c r="P57" s="41">
        <v>403</v>
      </c>
      <c r="Q57" s="36">
        <f t="shared" si="14"/>
        <v>394.25</v>
      </c>
      <c r="R57" s="16">
        <f t="shared" si="11"/>
        <v>391.44583333333338</v>
      </c>
      <c r="T57" s="6">
        <f t="shared" si="10"/>
        <v>2.0785823929577222E-3</v>
      </c>
      <c r="V57" s="23">
        <f>+claims!D57</f>
        <v>4</v>
      </c>
      <c r="W57" s="23">
        <f>+claims!E57</f>
        <v>3</v>
      </c>
      <c r="X57" s="23">
        <f>+claims!F57</f>
        <v>4</v>
      </c>
      <c r="Z57" s="6">
        <f t="shared" si="12"/>
        <v>1.0193030515385105E-2</v>
      </c>
      <c r="AA57" s="6">
        <f t="shared" si="13"/>
        <v>7.7569489334195219E-3</v>
      </c>
      <c r="AB57" s="6">
        <f t="shared" si="8"/>
        <v>1.0145846544071021E-2</v>
      </c>
      <c r="AD57" s="6">
        <f t="shared" si="7"/>
        <v>9.3574113357395346E-3</v>
      </c>
    </row>
    <row r="58" spans="1:30">
      <c r="A58" t="s">
        <v>87</v>
      </c>
      <c r="B58" t="s">
        <v>88</v>
      </c>
      <c r="C58" s="91">
        <v>9068.7000000000007</v>
      </c>
      <c r="D58" s="5">
        <v>9152.2000000000007</v>
      </c>
      <c r="E58" s="5">
        <v>9311.7000000000007</v>
      </c>
      <c r="F58" s="5">
        <v>9466.4</v>
      </c>
      <c r="G58" s="36">
        <f t="shared" si="0"/>
        <v>9249.75</v>
      </c>
      <c r="H58" s="91">
        <v>9613.5</v>
      </c>
      <c r="I58" s="5">
        <v>9740.7999999999993</v>
      </c>
      <c r="J58" s="5">
        <v>9860.7999999999993</v>
      </c>
      <c r="K58" s="5">
        <v>9885.5</v>
      </c>
      <c r="L58" s="36">
        <f t="shared" si="1"/>
        <v>9775.15</v>
      </c>
      <c r="M58" s="91">
        <v>9762.2000000000007</v>
      </c>
      <c r="N58" s="5">
        <v>9722.9</v>
      </c>
      <c r="O58" s="5">
        <v>9707.1</v>
      </c>
      <c r="P58" s="41">
        <v>9692</v>
      </c>
      <c r="Q58" s="36">
        <f t="shared" si="14"/>
        <v>9721.0499999999993</v>
      </c>
      <c r="R58" s="16">
        <f t="shared" si="11"/>
        <v>9660.5333333333328</v>
      </c>
      <c r="T58" s="6">
        <f t="shared" si="10"/>
        <v>5.1297555838712053E-2</v>
      </c>
      <c r="V58" s="23">
        <f>+claims!D58</f>
        <v>510</v>
      </c>
      <c r="W58" s="23">
        <f>+claims!E58</f>
        <v>666</v>
      </c>
      <c r="X58" s="23">
        <f>+claims!F58</f>
        <v>499</v>
      </c>
      <c r="Z58" s="6">
        <f t="shared" si="12"/>
        <v>5.5136625314197683E-2</v>
      </c>
      <c r="AA58" s="6">
        <f t="shared" si="13"/>
        <v>6.813194682434541E-2</v>
      </c>
      <c r="AB58" s="6">
        <f t="shared" ref="AB58:AB104" si="15">IF(Q58&gt;100,IF(X58&lt;1,0,+X58/Q58),IF(X58&lt;1,0,+X58/100))</f>
        <v>5.1331903446644143E-2</v>
      </c>
      <c r="AD58" s="6">
        <f t="shared" si="7"/>
        <v>5.7566038217136822E-2</v>
      </c>
    </row>
    <row r="59" spans="1:30">
      <c r="A59" t="s">
        <v>89</v>
      </c>
      <c r="B59" s="35" t="s">
        <v>554</v>
      </c>
      <c r="C59" s="91">
        <v>47.7</v>
      </c>
      <c r="D59" s="5">
        <v>48.3</v>
      </c>
      <c r="E59" s="5">
        <v>48.4</v>
      </c>
      <c r="F59" s="5">
        <v>47.5</v>
      </c>
      <c r="G59" s="36">
        <f t="shared" si="0"/>
        <v>47.975000000000001</v>
      </c>
      <c r="H59" s="91">
        <v>47.8</v>
      </c>
      <c r="I59" s="5">
        <v>48.5</v>
      </c>
      <c r="J59" s="5">
        <v>50.2</v>
      </c>
      <c r="K59" s="5">
        <v>51</v>
      </c>
      <c r="L59" s="36">
        <f t="shared" si="1"/>
        <v>49.375</v>
      </c>
      <c r="M59" s="91">
        <v>51.2</v>
      </c>
      <c r="N59" s="5">
        <v>50.7</v>
      </c>
      <c r="O59" s="5">
        <v>50.4</v>
      </c>
      <c r="P59" s="41">
        <v>52</v>
      </c>
      <c r="Q59" s="36">
        <f t="shared" si="14"/>
        <v>51.075000000000003</v>
      </c>
      <c r="R59" s="16">
        <f t="shared" si="11"/>
        <v>49.991666666666674</v>
      </c>
      <c r="T59" s="6">
        <f t="shared" si="10"/>
        <v>2.6545639084490994E-4</v>
      </c>
      <c r="V59" s="23">
        <f>+claims!D59</f>
        <v>1</v>
      </c>
      <c r="W59" s="23">
        <f>+claims!E59</f>
        <v>1</v>
      </c>
      <c r="X59" s="23">
        <f>+claims!F59</f>
        <v>0</v>
      </c>
      <c r="Z59" s="6">
        <f t="shared" si="12"/>
        <v>0.01</v>
      </c>
      <c r="AA59" s="6">
        <f t="shared" si="13"/>
        <v>0.01</v>
      </c>
      <c r="AB59" s="6">
        <f t="shared" si="15"/>
        <v>0</v>
      </c>
      <c r="AD59" s="6">
        <f t="shared" si="7"/>
        <v>5.0000000000000001E-3</v>
      </c>
    </row>
    <row r="60" spans="1:30">
      <c r="A60" t="s">
        <v>90</v>
      </c>
      <c r="B60" t="s">
        <v>91</v>
      </c>
      <c r="C60" s="91">
        <v>16.399999999999999</v>
      </c>
      <c r="D60" s="5">
        <v>16.100000000000001</v>
      </c>
      <c r="E60" s="5">
        <v>15.2</v>
      </c>
      <c r="F60" s="5">
        <v>15.4</v>
      </c>
      <c r="G60" s="36">
        <f t="shared" si="0"/>
        <v>15.775</v>
      </c>
      <c r="H60" s="91">
        <v>15.4</v>
      </c>
      <c r="I60" s="5">
        <v>14.8</v>
      </c>
      <c r="J60" s="5">
        <v>14.9</v>
      </c>
      <c r="K60" s="5">
        <v>13.4</v>
      </c>
      <c r="L60" s="36">
        <f t="shared" si="1"/>
        <v>14.625</v>
      </c>
      <c r="M60" s="91">
        <v>19</v>
      </c>
      <c r="N60" s="5">
        <v>19</v>
      </c>
      <c r="O60" s="5">
        <v>18</v>
      </c>
      <c r="P60" s="41">
        <v>19</v>
      </c>
      <c r="Q60" s="36">
        <f t="shared" si="14"/>
        <v>18.75</v>
      </c>
      <c r="R60" s="16">
        <f t="shared" si="11"/>
        <v>16.879166666666666</v>
      </c>
      <c r="T60" s="6">
        <f t="shared" si="10"/>
        <v>8.9628591374623265E-5</v>
      </c>
      <c r="V60" s="23">
        <f>+claims!D60</f>
        <v>0</v>
      </c>
      <c r="W60" s="23">
        <f>+claims!E60</f>
        <v>0</v>
      </c>
      <c r="X60" s="23">
        <f>+claims!F60</f>
        <v>1</v>
      </c>
      <c r="Z60" s="6">
        <f t="shared" si="12"/>
        <v>0</v>
      </c>
      <c r="AA60" s="6">
        <f t="shared" si="13"/>
        <v>0</v>
      </c>
      <c r="AB60" s="6">
        <f t="shared" si="15"/>
        <v>0.01</v>
      </c>
      <c r="AD60" s="6">
        <f t="shared" si="7"/>
        <v>5.0000000000000001E-3</v>
      </c>
    </row>
    <row r="61" spans="1:30">
      <c r="A61" t="s">
        <v>92</v>
      </c>
      <c r="B61" t="s">
        <v>93</v>
      </c>
      <c r="C61" s="91">
        <v>30.3</v>
      </c>
      <c r="D61" s="5">
        <v>31</v>
      </c>
      <c r="E61" s="5">
        <v>30</v>
      </c>
      <c r="F61" s="5">
        <v>30</v>
      </c>
      <c r="G61" s="36">
        <f t="shared" si="0"/>
        <v>30.324999999999999</v>
      </c>
      <c r="H61" s="91">
        <v>29.6</v>
      </c>
      <c r="I61" s="5">
        <v>28.8</v>
      </c>
      <c r="J61" s="5">
        <v>30</v>
      </c>
      <c r="K61" s="5">
        <v>29.2</v>
      </c>
      <c r="L61" s="36">
        <f t="shared" si="1"/>
        <v>29.400000000000002</v>
      </c>
      <c r="M61" s="91">
        <v>29.9</v>
      </c>
      <c r="N61" s="5">
        <v>28.3</v>
      </c>
      <c r="O61" s="5">
        <v>27.7</v>
      </c>
      <c r="P61" s="41">
        <v>27.7</v>
      </c>
      <c r="Q61" s="36">
        <f t="shared" si="14"/>
        <v>28.400000000000002</v>
      </c>
      <c r="R61" s="16">
        <f t="shared" si="11"/>
        <v>29.054166666666664</v>
      </c>
      <c r="T61" s="6">
        <f t="shared" si="10"/>
        <v>1.5427799744637075E-4</v>
      </c>
      <c r="V61" s="23">
        <f>+claims!D61</f>
        <v>0</v>
      </c>
      <c r="W61" s="23">
        <f>+claims!E61</f>
        <v>0</v>
      </c>
      <c r="X61" s="23">
        <f>+claims!F61</f>
        <v>0</v>
      </c>
      <c r="Z61" s="6">
        <f t="shared" si="12"/>
        <v>0</v>
      </c>
      <c r="AA61" s="6">
        <f t="shared" si="13"/>
        <v>0</v>
      </c>
      <c r="AB61" s="6">
        <f t="shared" si="15"/>
        <v>0</v>
      </c>
      <c r="AD61" s="6">
        <f t="shared" si="7"/>
        <v>0</v>
      </c>
    </row>
    <row r="62" spans="1:30">
      <c r="A62" t="s">
        <v>487</v>
      </c>
      <c r="B62" t="s">
        <v>488</v>
      </c>
      <c r="C62" s="91">
        <v>161.9</v>
      </c>
      <c r="D62" s="5">
        <v>161.19999999999999</v>
      </c>
      <c r="E62" s="5">
        <v>162.9</v>
      </c>
      <c r="F62" s="5">
        <v>166.3</v>
      </c>
      <c r="G62" s="36">
        <f t="shared" si="0"/>
        <v>163.07499999999999</v>
      </c>
      <c r="H62" s="91">
        <v>157.5</v>
      </c>
      <c r="I62" s="5">
        <v>154.69999999999999</v>
      </c>
      <c r="J62" s="5">
        <v>148.69999999999999</v>
      </c>
      <c r="K62" s="5">
        <v>142.69999999999999</v>
      </c>
      <c r="L62" s="36">
        <f t="shared" si="1"/>
        <v>150.89999999999998</v>
      </c>
      <c r="M62" s="91">
        <v>146.1</v>
      </c>
      <c r="N62" s="5">
        <v>152.1</v>
      </c>
      <c r="O62" s="5">
        <v>149.6</v>
      </c>
      <c r="P62" s="41">
        <v>146.1</v>
      </c>
      <c r="Q62" s="36">
        <f t="shared" si="14"/>
        <v>148.47499999999999</v>
      </c>
      <c r="R62" s="16">
        <f t="shared" si="11"/>
        <v>151.71666666666667</v>
      </c>
      <c r="T62" s="6">
        <f t="shared" si="10"/>
        <v>8.0561744486121515E-4</v>
      </c>
      <c r="V62" s="23">
        <f>+claims!D62</f>
        <v>1</v>
      </c>
      <c r="W62" s="23">
        <f>+claims!E62</f>
        <v>6</v>
      </c>
      <c r="X62" s="23">
        <f>+claims!F62</f>
        <v>2</v>
      </c>
      <c r="Z62" s="6">
        <f>IF(G62&gt;100,IF(V62&lt;1,0,+V62/G62),IF(V62&lt;1,0,+V62/100))</f>
        <v>6.1321477847616135E-3</v>
      </c>
      <c r="AA62" s="6">
        <f>IF(L62&gt;100,IF(W62&lt;1,0,+W62/L62),IF(W62&lt;1,0,+W62/100))</f>
        <v>3.9761431411530823E-2</v>
      </c>
      <c r="AB62" s="6">
        <f>IF(Q62&gt;100,IF(X62&lt;1,0,+X62/Q62),IF(X62&lt;1,0,+X62/100))</f>
        <v>1.3470281192119887E-2</v>
      </c>
      <c r="AD62" s="6">
        <f t="shared" si="7"/>
        <v>2.1010975697363821E-2</v>
      </c>
    </row>
    <row r="63" spans="1:30">
      <c r="A63" t="s">
        <v>94</v>
      </c>
      <c r="B63" t="s">
        <v>489</v>
      </c>
      <c r="C63" s="91">
        <v>52.9</v>
      </c>
      <c r="D63" s="5">
        <v>53</v>
      </c>
      <c r="E63" s="5">
        <v>51.1</v>
      </c>
      <c r="F63" s="5">
        <v>48.7</v>
      </c>
      <c r="G63" s="36">
        <f t="shared" si="0"/>
        <v>51.424999999999997</v>
      </c>
      <c r="H63" s="91">
        <v>50.2</v>
      </c>
      <c r="I63" s="5">
        <v>53.5</v>
      </c>
      <c r="J63" s="5">
        <v>54.4</v>
      </c>
      <c r="K63" s="5">
        <v>54</v>
      </c>
      <c r="L63" s="36">
        <f t="shared" si="1"/>
        <v>53.024999999999999</v>
      </c>
      <c r="M63" s="91">
        <v>53.4</v>
      </c>
      <c r="N63" s="5">
        <v>54</v>
      </c>
      <c r="O63" s="5">
        <v>54.4</v>
      </c>
      <c r="P63" s="41">
        <v>51.2</v>
      </c>
      <c r="Q63" s="36">
        <f t="shared" si="14"/>
        <v>53.25</v>
      </c>
      <c r="R63" s="16">
        <f t="shared" si="11"/>
        <v>52.870833333333337</v>
      </c>
      <c r="T63" s="6">
        <f t="shared" si="10"/>
        <v>2.8074480275304734E-4</v>
      </c>
      <c r="V63" s="23">
        <f>+claims!D63</f>
        <v>0</v>
      </c>
      <c r="W63" s="23">
        <f>+claims!E63</f>
        <v>1</v>
      </c>
      <c r="X63" s="23">
        <f>+claims!F63</f>
        <v>0</v>
      </c>
      <c r="Z63" s="6">
        <f t="shared" si="12"/>
        <v>0</v>
      </c>
      <c r="AA63" s="6">
        <f t="shared" si="13"/>
        <v>0.01</v>
      </c>
      <c r="AB63" s="6">
        <f t="shared" si="15"/>
        <v>0</v>
      </c>
      <c r="AD63" s="6">
        <f t="shared" si="7"/>
        <v>3.3333333333333335E-3</v>
      </c>
    </row>
    <row r="64" spans="1:30">
      <c r="A64" t="s">
        <v>95</v>
      </c>
      <c r="B64" t="s">
        <v>96</v>
      </c>
      <c r="C64" s="91">
        <v>182.7</v>
      </c>
      <c r="D64" s="5">
        <v>184.4</v>
      </c>
      <c r="E64" s="5">
        <v>180.7</v>
      </c>
      <c r="F64" s="5">
        <v>184.4</v>
      </c>
      <c r="G64" s="36">
        <f t="shared" si="0"/>
        <v>183.04999999999998</v>
      </c>
      <c r="H64" s="91">
        <v>182.4</v>
      </c>
      <c r="I64" s="5">
        <v>178.8</v>
      </c>
      <c r="J64" s="5">
        <v>173.7</v>
      </c>
      <c r="K64" s="5">
        <v>178.3</v>
      </c>
      <c r="L64" s="36">
        <f t="shared" si="1"/>
        <v>178.3</v>
      </c>
      <c r="M64" s="91">
        <v>176.4</v>
      </c>
      <c r="N64" s="5">
        <v>174.8</v>
      </c>
      <c r="O64" s="5">
        <v>170.7</v>
      </c>
      <c r="P64" s="41">
        <v>175</v>
      </c>
      <c r="Q64" s="36">
        <f t="shared" si="14"/>
        <v>174.22500000000002</v>
      </c>
      <c r="R64" s="16">
        <f t="shared" si="11"/>
        <v>177.05416666666667</v>
      </c>
      <c r="T64" s="6">
        <f t="shared" si="10"/>
        <v>9.4015989466350689E-4</v>
      </c>
      <c r="V64" s="23">
        <f>+claims!D64</f>
        <v>1</v>
      </c>
      <c r="W64" s="23">
        <f>+claims!E64</f>
        <v>1</v>
      </c>
      <c r="X64" s="23">
        <f>+claims!F64</f>
        <v>3</v>
      </c>
      <c r="Z64" s="6">
        <f t="shared" si="12"/>
        <v>5.4629882545752535E-3</v>
      </c>
      <c r="AA64" s="6">
        <f t="shared" si="13"/>
        <v>5.6085249579360622E-3</v>
      </c>
      <c r="AB64" s="6">
        <f t="shared" si="15"/>
        <v>1.721911321566939E-2</v>
      </c>
      <c r="AD64" s="6">
        <f t="shared" si="7"/>
        <v>1.1389562969575925E-2</v>
      </c>
    </row>
    <row r="65" spans="1:30">
      <c r="A65" t="s">
        <v>97</v>
      </c>
      <c r="B65" t="s">
        <v>98</v>
      </c>
      <c r="C65" s="91">
        <v>399.9</v>
      </c>
      <c r="D65" s="5">
        <v>403</v>
      </c>
      <c r="E65" s="5">
        <v>413.7</v>
      </c>
      <c r="F65" s="5">
        <v>418.6</v>
      </c>
      <c r="G65" s="36">
        <f t="shared" si="0"/>
        <v>408.79999999999995</v>
      </c>
      <c r="H65" s="91">
        <v>429.2</v>
      </c>
      <c r="I65" s="5">
        <v>441.3</v>
      </c>
      <c r="J65" s="5">
        <v>437.4</v>
      </c>
      <c r="K65" s="5">
        <v>425.6</v>
      </c>
      <c r="L65" s="36">
        <f t="shared" si="1"/>
        <v>433.375</v>
      </c>
      <c r="M65" s="91">
        <v>430.2</v>
      </c>
      <c r="N65" s="5">
        <v>443.3</v>
      </c>
      <c r="O65" s="5">
        <v>450.4</v>
      </c>
      <c r="P65" s="41">
        <v>452.3</v>
      </c>
      <c r="Q65" s="36">
        <f t="shared" si="14"/>
        <v>444.05</v>
      </c>
      <c r="R65" s="16">
        <f t="shared" si="11"/>
        <v>434.61666666666662</v>
      </c>
      <c r="T65" s="6">
        <f t="shared" si="10"/>
        <v>2.3078200713661325E-3</v>
      </c>
      <c r="V65" s="23">
        <f>+claims!D65</f>
        <v>2</v>
      </c>
      <c r="W65" s="23">
        <f>+claims!E65</f>
        <v>2</v>
      </c>
      <c r="X65" s="23">
        <f>+claims!F65</f>
        <v>3</v>
      </c>
      <c r="Z65" s="6">
        <f t="shared" si="12"/>
        <v>4.8923679060665368E-3</v>
      </c>
      <c r="AA65" s="6">
        <f t="shared" si="13"/>
        <v>4.614940871070089E-3</v>
      </c>
      <c r="AB65" s="6">
        <f t="shared" si="15"/>
        <v>6.755995946402432E-3</v>
      </c>
      <c r="AD65" s="6">
        <f t="shared" si="7"/>
        <v>5.7317062479023346E-3</v>
      </c>
    </row>
    <row r="66" spans="1:30">
      <c r="A66" t="s">
        <v>99</v>
      </c>
      <c r="B66" t="s">
        <v>100</v>
      </c>
      <c r="C66" s="91">
        <v>1334.6</v>
      </c>
      <c r="D66" s="5">
        <v>1333.6000000000001</v>
      </c>
      <c r="E66" s="5">
        <v>1332.3</v>
      </c>
      <c r="F66" s="5">
        <v>1351.1</v>
      </c>
      <c r="G66" s="36">
        <f t="shared" si="0"/>
        <v>1337.9</v>
      </c>
      <c r="H66" s="91">
        <v>1364.6999999999998</v>
      </c>
      <c r="I66" s="5">
        <v>1362.6</v>
      </c>
      <c r="J66" s="5">
        <v>1333.3</v>
      </c>
      <c r="K66" s="5">
        <v>1299.7</v>
      </c>
      <c r="L66" s="36">
        <f t="shared" si="1"/>
        <v>1340.0749999999998</v>
      </c>
      <c r="M66" s="91">
        <v>1295.3</v>
      </c>
      <c r="N66" s="5">
        <v>1296.5</v>
      </c>
      <c r="O66" s="5">
        <v>1299.3999999999999</v>
      </c>
      <c r="P66" s="41">
        <v>1287.2</v>
      </c>
      <c r="Q66" s="36">
        <f t="shared" si="14"/>
        <v>1294.5999999999999</v>
      </c>
      <c r="R66" s="16">
        <f t="shared" si="11"/>
        <v>1316.9749999999999</v>
      </c>
      <c r="T66" s="6">
        <f t="shared" si="10"/>
        <v>6.9931541323482284E-3</v>
      </c>
      <c r="V66" s="23">
        <f>+claims!D66</f>
        <v>13</v>
      </c>
      <c r="W66" s="23">
        <f>+claims!E66</f>
        <v>11</v>
      </c>
      <c r="X66" s="23">
        <f>+claims!F66</f>
        <v>9</v>
      </c>
      <c r="Z66" s="6">
        <f t="shared" si="12"/>
        <v>9.7167202332012845E-3</v>
      </c>
      <c r="AA66" s="6">
        <f t="shared" si="13"/>
        <v>8.2084957931459063E-3</v>
      </c>
      <c r="AB66" s="6">
        <f t="shared" si="15"/>
        <v>6.9519542715896811E-3</v>
      </c>
      <c r="AD66" s="6">
        <f t="shared" si="7"/>
        <v>7.8315957723770219E-3</v>
      </c>
    </row>
    <row r="67" spans="1:30">
      <c r="A67" t="s">
        <v>101</v>
      </c>
      <c r="B67" t="s">
        <v>531</v>
      </c>
      <c r="C67" s="91">
        <v>734</v>
      </c>
      <c r="D67" s="5">
        <v>720</v>
      </c>
      <c r="E67" s="5">
        <v>710</v>
      </c>
      <c r="F67" s="5">
        <v>694.6</v>
      </c>
      <c r="G67" s="36">
        <f t="shared" si="0"/>
        <v>714.65</v>
      </c>
      <c r="H67" s="91">
        <v>675.2</v>
      </c>
      <c r="I67" s="5">
        <v>680</v>
      </c>
      <c r="J67" s="5">
        <v>683</v>
      </c>
      <c r="K67" s="5">
        <v>689</v>
      </c>
      <c r="L67" s="36">
        <f t="shared" si="1"/>
        <v>681.8</v>
      </c>
      <c r="M67" s="91">
        <v>699.7</v>
      </c>
      <c r="N67" s="5">
        <v>736</v>
      </c>
      <c r="O67" s="5">
        <v>735.4</v>
      </c>
      <c r="P67" s="41">
        <v>744.7</v>
      </c>
      <c r="Q67" s="36">
        <f t="shared" si="14"/>
        <v>728.95</v>
      </c>
      <c r="R67" s="16">
        <f t="shared" si="11"/>
        <v>710.85</v>
      </c>
      <c r="T67" s="6">
        <f t="shared" si="10"/>
        <v>3.7746226124108192E-3</v>
      </c>
      <c r="V67" s="23">
        <f>+claims!D67</f>
        <v>3</v>
      </c>
      <c r="W67" s="23">
        <f>+claims!E67</f>
        <v>7</v>
      </c>
      <c r="X67" s="23">
        <f>+claims!F67</f>
        <v>4</v>
      </c>
      <c r="Z67" s="6">
        <f t="shared" si="12"/>
        <v>4.1978590918631499E-3</v>
      </c>
      <c r="AA67" s="6">
        <f t="shared" si="13"/>
        <v>1.0266940451745381E-2</v>
      </c>
      <c r="AB67" s="6">
        <f t="shared" si="15"/>
        <v>5.4873448110295629E-3</v>
      </c>
      <c r="AD67" s="6">
        <f t="shared" si="7"/>
        <v>6.8656290714071005E-3</v>
      </c>
    </row>
    <row r="68" spans="1:30">
      <c r="A68" t="s">
        <v>102</v>
      </c>
      <c r="B68" t="s">
        <v>103</v>
      </c>
      <c r="C68" s="91">
        <v>29.3</v>
      </c>
      <c r="D68" s="5">
        <v>27.7</v>
      </c>
      <c r="E68" s="5">
        <v>29</v>
      </c>
      <c r="F68" s="5">
        <v>31</v>
      </c>
      <c r="G68" s="36">
        <f t="shared" si="0"/>
        <v>29.25</v>
      </c>
      <c r="H68" s="91">
        <v>28.5</v>
      </c>
      <c r="I68" s="5">
        <v>28.7</v>
      </c>
      <c r="J68" s="5">
        <v>27.7</v>
      </c>
      <c r="K68" s="5">
        <v>29.4</v>
      </c>
      <c r="L68" s="36">
        <f t="shared" si="1"/>
        <v>28.575000000000003</v>
      </c>
      <c r="M68" s="91">
        <v>24.6</v>
      </c>
      <c r="N68" s="5">
        <v>23.4</v>
      </c>
      <c r="O68" s="5">
        <v>27.4</v>
      </c>
      <c r="P68" s="41">
        <v>26.1</v>
      </c>
      <c r="Q68" s="36">
        <f t="shared" si="14"/>
        <v>25.375</v>
      </c>
      <c r="R68" s="16">
        <f t="shared" si="11"/>
        <v>27.087500000000002</v>
      </c>
      <c r="T68" s="6">
        <f t="shared" si="10"/>
        <v>1.4383497223560254E-4</v>
      </c>
      <c r="V68" s="23">
        <f>+claims!D68</f>
        <v>0</v>
      </c>
      <c r="W68" s="23">
        <f>+claims!E68</f>
        <v>0</v>
      </c>
      <c r="X68" s="23">
        <f>+claims!F68</f>
        <v>0</v>
      </c>
      <c r="Z68" s="6">
        <f t="shared" si="12"/>
        <v>0</v>
      </c>
      <c r="AA68" s="6">
        <f t="shared" si="13"/>
        <v>0</v>
      </c>
      <c r="AB68" s="6">
        <f t="shared" si="15"/>
        <v>0</v>
      </c>
      <c r="AD68" s="6">
        <f t="shared" ref="AD68:AD127" si="16">(+Z68+(AA68*2)+(AB68*3))/6</f>
        <v>0</v>
      </c>
    </row>
    <row r="69" spans="1:30">
      <c r="A69" t="s">
        <v>104</v>
      </c>
      <c r="B69" t="s">
        <v>105</v>
      </c>
      <c r="C69" s="91">
        <v>40</v>
      </c>
      <c r="D69" s="5">
        <v>41.1</v>
      </c>
      <c r="E69" s="5">
        <v>40.5</v>
      </c>
      <c r="F69" s="5">
        <v>39.6</v>
      </c>
      <c r="G69" s="36">
        <f t="shared" ref="G69:G89" si="17">AVERAGE(C69:F69)</f>
        <v>40.299999999999997</v>
      </c>
      <c r="H69" s="91">
        <v>40.200000000000003</v>
      </c>
      <c r="I69" s="5">
        <v>40.799999999999997</v>
      </c>
      <c r="J69" s="5">
        <v>40.1</v>
      </c>
      <c r="K69" s="5">
        <v>39.4</v>
      </c>
      <c r="L69" s="36">
        <f t="shared" ref="L69:L79" si="18">AVERAGE(H69:K69)</f>
        <v>40.125</v>
      </c>
      <c r="M69" s="91">
        <v>38.700000000000003</v>
      </c>
      <c r="N69" s="5">
        <v>38.5</v>
      </c>
      <c r="O69" s="5">
        <v>39.5</v>
      </c>
      <c r="P69" s="41">
        <v>40</v>
      </c>
      <c r="Q69" s="36">
        <f t="shared" si="14"/>
        <v>39.174999999999997</v>
      </c>
      <c r="R69" s="16">
        <f t="shared" si="11"/>
        <v>39.679166666666667</v>
      </c>
      <c r="T69" s="6">
        <f t="shared" ref="T69:T100" si="19">+R69/$R$264</f>
        <v>2.106968836486145E-4</v>
      </c>
      <c r="V69" s="23">
        <f>+claims!D69</f>
        <v>0</v>
      </c>
      <c r="W69" s="23">
        <f>+claims!E69</f>
        <v>0</v>
      </c>
      <c r="X69" s="23">
        <f>+claims!F69</f>
        <v>0</v>
      </c>
      <c r="Z69" s="6">
        <f t="shared" si="12"/>
        <v>0</v>
      </c>
      <c r="AA69" s="6">
        <f t="shared" si="13"/>
        <v>0</v>
      </c>
      <c r="AB69" s="6">
        <f t="shared" si="15"/>
        <v>0</v>
      </c>
      <c r="AD69" s="6">
        <f t="shared" si="16"/>
        <v>0</v>
      </c>
    </row>
    <row r="70" spans="1:30">
      <c r="A70" t="s">
        <v>106</v>
      </c>
      <c r="B70" t="s">
        <v>107</v>
      </c>
      <c r="C70" s="91">
        <v>612</v>
      </c>
      <c r="D70" s="5">
        <v>620</v>
      </c>
      <c r="E70" s="5">
        <v>613</v>
      </c>
      <c r="F70" s="5">
        <v>630</v>
      </c>
      <c r="G70" s="36">
        <f t="shared" si="17"/>
        <v>618.75</v>
      </c>
      <c r="H70" s="91">
        <v>609</v>
      </c>
      <c r="I70" s="5">
        <v>602</v>
      </c>
      <c r="J70" s="5">
        <v>593</v>
      </c>
      <c r="K70" s="5">
        <v>604</v>
      </c>
      <c r="L70" s="36">
        <f t="shared" si="18"/>
        <v>602</v>
      </c>
      <c r="M70" s="91">
        <v>577</v>
      </c>
      <c r="N70" s="5">
        <v>583</v>
      </c>
      <c r="O70" s="5">
        <v>604</v>
      </c>
      <c r="P70" s="41">
        <v>590</v>
      </c>
      <c r="Q70" s="36">
        <f t="shared" si="14"/>
        <v>588.5</v>
      </c>
      <c r="R70" s="16">
        <f t="shared" si="11"/>
        <v>598.04166666666663</v>
      </c>
      <c r="T70" s="6">
        <f t="shared" si="19"/>
        <v>3.175608916316879E-3</v>
      </c>
      <c r="V70" s="23">
        <f>+claims!D70</f>
        <v>29</v>
      </c>
      <c r="W70" s="23">
        <f>+claims!E70</f>
        <v>20</v>
      </c>
      <c r="X70" s="23">
        <f>+claims!F70</f>
        <v>16</v>
      </c>
      <c r="Z70" s="6">
        <f t="shared" si="12"/>
        <v>4.6868686868686872E-2</v>
      </c>
      <c r="AA70" s="6">
        <f t="shared" si="13"/>
        <v>3.3222591362126248E-2</v>
      </c>
      <c r="AB70" s="6">
        <f t="shared" si="15"/>
        <v>2.7187765505522515E-2</v>
      </c>
      <c r="AD70" s="6">
        <f t="shared" si="16"/>
        <v>3.2479527684917818E-2</v>
      </c>
    </row>
    <row r="71" spans="1:30">
      <c r="A71" t="s">
        <v>108</v>
      </c>
      <c r="B71" t="s">
        <v>109</v>
      </c>
      <c r="C71" s="91">
        <v>19</v>
      </c>
      <c r="D71" s="5">
        <v>19</v>
      </c>
      <c r="E71" s="5">
        <v>19</v>
      </c>
      <c r="F71" s="5">
        <v>19</v>
      </c>
      <c r="G71" s="36">
        <f t="shared" si="17"/>
        <v>19</v>
      </c>
      <c r="H71" s="91">
        <v>20</v>
      </c>
      <c r="I71" s="5">
        <v>20</v>
      </c>
      <c r="J71" s="5">
        <v>20</v>
      </c>
      <c r="K71" s="5">
        <v>21</v>
      </c>
      <c r="L71" s="36">
        <f t="shared" si="18"/>
        <v>20.25</v>
      </c>
      <c r="M71" s="91">
        <v>20</v>
      </c>
      <c r="N71" s="5">
        <v>20</v>
      </c>
      <c r="O71" s="5">
        <v>20</v>
      </c>
      <c r="P71" s="41">
        <v>19</v>
      </c>
      <c r="Q71" s="36">
        <f t="shared" si="14"/>
        <v>19.75</v>
      </c>
      <c r="R71" s="16">
        <f t="shared" si="11"/>
        <v>19.791666666666668</v>
      </c>
      <c r="T71" s="6">
        <f t="shared" si="19"/>
        <v>1.0509400371006185E-4</v>
      </c>
      <c r="V71" s="23">
        <f>+claims!D71</f>
        <v>0</v>
      </c>
      <c r="W71" s="23">
        <f>+claims!E71</f>
        <v>0</v>
      </c>
      <c r="X71" s="23">
        <f>+claims!F71</f>
        <v>0</v>
      </c>
      <c r="Z71" s="6">
        <f t="shared" si="12"/>
        <v>0</v>
      </c>
      <c r="AA71" s="6">
        <f t="shared" si="13"/>
        <v>0</v>
      </c>
      <c r="AB71" s="6">
        <f t="shared" si="15"/>
        <v>0</v>
      </c>
      <c r="AD71" s="6">
        <f t="shared" si="16"/>
        <v>0</v>
      </c>
    </row>
    <row r="72" spans="1:30">
      <c r="A72" t="s">
        <v>110</v>
      </c>
      <c r="B72" t="s">
        <v>579</v>
      </c>
      <c r="C72" s="91">
        <v>35</v>
      </c>
      <c r="D72" s="5">
        <v>36.5</v>
      </c>
      <c r="E72" s="5">
        <v>36.5</v>
      </c>
      <c r="F72" s="5">
        <v>37.5</v>
      </c>
      <c r="G72" s="36">
        <f t="shared" si="17"/>
        <v>36.375</v>
      </c>
      <c r="H72" s="91">
        <v>36.5</v>
      </c>
      <c r="I72" s="5">
        <v>36.1</v>
      </c>
      <c r="J72" s="5">
        <v>35.799999999999997</v>
      </c>
      <c r="K72" s="5">
        <v>35.799999999999997</v>
      </c>
      <c r="L72" s="36">
        <f t="shared" si="18"/>
        <v>36.049999999999997</v>
      </c>
      <c r="M72" s="91">
        <v>35.700000000000003</v>
      </c>
      <c r="N72" s="5">
        <v>35.5</v>
      </c>
      <c r="O72" s="5">
        <v>37.1</v>
      </c>
      <c r="P72" s="41">
        <v>37</v>
      </c>
      <c r="Q72" s="36">
        <f t="shared" si="14"/>
        <v>36.325000000000003</v>
      </c>
      <c r="R72" s="16">
        <f t="shared" si="11"/>
        <v>36.241666666666667</v>
      </c>
      <c r="T72" s="6">
        <f t="shared" si="19"/>
        <v>1.9244371458318271E-4</v>
      </c>
      <c r="V72" s="23">
        <f>+claims!D72</f>
        <v>0</v>
      </c>
      <c r="W72" s="23">
        <f>+claims!E72</f>
        <v>0</v>
      </c>
      <c r="X72" s="23">
        <f>+claims!F72</f>
        <v>0</v>
      </c>
      <c r="Z72" s="6">
        <f t="shared" si="12"/>
        <v>0</v>
      </c>
      <c r="AA72" s="6">
        <f t="shared" si="13"/>
        <v>0</v>
      </c>
      <c r="AB72" s="6">
        <f t="shared" si="15"/>
        <v>0</v>
      </c>
      <c r="AD72" s="6">
        <f t="shared" si="16"/>
        <v>0</v>
      </c>
    </row>
    <row r="73" spans="1:30">
      <c r="A73" t="s">
        <v>111</v>
      </c>
      <c r="B73" t="s">
        <v>112</v>
      </c>
      <c r="C73" s="91">
        <v>83.1</v>
      </c>
      <c r="D73" s="5">
        <v>81</v>
      </c>
      <c r="E73" s="5">
        <v>83.9</v>
      </c>
      <c r="F73" s="5">
        <v>88.8</v>
      </c>
      <c r="G73" s="36">
        <f t="shared" si="17"/>
        <v>84.2</v>
      </c>
      <c r="H73" s="91">
        <v>85.7</v>
      </c>
      <c r="I73" s="5">
        <v>86.3</v>
      </c>
      <c r="J73" s="5">
        <v>84.2</v>
      </c>
      <c r="K73" s="5">
        <v>81.8</v>
      </c>
      <c r="L73" s="36">
        <f t="shared" si="18"/>
        <v>84.5</v>
      </c>
      <c r="M73" s="91">
        <v>83.7</v>
      </c>
      <c r="N73" s="5">
        <v>83.9</v>
      </c>
      <c r="O73" s="5">
        <v>83.5</v>
      </c>
      <c r="P73" s="41">
        <v>80.900000000000006</v>
      </c>
      <c r="Q73" s="36">
        <f t="shared" si="14"/>
        <v>83</v>
      </c>
      <c r="R73" s="16">
        <f t="shared" si="11"/>
        <v>83.7</v>
      </c>
      <c r="T73" s="6">
        <f t="shared" si="19"/>
        <v>4.4444807295320469E-4</v>
      </c>
      <c r="V73" s="23">
        <f>+claims!D73</f>
        <v>0</v>
      </c>
      <c r="W73" s="23">
        <f>+claims!E73</f>
        <v>1</v>
      </c>
      <c r="X73" s="23">
        <f>+claims!F73</f>
        <v>0</v>
      </c>
      <c r="Z73" s="6">
        <f t="shared" si="12"/>
        <v>0</v>
      </c>
      <c r="AA73" s="6">
        <f t="shared" si="13"/>
        <v>0.01</v>
      </c>
      <c r="AB73" s="6">
        <f t="shared" si="15"/>
        <v>0</v>
      </c>
      <c r="AD73" s="6">
        <f t="shared" si="16"/>
        <v>3.3333333333333335E-3</v>
      </c>
    </row>
    <row r="74" spans="1:30">
      <c r="A74" t="s">
        <v>113</v>
      </c>
      <c r="B74" t="s">
        <v>114</v>
      </c>
      <c r="C74" s="91">
        <v>28</v>
      </c>
      <c r="D74" s="5">
        <v>26</v>
      </c>
      <c r="E74" s="5">
        <v>28</v>
      </c>
      <c r="F74" s="5">
        <v>28</v>
      </c>
      <c r="G74" s="36">
        <f t="shared" si="17"/>
        <v>27.5</v>
      </c>
      <c r="H74" s="91">
        <v>30</v>
      </c>
      <c r="I74" s="5">
        <v>29</v>
      </c>
      <c r="J74" s="5">
        <v>29</v>
      </c>
      <c r="K74" s="5">
        <v>29</v>
      </c>
      <c r="L74" s="36">
        <f t="shared" si="18"/>
        <v>29.25</v>
      </c>
      <c r="M74" s="91">
        <v>29</v>
      </c>
      <c r="N74" s="5">
        <v>30</v>
      </c>
      <c r="O74" s="5">
        <v>29</v>
      </c>
      <c r="P74" s="41">
        <v>28</v>
      </c>
      <c r="Q74" s="36">
        <f t="shared" si="14"/>
        <v>29</v>
      </c>
      <c r="R74" s="16">
        <f t="shared" si="11"/>
        <v>28.833333333333332</v>
      </c>
      <c r="T74" s="6">
        <f t="shared" si="19"/>
        <v>1.5310536961550062E-4</v>
      </c>
      <c r="V74" s="23">
        <f>+claims!D74</f>
        <v>1</v>
      </c>
      <c r="W74" s="23">
        <f>+claims!E74</f>
        <v>0</v>
      </c>
      <c r="X74" s="23">
        <f>+claims!F74</f>
        <v>0</v>
      </c>
      <c r="Z74" s="6">
        <f t="shared" si="12"/>
        <v>0.01</v>
      </c>
      <c r="AA74" s="6">
        <f t="shared" si="13"/>
        <v>0</v>
      </c>
      <c r="AB74" s="6">
        <f t="shared" si="15"/>
        <v>0</v>
      </c>
      <c r="AD74" s="6">
        <f t="shared" si="16"/>
        <v>1.6666666666666668E-3</v>
      </c>
    </row>
    <row r="75" spans="1:30">
      <c r="A75" t="s">
        <v>115</v>
      </c>
      <c r="B75" t="s">
        <v>116</v>
      </c>
      <c r="C75" s="91">
        <v>192.5</v>
      </c>
      <c r="D75" s="5">
        <v>194.3</v>
      </c>
      <c r="E75" s="5">
        <v>193.9</v>
      </c>
      <c r="F75" s="5">
        <v>192.6</v>
      </c>
      <c r="G75" s="36">
        <f t="shared" si="17"/>
        <v>193.32500000000002</v>
      </c>
      <c r="H75" s="91">
        <v>194</v>
      </c>
      <c r="I75" s="5">
        <v>192.9</v>
      </c>
      <c r="J75" s="5">
        <v>188.3</v>
      </c>
      <c r="K75" s="5">
        <v>181.8</v>
      </c>
      <c r="L75" s="36">
        <f t="shared" si="18"/>
        <v>189.25</v>
      </c>
      <c r="M75" s="91">
        <v>181.5</v>
      </c>
      <c r="N75" s="5">
        <v>181.2</v>
      </c>
      <c r="O75" s="5">
        <v>179</v>
      </c>
      <c r="P75" s="41">
        <v>183</v>
      </c>
      <c r="Q75" s="36">
        <f t="shared" si="14"/>
        <v>181.17500000000001</v>
      </c>
      <c r="R75" s="16">
        <f t="shared" si="11"/>
        <v>185.89166666666668</v>
      </c>
      <c r="T75" s="6">
        <f t="shared" si="19"/>
        <v>9.8708713295172622E-4</v>
      </c>
      <c r="V75" s="23">
        <f>+claims!D75</f>
        <v>1</v>
      </c>
      <c r="W75" s="23">
        <f>+claims!E75</f>
        <v>1</v>
      </c>
      <c r="X75" s="23">
        <f>+claims!F75</f>
        <v>0</v>
      </c>
      <c r="Z75" s="6">
        <f t="shared" si="12"/>
        <v>5.1726367515841191E-3</v>
      </c>
      <c r="AA75" s="6">
        <f t="shared" si="13"/>
        <v>5.2840158520475562E-3</v>
      </c>
      <c r="AB75" s="6">
        <f t="shared" si="15"/>
        <v>0</v>
      </c>
      <c r="AD75" s="6">
        <f t="shared" si="16"/>
        <v>2.6234447426132048E-3</v>
      </c>
    </row>
    <row r="76" spans="1:30">
      <c r="A76" t="s">
        <v>117</v>
      </c>
      <c r="B76" t="s">
        <v>118</v>
      </c>
      <c r="C76" s="91">
        <v>18</v>
      </c>
      <c r="D76" s="5">
        <v>18</v>
      </c>
      <c r="E76" s="5">
        <v>16.3</v>
      </c>
      <c r="F76" s="5">
        <v>16.100000000000001</v>
      </c>
      <c r="G76" s="36">
        <f t="shared" si="17"/>
        <v>17.100000000000001</v>
      </c>
      <c r="H76" s="91">
        <v>15.6</v>
      </c>
      <c r="I76" s="5">
        <v>16.5</v>
      </c>
      <c r="J76" s="5">
        <v>16.7</v>
      </c>
      <c r="K76" s="5">
        <v>16</v>
      </c>
      <c r="L76" s="36">
        <f t="shared" si="18"/>
        <v>16.2</v>
      </c>
      <c r="M76" s="91">
        <v>15.3</v>
      </c>
      <c r="N76" s="5">
        <v>15</v>
      </c>
      <c r="O76" s="5">
        <v>15</v>
      </c>
      <c r="P76" s="41">
        <v>15.1</v>
      </c>
      <c r="Q76" s="36">
        <f t="shared" si="14"/>
        <v>15.1</v>
      </c>
      <c r="R76" s="16">
        <f t="shared" si="11"/>
        <v>15.799999999999999</v>
      </c>
      <c r="T76" s="6">
        <f t="shared" si="19"/>
        <v>8.3898202540748308E-5</v>
      </c>
      <c r="V76" s="23">
        <f>+claims!D76</f>
        <v>0</v>
      </c>
      <c r="W76" s="23">
        <f>+claims!E76</f>
        <v>0</v>
      </c>
      <c r="X76" s="23">
        <f>+claims!F76</f>
        <v>0</v>
      </c>
      <c r="Z76" s="6">
        <f t="shared" si="12"/>
        <v>0</v>
      </c>
      <c r="AA76" s="6">
        <f t="shared" si="13"/>
        <v>0</v>
      </c>
      <c r="AB76" s="6">
        <f t="shared" si="15"/>
        <v>0</v>
      </c>
      <c r="AD76" s="6">
        <f t="shared" si="16"/>
        <v>0</v>
      </c>
    </row>
    <row r="77" spans="1:30">
      <c r="A77" t="s">
        <v>119</v>
      </c>
      <c r="B77" t="s">
        <v>120</v>
      </c>
      <c r="C77" s="91">
        <v>48.2</v>
      </c>
      <c r="D77" s="5">
        <v>44</v>
      </c>
      <c r="E77" s="5">
        <v>42.6</v>
      </c>
      <c r="F77" s="5">
        <v>42</v>
      </c>
      <c r="G77" s="36">
        <f t="shared" si="17"/>
        <v>44.2</v>
      </c>
      <c r="H77" s="91">
        <v>43.9</v>
      </c>
      <c r="I77" s="5">
        <v>43.3</v>
      </c>
      <c r="J77" s="5">
        <v>42.9</v>
      </c>
      <c r="K77" s="5">
        <v>43.2</v>
      </c>
      <c r="L77" s="36">
        <f t="shared" si="18"/>
        <v>43.325000000000003</v>
      </c>
      <c r="M77" s="91">
        <v>40.5</v>
      </c>
      <c r="N77" s="5">
        <v>34.700000000000003</v>
      </c>
      <c r="O77" s="5">
        <v>35.5</v>
      </c>
      <c r="P77" s="41">
        <v>36.700000000000003</v>
      </c>
      <c r="Q77" s="36">
        <f t="shared" si="14"/>
        <v>36.85</v>
      </c>
      <c r="R77" s="16">
        <f t="shared" si="11"/>
        <v>40.233333333333341</v>
      </c>
      <c r="T77" s="6">
        <f t="shared" si="19"/>
        <v>2.1363951575249627E-4</v>
      </c>
      <c r="V77" s="23">
        <f>+claims!D77</f>
        <v>0</v>
      </c>
      <c r="W77" s="23">
        <f>+claims!E77</f>
        <v>0</v>
      </c>
      <c r="X77" s="23">
        <f>+claims!F77</f>
        <v>2</v>
      </c>
      <c r="Z77" s="6">
        <f t="shared" si="12"/>
        <v>0</v>
      </c>
      <c r="AA77" s="6">
        <f t="shared" si="13"/>
        <v>0</v>
      </c>
      <c r="AB77" s="6">
        <f t="shared" si="15"/>
        <v>0.02</v>
      </c>
      <c r="AD77" s="6">
        <f t="shared" si="16"/>
        <v>0.01</v>
      </c>
    </row>
    <row r="78" spans="1:30">
      <c r="A78" t="s">
        <v>121</v>
      </c>
      <c r="B78" t="s">
        <v>496</v>
      </c>
      <c r="C78" s="91">
        <v>23</v>
      </c>
      <c r="D78" s="5">
        <v>23</v>
      </c>
      <c r="E78" s="5">
        <v>25</v>
      </c>
      <c r="F78" s="5">
        <v>24</v>
      </c>
      <c r="G78" s="36">
        <f t="shared" si="17"/>
        <v>23.75</v>
      </c>
      <c r="H78" s="91">
        <v>25</v>
      </c>
      <c r="I78" s="5">
        <v>23</v>
      </c>
      <c r="J78" s="5">
        <v>24</v>
      </c>
      <c r="K78" s="5">
        <v>20</v>
      </c>
      <c r="L78" s="36">
        <f t="shared" si="18"/>
        <v>23</v>
      </c>
      <c r="M78" s="91">
        <v>20</v>
      </c>
      <c r="N78" s="5">
        <v>21.8</v>
      </c>
      <c r="O78" s="5">
        <v>23</v>
      </c>
      <c r="P78" s="41">
        <v>23.4</v>
      </c>
      <c r="Q78" s="36">
        <f t="shared" si="14"/>
        <v>22.049999999999997</v>
      </c>
      <c r="R78" s="16">
        <f t="shared" si="11"/>
        <v>22.649999999999995</v>
      </c>
      <c r="T78" s="6">
        <f t="shared" si="19"/>
        <v>1.2027179035113601E-4</v>
      </c>
      <c r="V78" s="23">
        <f>+claims!D78</f>
        <v>0</v>
      </c>
      <c r="W78" s="23">
        <f>+claims!E78</f>
        <v>2</v>
      </c>
      <c r="X78" s="23">
        <f>+claims!F78</f>
        <v>0</v>
      </c>
      <c r="Z78" s="6">
        <f t="shared" si="12"/>
        <v>0</v>
      </c>
      <c r="AA78" s="6">
        <f t="shared" si="13"/>
        <v>0.02</v>
      </c>
      <c r="AB78" s="6">
        <f t="shared" si="15"/>
        <v>0</v>
      </c>
      <c r="AD78" s="6">
        <f t="shared" si="16"/>
        <v>6.6666666666666671E-3</v>
      </c>
    </row>
    <row r="79" spans="1:30">
      <c r="A79" t="s">
        <v>122</v>
      </c>
      <c r="B79" t="s">
        <v>123</v>
      </c>
      <c r="C79" s="91">
        <v>114.8</v>
      </c>
      <c r="D79" s="5">
        <v>114.3</v>
      </c>
      <c r="E79" s="5">
        <v>113.4</v>
      </c>
      <c r="F79" s="5">
        <v>114.3</v>
      </c>
      <c r="G79" s="36">
        <f t="shared" si="17"/>
        <v>114.2</v>
      </c>
      <c r="H79" s="91">
        <v>114.2</v>
      </c>
      <c r="I79" s="5">
        <v>111.3</v>
      </c>
      <c r="J79" s="5">
        <v>107.9</v>
      </c>
      <c r="K79" s="5">
        <v>106.7</v>
      </c>
      <c r="L79" s="36">
        <f t="shared" si="18"/>
        <v>110.02499999999999</v>
      </c>
      <c r="M79" s="91">
        <v>109.1</v>
      </c>
      <c r="N79" s="5">
        <v>111.8</v>
      </c>
      <c r="O79" s="5">
        <v>107.2</v>
      </c>
      <c r="P79" s="41">
        <v>109.8</v>
      </c>
      <c r="Q79" s="36">
        <f t="shared" si="14"/>
        <v>109.47499999999999</v>
      </c>
      <c r="R79" s="16">
        <f t="shared" si="11"/>
        <v>110.44583333333333</v>
      </c>
      <c r="T79" s="6">
        <f t="shared" si="19"/>
        <v>5.8646879080897032E-4</v>
      </c>
      <c r="V79" s="23">
        <f>+claims!D79</f>
        <v>8</v>
      </c>
      <c r="W79" s="23">
        <f>+claims!E79</f>
        <v>2</v>
      </c>
      <c r="X79" s="23">
        <f>+claims!F79</f>
        <v>4</v>
      </c>
      <c r="Z79" s="6">
        <f t="shared" si="12"/>
        <v>7.0052539404553416E-2</v>
      </c>
      <c r="AA79" s="6">
        <f t="shared" si="13"/>
        <v>1.8177686889343334E-2</v>
      </c>
      <c r="AB79" s="6">
        <f t="shared" si="15"/>
        <v>3.6538022379538709E-2</v>
      </c>
      <c r="AD79" s="6">
        <f t="shared" si="16"/>
        <v>3.6003663386976033E-2</v>
      </c>
    </row>
    <row r="80" spans="1:30">
      <c r="A80" t="s">
        <v>479</v>
      </c>
      <c r="B80" t="s">
        <v>532</v>
      </c>
      <c r="C80" s="91">
        <v>7</v>
      </c>
      <c r="D80" s="5">
        <v>7</v>
      </c>
      <c r="E80" s="5">
        <v>7</v>
      </c>
      <c r="F80" s="5">
        <v>7</v>
      </c>
      <c r="G80" s="36">
        <f t="shared" si="17"/>
        <v>7</v>
      </c>
      <c r="H80" s="91">
        <v>7</v>
      </c>
      <c r="I80" s="5">
        <v>6</v>
      </c>
      <c r="J80" s="5">
        <v>6</v>
      </c>
      <c r="K80" s="5">
        <v>6</v>
      </c>
      <c r="L80" s="36">
        <f>AVERAGE(H80:K80)</f>
        <v>6.25</v>
      </c>
      <c r="M80" s="91">
        <v>6</v>
      </c>
      <c r="N80" s="5">
        <v>5</v>
      </c>
      <c r="O80" s="5">
        <v>6</v>
      </c>
      <c r="P80" s="41">
        <v>6</v>
      </c>
      <c r="Q80" s="36">
        <f>AVERAGE(M80:P80)</f>
        <v>5.75</v>
      </c>
      <c r="R80" s="16">
        <f>IF(G80&gt;0,(+G80+(L80*2)+(Q80*3))/6,IF(L80&gt;0,((L80*2)+(Q80*3))/5,Q80))</f>
        <v>6.125</v>
      </c>
      <c r="T80" s="6">
        <f t="shared" si="19"/>
        <v>3.2523828516587558E-5</v>
      </c>
      <c r="V80" s="23">
        <f>+claims!D80</f>
        <v>0</v>
      </c>
      <c r="W80" s="23">
        <f>+claims!E80</f>
        <v>0</v>
      </c>
      <c r="X80" s="23">
        <f>+claims!F80</f>
        <v>0</v>
      </c>
      <c r="Z80" s="6">
        <f>IF(G80&gt;100,IF(V80&lt;1,0,+V80/G80),IF(V80&lt;1,0,+V80/100))</f>
        <v>0</v>
      </c>
      <c r="AA80" s="6">
        <f>IF(L80&gt;100,IF(W80&lt;1,0,+W80/L80),IF(W80&lt;1,0,+W80/100))</f>
        <v>0</v>
      </c>
      <c r="AB80" s="6">
        <f>IF(Q80&gt;100,IF(X80&lt;1,0,+X80/Q80),IF(X80&lt;1,0,+X80/100))</f>
        <v>0</v>
      </c>
      <c r="AD80" s="6">
        <f t="shared" si="16"/>
        <v>0</v>
      </c>
    </row>
    <row r="81" spans="1:30">
      <c r="A81" t="s">
        <v>124</v>
      </c>
      <c r="B81" t="s">
        <v>490</v>
      </c>
      <c r="C81" s="91">
        <v>174.1</v>
      </c>
      <c r="D81" s="5">
        <v>192.3</v>
      </c>
      <c r="E81" s="5">
        <v>199.4</v>
      </c>
      <c r="F81" s="5">
        <v>197.1</v>
      </c>
      <c r="G81" s="36">
        <f t="shared" si="17"/>
        <v>190.72499999999999</v>
      </c>
      <c r="H81" s="91">
        <v>196.5</v>
      </c>
      <c r="I81" s="5">
        <v>196.4</v>
      </c>
      <c r="J81" s="5">
        <v>191.6</v>
      </c>
      <c r="K81" s="5">
        <v>187.7</v>
      </c>
      <c r="L81" s="36">
        <f t="shared" ref="L81:L89" si="20">AVERAGE(H81:K81)</f>
        <v>193.05</v>
      </c>
      <c r="M81" s="91">
        <v>187</v>
      </c>
      <c r="N81" s="5">
        <v>192.2</v>
      </c>
      <c r="O81" s="5">
        <v>188.4</v>
      </c>
      <c r="P81" s="41">
        <v>184.5</v>
      </c>
      <c r="Q81" s="36">
        <f t="shared" si="14"/>
        <v>188.02500000000001</v>
      </c>
      <c r="R81" s="16">
        <f t="shared" si="11"/>
        <v>190.15</v>
      </c>
      <c r="T81" s="6">
        <f t="shared" si="19"/>
        <v>1.0096989375394489E-3</v>
      </c>
      <c r="V81" s="23">
        <f>+claims!D81</f>
        <v>0</v>
      </c>
      <c r="W81" s="23">
        <f>+claims!E81</f>
        <v>1</v>
      </c>
      <c r="X81" s="23">
        <f>+claims!F81</f>
        <v>0</v>
      </c>
      <c r="Z81" s="6">
        <f t="shared" si="12"/>
        <v>0</v>
      </c>
      <c r="AA81" s="6">
        <f t="shared" si="13"/>
        <v>5.1800051800051797E-3</v>
      </c>
      <c r="AB81" s="6">
        <f t="shared" si="15"/>
        <v>0</v>
      </c>
      <c r="AD81" s="6">
        <f t="shared" si="16"/>
        <v>1.7266683933350598E-3</v>
      </c>
    </row>
    <row r="82" spans="1:30">
      <c r="A82" t="s">
        <v>125</v>
      </c>
      <c r="B82" t="s">
        <v>126</v>
      </c>
      <c r="C82" s="91">
        <v>54.1</v>
      </c>
      <c r="D82" s="5">
        <v>52.8</v>
      </c>
      <c r="E82" s="5">
        <v>53</v>
      </c>
      <c r="F82" s="5">
        <v>55</v>
      </c>
      <c r="G82" s="36">
        <f t="shared" si="17"/>
        <v>53.725000000000001</v>
      </c>
      <c r="H82" s="91">
        <v>53</v>
      </c>
      <c r="I82" s="5">
        <v>54</v>
      </c>
      <c r="J82" s="5">
        <v>49</v>
      </c>
      <c r="K82" s="5">
        <v>47</v>
      </c>
      <c r="L82" s="36">
        <f t="shared" si="20"/>
        <v>50.75</v>
      </c>
      <c r="M82" s="91">
        <v>48</v>
      </c>
      <c r="N82" s="5">
        <v>51</v>
      </c>
      <c r="O82" s="5">
        <v>49</v>
      </c>
      <c r="P82" s="41">
        <v>49.3</v>
      </c>
      <c r="Q82" s="36">
        <f t="shared" si="14"/>
        <v>49.325000000000003</v>
      </c>
      <c r="R82" s="16">
        <f t="shared" si="11"/>
        <v>50.533333333333339</v>
      </c>
      <c r="T82" s="6">
        <f t="shared" si="19"/>
        <v>2.6833264778855373E-4</v>
      </c>
      <c r="V82" s="23">
        <f>+claims!D82</f>
        <v>0</v>
      </c>
      <c r="W82" s="23">
        <f>+claims!E82</f>
        <v>0</v>
      </c>
      <c r="X82" s="23">
        <f>+claims!F82</f>
        <v>0</v>
      </c>
      <c r="Z82" s="6">
        <f t="shared" si="12"/>
        <v>0</v>
      </c>
      <c r="AA82" s="6">
        <f t="shared" si="13"/>
        <v>0</v>
      </c>
      <c r="AB82" s="6">
        <f t="shared" si="15"/>
        <v>0</v>
      </c>
      <c r="AD82" s="6">
        <f t="shared" si="16"/>
        <v>0</v>
      </c>
    </row>
    <row r="83" spans="1:30">
      <c r="A83" t="s">
        <v>127</v>
      </c>
      <c r="B83" t="s">
        <v>533</v>
      </c>
      <c r="C83" s="91">
        <v>113.2</v>
      </c>
      <c r="D83" s="5">
        <v>111.1</v>
      </c>
      <c r="E83" s="5">
        <v>113.3</v>
      </c>
      <c r="F83" s="5">
        <v>112.4</v>
      </c>
      <c r="G83" s="36">
        <f t="shared" si="17"/>
        <v>112.5</v>
      </c>
      <c r="H83" s="91">
        <v>110.3</v>
      </c>
      <c r="I83" s="5">
        <v>111.3</v>
      </c>
      <c r="J83" s="5">
        <v>110.7</v>
      </c>
      <c r="K83" s="5">
        <v>109.1</v>
      </c>
      <c r="L83" s="36">
        <f t="shared" si="20"/>
        <v>110.35</v>
      </c>
      <c r="M83" s="91">
        <v>109.2</v>
      </c>
      <c r="N83" s="5">
        <v>110.3</v>
      </c>
      <c r="O83" s="5">
        <v>109.7</v>
      </c>
      <c r="P83" s="41">
        <v>111.9</v>
      </c>
      <c r="Q83" s="36">
        <f t="shared" si="14"/>
        <v>110.27500000000001</v>
      </c>
      <c r="R83" s="16">
        <f t="shared" si="11"/>
        <v>110.67083333333335</v>
      </c>
      <c r="T83" s="6">
        <f t="shared" si="19"/>
        <v>5.8766354369325328E-4</v>
      </c>
      <c r="V83" s="23">
        <f>+claims!D83</f>
        <v>1</v>
      </c>
      <c r="W83" s="23">
        <f>+claims!E83</f>
        <v>0</v>
      </c>
      <c r="X83" s="23">
        <f>+claims!F83</f>
        <v>0</v>
      </c>
      <c r="Z83" s="6">
        <f t="shared" si="12"/>
        <v>8.8888888888888889E-3</v>
      </c>
      <c r="AA83" s="6">
        <f t="shared" si="13"/>
        <v>0</v>
      </c>
      <c r="AB83" s="6">
        <f t="shared" si="15"/>
        <v>0</v>
      </c>
      <c r="AD83" s="6">
        <f t="shared" si="16"/>
        <v>1.4814814814814814E-3</v>
      </c>
    </row>
    <row r="84" spans="1:30">
      <c r="A84" t="s">
        <v>128</v>
      </c>
      <c r="B84" t="s">
        <v>129</v>
      </c>
      <c r="C84" s="91">
        <v>14</v>
      </c>
      <c r="D84" s="5">
        <v>14</v>
      </c>
      <c r="E84" s="5">
        <v>14</v>
      </c>
      <c r="F84" s="5">
        <v>11.5</v>
      </c>
      <c r="G84" s="36">
        <f t="shared" si="17"/>
        <v>13.375</v>
      </c>
      <c r="H84" s="91">
        <v>12.8</v>
      </c>
      <c r="I84" s="5">
        <v>12.8</v>
      </c>
      <c r="J84" s="5">
        <v>13</v>
      </c>
      <c r="K84" s="5">
        <v>10</v>
      </c>
      <c r="L84" s="36">
        <f t="shared" si="20"/>
        <v>12.15</v>
      </c>
      <c r="M84" s="91">
        <v>10</v>
      </c>
      <c r="N84" s="5">
        <v>10.8</v>
      </c>
      <c r="O84" s="5">
        <v>10</v>
      </c>
      <c r="P84" s="41">
        <v>9</v>
      </c>
      <c r="Q84" s="36">
        <f t="shared" si="14"/>
        <v>9.9499999999999993</v>
      </c>
      <c r="R84" s="16">
        <f t="shared" si="11"/>
        <v>11.254166666666665</v>
      </c>
      <c r="T84" s="6">
        <f t="shared" si="19"/>
        <v>5.9759769267553048E-5</v>
      </c>
      <c r="V84" s="23">
        <f>+claims!D84</f>
        <v>0</v>
      </c>
      <c r="W84" s="23">
        <f>+claims!E84</f>
        <v>0</v>
      </c>
      <c r="X84" s="23">
        <f>+claims!F84</f>
        <v>1</v>
      </c>
      <c r="Z84" s="6">
        <f t="shared" si="12"/>
        <v>0</v>
      </c>
      <c r="AA84" s="6">
        <f t="shared" si="13"/>
        <v>0</v>
      </c>
      <c r="AB84" s="6">
        <f t="shared" si="15"/>
        <v>0.01</v>
      </c>
      <c r="AD84" s="6">
        <f t="shared" si="16"/>
        <v>5.0000000000000001E-3</v>
      </c>
    </row>
    <row r="85" spans="1:30">
      <c r="A85" t="s">
        <v>130</v>
      </c>
      <c r="B85" t="s">
        <v>131</v>
      </c>
      <c r="C85" s="91">
        <v>11.6</v>
      </c>
      <c r="D85" s="5">
        <v>11.4</v>
      </c>
      <c r="E85" s="5">
        <v>12</v>
      </c>
      <c r="F85" s="5">
        <v>12</v>
      </c>
      <c r="G85" s="36">
        <f t="shared" si="17"/>
        <v>11.75</v>
      </c>
      <c r="H85" s="91">
        <v>12</v>
      </c>
      <c r="I85" s="5">
        <v>12</v>
      </c>
      <c r="J85" s="5">
        <v>10.3</v>
      </c>
      <c r="K85" s="5">
        <v>10</v>
      </c>
      <c r="L85" s="36">
        <f t="shared" si="20"/>
        <v>11.074999999999999</v>
      </c>
      <c r="M85" s="91">
        <v>9.3000000000000007</v>
      </c>
      <c r="N85" s="5">
        <v>10.7</v>
      </c>
      <c r="O85" s="5">
        <v>11</v>
      </c>
      <c r="P85" s="41">
        <v>10.6</v>
      </c>
      <c r="Q85" s="36">
        <f t="shared" si="14"/>
        <v>10.4</v>
      </c>
      <c r="R85" s="16">
        <f t="shared" si="11"/>
        <v>10.85</v>
      </c>
      <c r="T85" s="6">
        <f t="shared" si="19"/>
        <v>5.761363908652653E-5</v>
      </c>
      <c r="V85" s="23">
        <f>+claims!D85</f>
        <v>0</v>
      </c>
      <c r="W85" s="23">
        <f>+claims!E85</f>
        <v>0</v>
      </c>
      <c r="X85" s="23">
        <f>+claims!F85</f>
        <v>0</v>
      </c>
      <c r="Z85" s="6">
        <f t="shared" si="12"/>
        <v>0</v>
      </c>
      <c r="AA85" s="6">
        <f t="shared" si="13"/>
        <v>0</v>
      </c>
      <c r="AB85" s="6">
        <f t="shared" si="15"/>
        <v>0</v>
      </c>
      <c r="AD85" s="6">
        <f t="shared" si="16"/>
        <v>0</v>
      </c>
    </row>
    <row r="86" spans="1:30">
      <c r="A86" t="s">
        <v>132</v>
      </c>
      <c r="B86" t="s">
        <v>133</v>
      </c>
      <c r="C86" s="91">
        <v>6.5</v>
      </c>
      <c r="D86" s="5">
        <v>6.5</v>
      </c>
      <c r="E86" s="5">
        <v>7</v>
      </c>
      <c r="F86" s="5">
        <v>7</v>
      </c>
      <c r="G86" s="36">
        <f t="shared" si="17"/>
        <v>6.75</v>
      </c>
      <c r="H86" s="91">
        <v>7</v>
      </c>
      <c r="I86" s="5">
        <v>6.6</v>
      </c>
      <c r="J86" s="5">
        <v>6.5</v>
      </c>
      <c r="K86" s="5">
        <v>6.5</v>
      </c>
      <c r="L86" s="36">
        <f t="shared" si="20"/>
        <v>6.65</v>
      </c>
      <c r="M86" s="91">
        <v>6</v>
      </c>
      <c r="N86" s="5">
        <v>6.1</v>
      </c>
      <c r="O86" s="5">
        <v>6.5</v>
      </c>
      <c r="P86" s="41">
        <v>6.7</v>
      </c>
      <c r="Q86" s="36">
        <f t="shared" si="14"/>
        <v>6.3250000000000002</v>
      </c>
      <c r="R86" s="16">
        <f t="shared" si="11"/>
        <v>6.5041666666666673</v>
      </c>
      <c r="T86" s="6">
        <f t="shared" si="19"/>
        <v>3.4537208377138222E-5</v>
      </c>
      <c r="V86" s="23">
        <f>+claims!D86</f>
        <v>0</v>
      </c>
      <c r="W86" s="23">
        <f>+claims!E86</f>
        <v>0</v>
      </c>
      <c r="X86" s="23">
        <f>+claims!F86</f>
        <v>0</v>
      </c>
      <c r="Z86" s="6">
        <f t="shared" si="12"/>
        <v>0</v>
      </c>
      <c r="AA86" s="6">
        <f t="shared" si="13"/>
        <v>0</v>
      </c>
      <c r="AB86" s="6">
        <f t="shared" si="15"/>
        <v>0</v>
      </c>
      <c r="AD86" s="6">
        <f t="shared" si="16"/>
        <v>0</v>
      </c>
    </row>
    <row r="87" spans="1:30">
      <c r="A87" t="s">
        <v>134</v>
      </c>
      <c r="B87" t="s">
        <v>135</v>
      </c>
      <c r="C87" s="91">
        <v>91.1</v>
      </c>
      <c r="D87" s="5">
        <v>90.5</v>
      </c>
      <c r="E87" s="5">
        <v>86.7</v>
      </c>
      <c r="F87" s="5">
        <v>91.8</v>
      </c>
      <c r="G87" s="36">
        <f t="shared" si="17"/>
        <v>90.025000000000006</v>
      </c>
      <c r="H87" s="91">
        <v>93</v>
      </c>
      <c r="I87" s="5">
        <v>90.4</v>
      </c>
      <c r="J87" s="5">
        <v>94.8</v>
      </c>
      <c r="K87" s="5">
        <v>90.7</v>
      </c>
      <c r="L87" s="36">
        <f t="shared" si="20"/>
        <v>92.224999999999994</v>
      </c>
      <c r="M87" s="91">
        <v>89.3</v>
      </c>
      <c r="N87" s="5">
        <v>92</v>
      </c>
      <c r="O87" s="5">
        <v>94.8</v>
      </c>
      <c r="P87" s="41">
        <v>93.9</v>
      </c>
      <c r="Q87" s="36">
        <f t="shared" si="14"/>
        <v>92.5</v>
      </c>
      <c r="R87" s="16">
        <f t="shared" si="11"/>
        <v>91.995833333333337</v>
      </c>
      <c r="T87" s="6">
        <f t="shared" si="19"/>
        <v>4.8849905429778013E-4</v>
      </c>
      <c r="V87" s="23">
        <f>+claims!D87</f>
        <v>0</v>
      </c>
      <c r="W87" s="23">
        <f>+claims!E87</f>
        <v>1</v>
      </c>
      <c r="X87" s="23">
        <f>+claims!F87</f>
        <v>0</v>
      </c>
      <c r="Z87" s="6">
        <f t="shared" si="12"/>
        <v>0</v>
      </c>
      <c r="AA87" s="6">
        <f t="shared" si="13"/>
        <v>0.01</v>
      </c>
      <c r="AB87" s="6">
        <f t="shared" si="15"/>
        <v>0</v>
      </c>
      <c r="AD87" s="6">
        <f t="shared" si="16"/>
        <v>3.3333333333333335E-3</v>
      </c>
    </row>
    <row r="88" spans="1:30">
      <c r="A88" t="s">
        <v>136</v>
      </c>
      <c r="B88" t="s">
        <v>137</v>
      </c>
      <c r="C88" s="91">
        <v>13.3</v>
      </c>
      <c r="D88" s="5">
        <v>12.7</v>
      </c>
      <c r="E88" s="5">
        <v>12.9</v>
      </c>
      <c r="F88" s="5">
        <v>12.9</v>
      </c>
      <c r="G88" s="36">
        <f t="shared" si="17"/>
        <v>12.95</v>
      </c>
      <c r="H88" s="91">
        <v>11.9</v>
      </c>
      <c r="I88" s="5">
        <v>11.4</v>
      </c>
      <c r="J88" s="5">
        <v>11.5</v>
      </c>
      <c r="K88" s="5">
        <v>11</v>
      </c>
      <c r="L88" s="36">
        <f t="shared" si="20"/>
        <v>11.45</v>
      </c>
      <c r="M88" s="91">
        <v>9.8000000000000007</v>
      </c>
      <c r="N88" s="5">
        <v>11.7</v>
      </c>
      <c r="O88" s="5">
        <v>13.1</v>
      </c>
      <c r="P88" s="41">
        <v>13.5</v>
      </c>
      <c r="Q88" s="36">
        <f t="shared" si="14"/>
        <v>12.025</v>
      </c>
      <c r="R88" s="16">
        <f t="shared" si="11"/>
        <v>11.987499999999999</v>
      </c>
      <c r="T88" s="6">
        <f t="shared" si="19"/>
        <v>6.3653778668178502E-5</v>
      </c>
      <c r="V88" s="23">
        <f>+claims!D88</f>
        <v>0</v>
      </c>
      <c r="W88" s="23">
        <f>+claims!E88</f>
        <v>0</v>
      </c>
      <c r="X88" s="23">
        <f>+claims!F88</f>
        <v>0</v>
      </c>
      <c r="Z88" s="6">
        <f t="shared" si="12"/>
        <v>0</v>
      </c>
      <c r="AA88" s="6">
        <f t="shared" si="13"/>
        <v>0</v>
      </c>
      <c r="AB88" s="6">
        <f t="shared" si="15"/>
        <v>0</v>
      </c>
      <c r="AD88" s="6">
        <f t="shared" si="16"/>
        <v>0</v>
      </c>
    </row>
    <row r="89" spans="1:30">
      <c r="A89" s="46" t="s">
        <v>138</v>
      </c>
      <c r="B89" s="46" t="s">
        <v>139</v>
      </c>
      <c r="C89" s="70">
        <v>39053.343580000001</v>
      </c>
      <c r="D89" s="70">
        <v>39201.308370999999</v>
      </c>
      <c r="E89" s="70">
        <v>39303.038928000002</v>
      </c>
      <c r="F89" s="70">
        <v>39231.163115000003</v>
      </c>
      <c r="G89" s="36">
        <f t="shared" si="17"/>
        <v>39197.213498500001</v>
      </c>
      <c r="H89" s="84">
        <v>39191.68</v>
      </c>
      <c r="I89" s="84">
        <v>39196.887999999999</v>
      </c>
      <c r="J89" s="84">
        <v>38329.43</v>
      </c>
      <c r="K89" s="84">
        <v>37238.656000000003</v>
      </c>
      <c r="L89" s="36">
        <f t="shared" si="20"/>
        <v>38489.163499999995</v>
      </c>
      <c r="M89" s="91">
        <v>35220</v>
      </c>
      <c r="N89" s="5">
        <v>35246.199999999997</v>
      </c>
      <c r="O89" s="5">
        <v>35094</v>
      </c>
      <c r="P89" s="41">
        <v>35199.699999999997</v>
      </c>
      <c r="Q89" s="36">
        <f>AVERAGE(M89:P89)</f>
        <v>35189.974999999999</v>
      </c>
      <c r="R89" s="16">
        <f>IF(G89&gt;0,(+G89+(L89*2)+(Q89*3))/6,IF(L89&gt;0,((L89*2)+(Q89*3))/5,Q89))</f>
        <v>36957.57758308333</v>
      </c>
      <c r="T89" s="6">
        <f t="shared" si="19"/>
        <v>0.19624521072664208</v>
      </c>
      <c r="V89" s="23">
        <f>+claims!D89</f>
        <v>2059</v>
      </c>
      <c r="W89" s="23">
        <f>+claims!E89</f>
        <v>1993</v>
      </c>
      <c r="X89" s="23">
        <f>+claims!F89</f>
        <v>2033</v>
      </c>
      <c r="Z89" s="6">
        <f>IF(G89&gt;100,IF(V89&lt;1,0,+V89/G89),IF(V89&lt;1,0,+V89/100))</f>
        <v>5.252924420453494E-2</v>
      </c>
      <c r="AA89" s="6">
        <f>IF(L89&gt;100,IF(W89&lt;1,0,+W89/L89),IF(W89&lt;1,0,+W89/100))</f>
        <v>5.1780808382598395E-2</v>
      </c>
      <c r="AB89" s="6">
        <f>IF(Q89&gt;100,IF(X89&lt;1,0,+X89/Q89),IF(X89&lt;1,0,+X89/100))</f>
        <v>5.7772135387990475E-2</v>
      </c>
      <c r="AD89" s="6">
        <f t="shared" si="16"/>
        <v>5.4901211188950527E-2</v>
      </c>
    </row>
    <row r="90" spans="1:30">
      <c r="A90" t="s">
        <v>140</v>
      </c>
      <c r="B90" t="s">
        <v>482</v>
      </c>
      <c r="C90" s="70">
        <v>10920.449999999999</v>
      </c>
      <c r="D90" s="70">
        <v>11057.314</v>
      </c>
      <c r="E90" s="70">
        <v>11325.026</v>
      </c>
      <c r="F90" s="70">
        <v>11523.365999999998</v>
      </c>
      <c r="G90" s="36">
        <f t="shared" ref="G90:G100" si="21">AVERAGE(C90:F90)</f>
        <v>11206.539000000001</v>
      </c>
      <c r="H90" s="84">
        <v>11517.82</v>
      </c>
      <c r="I90" s="84">
        <v>11792.111999999999</v>
      </c>
      <c r="J90" s="84">
        <v>12335.619999999999</v>
      </c>
      <c r="K90" s="84">
        <v>12393.993999999999</v>
      </c>
      <c r="L90" s="36">
        <f t="shared" ref="L90:L100" si="22">AVERAGE(H90:K90)</f>
        <v>12009.886499999999</v>
      </c>
      <c r="M90" s="91">
        <v>12217.9</v>
      </c>
      <c r="N90" s="5">
        <v>12155.5</v>
      </c>
      <c r="O90" s="5">
        <v>12171.7</v>
      </c>
      <c r="P90" s="41">
        <v>12189.1</v>
      </c>
      <c r="Q90" s="36">
        <f>AVERAGE(M90:P90)</f>
        <v>12183.550000000001</v>
      </c>
      <c r="R90" s="16">
        <f>IF(G90&gt;0,(+G90+(L90*2)+(Q90*3))/6,IF(L90&gt;0,((L90*2)+(Q90*3))/5,Q90))</f>
        <v>11962.826999999999</v>
      </c>
      <c r="T90" s="6">
        <f t="shared" si="19"/>
        <v>6.3522764721894456E-2</v>
      </c>
      <c r="V90" s="23">
        <f>+claims!D90</f>
        <v>275</v>
      </c>
      <c r="W90" s="23">
        <f>+claims!E90</f>
        <v>315</v>
      </c>
      <c r="X90" s="23">
        <f>+claims!F90</f>
        <v>252</v>
      </c>
      <c r="Z90" s="6">
        <f>IF(G90&gt;100,IF(V90&lt;1,0,+V90/G90),IF(V90&lt;1,0,+V90/100))</f>
        <v>2.4539244453617659E-2</v>
      </c>
      <c r="AA90" s="6">
        <f>IF(L90&gt;100,IF(W90&lt;1,0,+W90/L90),IF(W90&lt;1,0,+W90/100))</f>
        <v>2.6228391084295428E-2</v>
      </c>
      <c r="AB90" s="6">
        <f>IF(Q90&gt;100,IF(X90&lt;1,0,+X90/Q90),IF(X90&lt;1,0,+X90/100))</f>
        <v>2.0683626693369338E-2</v>
      </c>
      <c r="AD90" s="6">
        <f t="shared" si="16"/>
        <v>2.3174484450386088E-2</v>
      </c>
    </row>
    <row r="91" spans="1:30">
      <c r="A91" t="s">
        <v>141</v>
      </c>
      <c r="B91" t="s">
        <v>142</v>
      </c>
      <c r="C91" s="73">
        <v>20</v>
      </c>
      <c r="D91" s="73">
        <v>20</v>
      </c>
      <c r="E91" s="73">
        <v>20</v>
      </c>
      <c r="F91" s="73">
        <v>21</v>
      </c>
      <c r="G91" s="36">
        <f t="shared" si="21"/>
        <v>20.25</v>
      </c>
      <c r="H91" s="91">
        <v>20.6</v>
      </c>
      <c r="I91" s="5">
        <v>19.8</v>
      </c>
      <c r="J91" s="5">
        <v>19</v>
      </c>
      <c r="K91" s="5">
        <v>18.7</v>
      </c>
      <c r="L91" s="36">
        <f t="shared" si="22"/>
        <v>19.525000000000002</v>
      </c>
      <c r="M91" s="91">
        <v>19.7</v>
      </c>
      <c r="N91" s="5">
        <v>20</v>
      </c>
      <c r="O91" s="5">
        <v>20</v>
      </c>
      <c r="P91" s="41">
        <v>20</v>
      </c>
      <c r="Q91" s="36">
        <f>AVERAGE(M91:P91)</f>
        <v>19.925000000000001</v>
      </c>
      <c r="R91" s="16">
        <f>IF(G91&gt;0,(+G91+(L91*2)+(Q91*3))/6,IF(L91&gt;0,((L91*2)+(Q91*3))/5,Q91))</f>
        <v>19.845833333333335</v>
      </c>
      <c r="T91" s="6">
        <f t="shared" si="19"/>
        <v>1.0538162940442623E-4</v>
      </c>
      <c r="V91" s="23">
        <f>+claims!D91</f>
        <v>2</v>
      </c>
      <c r="W91" s="23">
        <f>+claims!E91</f>
        <v>1</v>
      </c>
      <c r="X91" s="23">
        <f>+claims!F91</f>
        <v>0</v>
      </c>
      <c r="Z91" s="6">
        <f>IF(G91&gt;100,IF(V91&lt;1,0,+V91/G91),IF(V91&lt;1,0,+V91/100))</f>
        <v>0.02</v>
      </c>
      <c r="AA91" s="6">
        <f>IF(L91&gt;100,IF(W91&lt;1,0,+W91/L91),IF(W91&lt;1,0,+W91/100))</f>
        <v>0.01</v>
      </c>
      <c r="AB91" s="6">
        <f>IF(Q91&gt;100,IF(X91&lt;1,0,+X91/Q91),IF(X91&lt;1,0,+X91/100))</f>
        <v>0</v>
      </c>
      <c r="AD91" s="6">
        <f t="shared" si="16"/>
        <v>6.6666666666666671E-3</v>
      </c>
    </row>
    <row r="92" spans="1:30">
      <c r="A92" t="s">
        <v>481</v>
      </c>
      <c r="B92" t="s">
        <v>486</v>
      </c>
      <c r="C92" s="70">
        <v>1783.35</v>
      </c>
      <c r="D92" s="70">
        <v>1780.95</v>
      </c>
      <c r="E92" s="70">
        <v>1775.55</v>
      </c>
      <c r="F92" s="70">
        <v>1765.35</v>
      </c>
      <c r="G92" s="36">
        <f t="shared" si="21"/>
        <v>1776.3000000000002</v>
      </c>
      <c r="H92" s="84">
        <v>1689.3</v>
      </c>
      <c r="I92" s="84">
        <v>1688.7</v>
      </c>
      <c r="J92" s="84">
        <v>1647.45</v>
      </c>
      <c r="K92" s="84">
        <v>1623.75</v>
      </c>
      <c r="L92" s="36">
        <f t="shared" si="22"/>
        <v>1662.3</v>
      </c>
      <c r="M92" s="91">
        <v>2918</v>
      </c>
      <c r="N92" s="5">
        <v>2964</v>
      </c>
      <c r="O92" s="5">
        <v>2964</v>
      </c>
      <c r="P92" s="41">
        <v>2989</v>
      </c>
      <c r="Q92" s="36">
        <f>AVERAGE(M92:P92)</f>
        <v>2958.75</v>
      </c>
      <c r="R92" s="16">
        <f>IF(G92&gt;0,(+G92+(L92*2)+(Q92*3))/6,IF(L92&gt;0,((L92*2)+(Q92*3))/5,Q92))</f>
        <v>2329.5250000000001</v>
      </c>
      <c r="T92" s="6">
        <f t="shared" si="19"/>
        <v>1.2369807612261818E-2</v>
      </c>
      <c r="V92" s="23">
        <f>+claims!D92</f>
        <v>64</v>
      </c>
      <c r="W92" s="23">
        <f>+claims!E92</f>
        <v>80</v>
      </c>
      <c r="X92" s="23">
        <f>+claims!F92</f>
        <v>43</v>
      </c>
      <c r="Z92" s="6">
        <f>IF(G92&gt;100,IF(V92&lt;1,0,+V92/G92),IF(V92&lt;1,0,+V92/100))</f>
        <v>3.602994989585092E-2</v>
      </c>
      <c r="AA92" s="6">
        <f>IF(L92&gt;100,IF(W92&lt;1,0,+W92/L92),IF(W92&lt;1,0,+W92/100))</f>
        <v>4.8126090356734645E-2</v>
      </c>
      <c r="AB92" s="6">
        <f>IF(Q92&gt;100,IF(X92&lt;1,0,+X92/Q92),IF(X92&lt;1,0,+X92/100))</f>
        <v>1.4533164343050275E-2</v>
      </c>
      <c r="AD92" s="6">
        <f t="shared" si="16"/>
        <v>2.9313603939745175E-2</v>
      </c>
    </row>
    <row r="93" spans="1:30">
      <c r="A93" t="s">
        <v>503</v>
      </c>
      <c r="B93" t="s">
        <v>544</v>
      </c>
      <c r="C93" s="91">
        <v>29</v>
      </c>
      <c r="D93" s="5">
        <v>28</v>
      </c>
      <c r="E93" s="5">
        <v>28.8</v>
      </c>
      <c r="F93" s="5">
        <v>27.6</v>
      </c>
      <c r="G93" s="36">
        <f t="shared" si="21"/>
        <v>28.35</v>
      </c>
      <c r="H93" s="73">
        <v>30</v>
      </c>
      <c r="I93" s="73">
        <v>28.8</v>
      </c>
      <c r="J93" s="73">
        <v>29</v>
      </c>
      <c r="K93" s="73">
        <v>29</v>
      </c>
      <c r="L93" s="36">
        <f t="shared" si="22"/>
        <v>29.2</v>
      </c>
      <c r="M93" s="91">
        <v>32.1</v>
      </c>
      <c r="N93" s="5">
        <v>31.4</v>
      </c>
      <c r="O93" s="5">
        <v>33.5</v>
      </c>
      <c r="P93" s="41">
        <v>33.9</v>
      </c>
      <c r="Q93" s="36">
        <f>AVERAGE(M93:P93)</f>
        <v>32.725000000000001</v>
      </c>
      <c r="R93" s="16">
        <f>IF(G93&gt;0,(+G93+(L93*2)+(Q93*3))/6,IF(L93&gt;0,((L93*2)+(Q93*3))/5,Q93))</f>
        <v>30.820833333333336</v>
      </c>
      <c r="T93" s="6">
        <f t="shared" si="19"/>
        <v>1.6365902009333211E-4</v>
      </c>
      <c r="V93" s="23">
        <f>+claims!D93</f>
        <v>1</v>
      </c>
      <c r="W93" s="23">
        <f>+claims!E93</f>
        <v>0</v>
      </c>
      <c r="X93" s="23">
        <f>+claims!F93</f>
        <v>0</v>
      </c>
      <c r="Z93" s="6">
        <f>IF(G93&gt;100,IF(V93&lt;1,0,+V93/G93),IF(V93&lt;1,0,+V93/100))</f>
        <v>0.01</v>
      </c>
      <c r="AA93" s="6">
        <f>IF(L93&gt;100,IF(W93&lt;1,0,+W93/L93),IF(W93&lt;1,0,+W93/100))</f>
        <v>0</v>
      </c>
      <c r="AB93" s="6">
        <f>IF(Q93&gt;100,IF(X93&lt;1,0,+X93/Q93),IF(X93&lt;1,0,+X93/100))</f>
        <v>0</v>
      </c>
      <c r="AD93" s="6">
        <f t="shared" si="16"/>
        <v>1.6666666666666668E-3</v>
      </c>
    </row>
    <row r="94" spans="1:30">
      <c r="A94" t="s">
        <v>143</v>
      </c>
      <c r="B94" t="s">
        <v>144</v>
      </c>
      <c r="C94" s="91">
        <v>625.5</v>
      </c>
      <c r="D94" s="5">
        <v>622.79999999999995</v>
      </c>
      <c r="E94" s="5">
        <v>614.1</v>
      </c>
      <c r="F94" s="5">
        <v>615.70000000000005</v>
      </c>
      <c r="G94" s="36">
        <f t="shared" si="21"/>
        <v>619.52500000000009</v>
      </c>
      <c r="H94" s="73">
        <v>609.20000000000005</v>
      </c>
      <c r="I94" s="73">
        <v>620.4</v>
      </c>
      <c r="J94" s="73">
        <v>629.70000000000005</v>
      </c>
      <c r="K94" s="73">
        <v>641.5</v>
      </c>
      <c r="L94" s="36">
        <f t="shared" si="22"/>
        <v>625.20000000000005</v>
      </c>
      <c r="M94" s="91">
        <v>623.4</v>
      </c>
      <c r="N94" s="5">
        <v>621.9</v>
      </c>
      <c r="O94" s="5">
        <v>614.4</v>
      </c>
      <c r="P94" s="41">
        <v>631</v>
      </c>
      <c r="Q94" s="36">
        <f t="shared" si="14"/>
        <v>622.67499999999995</v>
      </c>
      <c r="R94" s="16">
        <f t="shared" si="11"/>
        <v>622.99166666666667</v>
      </c>
      <c r="T94" s="6">
        <f t="shared" si="19"/>
        <v>3.3080937361517951E-3</v>
      </c>
      <c r="V94" s="23">
        <f>+claims!D94</f>
        <v>10</v>
      </c>
      <c r="W94" s="23">
        <f>+claims!E94</f>
        <v>17</v>
      </c>
      <c r="X94" s="23">
        <f>+claims!F94</f>
        <v>12</v>
      </c>
      <c r="Z94" s="6">
        <f t="shared" si="12"/>
        <v>1.614139865219321E-2</v>
      </c>
      <c r="AA94" s="6">
        <f t="shared" si="13"/>
        <v>2.7191298784388994E-2</v>
      </c>
      <c r="AB94" s="6">
        <f t="shared" si="15"/>
        <v>1.9271690689364438E-2</v>
      </c>
      <c r="AD94" s="6">
        <f t="shared" si="16"/>
        <v>2.1389844714844081E-2</v>
      </c>
    </row>
    <row r="95" spans="1:30">
      <c r="A95" t="s">
        <v>145</v>
      </c>
      <c r="B95" t="s">
        <v>146</v>
      </c>
      <c r="C95" s="91">
        <v>160.80000000000001</v>
      </c>
      <c r="D95" s="5">
        <v>168.6</v>
      </c>
      <c r="E95" s="5">
        <v>172.5</v>
      </c>
      <c r="F95" s="5">
        <v>174.8</v>
      </c>
      <c r="G95" s="36">
        <f t="shared" si="21"/>
        <v>169.17500000000001</v>
      </c>
      <c r="H95" s="73">
        <v>175</v>
      </c>
      <c r="I95" s="73">
        <v>176</v>
      </c>
      <c r="J95" s="73">
        <v>173.7</v>
      </c>
      <c r="K95" s="73">
        <v>168.1</v>
      </c>
      <c r="L95" s="36">
        <f t="shared" si="22"/>
        <v>173.20000000000002</v>
      </c>
      <c r="M95" s="91">
        <v>180.2</v>
      </c>
      <c r="N95" s="5">
        <v>188.4</v>
      </c>
      <c r="O95" s="5">
        <v>192.4</v>
      </c>
      <c r="P95" s="41">
        <v>196.1</v>
      </c>
      <c r="Q95" s="36">
        <f t="shared" si="14"/>
        <v>189.27500000000001</v>
      </c>
      <c r="R95" s="16">
        <f t="shared" si="11"/>
        <v>180.56666666666669</v>
      </c>
      <c r="T95" s="6">
        <f t="shared" si="19"/>
        <v>9.5881131469036638E-4</v>
      </c>
      <c r="V95" s="23">
        <f>+claims!D95</f>
        <v>10</v>
      </c>
      <c r="W95" s="23">
        <f>+claims!E95</f>
        <v>12</v>
      </c>
      <c r="X95" s="23">
        <f>+claims!F95</f>
        <v>14</v>
      </c>
      <c r="Z95" s="6">
        <f t="shared" si="12"/>
        <v>5.9110388650805375E-2</v>
      </c>
      <c r="AA95" s="6">
        <f t="shared" si="13"/>
        <v>6.9284064665127015E-2</v>
      </c>
      <c r="AB95" s="6">
        <f t="shared" si="15"/>
        <v>7.3966450931184785E-2</v>
      </c>
      <c r="AD95" s="6">
        <f t="shared" si="16"/>
        <v>6.9929645129102283E-2</v>
      </c>
    </row>
    <row r="96" spans="1:30">
      <c r="A96" t="s">
        <v>147</v>
      </c>
      <c r="B96" t="s">
        <v>148</v>
      </c>
      <c r="C96" s="91">
        <v>18</v>
      </c>
      <c r="D96" s="5">
        <v>19.399999999999999</v>
      </c>
      <c r="E96" s="5">
        <v>17.100000000000001</v>
      </c>
      <c r="F96" s="5">
        <v>19.3</v>
      </c>
      <c r="G96" s="36">
        <f t="shared" si="21"/>
        <v>18.45</v>
      </c>
      <c r="H96" s="73">
        <v>19</v>
      </c>
      <c r="I96" s="73">
        <v>16.8</v>
      </c>
      <c r="J96" s="73">
        <v>16</v>
      </c>
      <c r="K96" s="73">
        <v>14.7</v>
      </c>
      <c r="L96" s="36">
        <f t="shared" si="22"/>
        <v>16.625</v>
      </c>
      <c r="M96" s="91">
        <v>14.5</v>
      </c>
      <c r="N96" s="5">
        <v>16</v>
      </c>
      <c r="O96" s="5">
        <v>16</v>
      </c>
      <c r="P96" s="41">
        <v>19</v>
      </c>
      <c r="Q96" s="36">
        <f t="shared" si="14"/>
        <v>16.375</v>
      </c>
      <c r="R96" s="16">
        <f t="shared" si="11"/>
        <v>16.804166666666667</v>
      </c>
      <c r="T96" s="6">
        <f t="shared" si="19"/>
        <v>8.9230340413195663E-5</v>
      </c>
      <c r="V96" s="23">
        <f>+claims!D96</f>
        <v>0</v>
      </c>
      <c r="W96" s="23">
        <f>+claims!E96</f>
        <v>0</v>
      </c>
      <c r="X96" s="23">
        <f>+claims!F96</f>
        <v>0</v>
      </c>
      <c r="Z96" s="6">
        <f t="shared" si="12"/>
        <v>0</v>
      </c>
      <c r="AA96" s="6">
        <f t="shared" si="13"/>
        <v>0</v>
      </c>
      <c r="AB96" s="6">
        <f t="shared" si="15"/>
        <v>0</v>
      </c>
      <c r="AD96" s="6">
        <f t="shared" si="16"/>
        <v>0</v>
      </c>
    </row>
    <row r="97" spans="1:30">
      <c r="A97" t="s">
        <v>149</v>
      </c>
      <c r="B97" t="s">
        <v>150</v>
      </c>
      <c r="C97" s="91">
        <v>274.8</v>
      </c>
      <c r="D97" s="5">
        <v>276.89999999999998</v>
      </c>
      <c r="E97" s="5">
        <v>274.5</v>
      </c>
      <c r="F97" s="5">
        <v>278.3</v>
      </c>
      <c r="G97" s="36">
        <f t="shared" si="21"/>
        <v>276.125</v>
      </c>
      <c r="H97" s="73">
        <v>277.8</v>
      </c>
      <c r="I97" s="73">
        <v>279.89999999999998</v>
      </c>
      <c r="J97" s="73">
        <v>275.7</v>
      </c>
      <c r="K97" s="73">
        <v>273.3</v>
      </c>
      <c r="L97" s="36">
        <f t="shared" si="22"/>
        <v>276.67500000000001</v>
      </c>
      <c r="M97" s="91">
        <v>268.89999999999998</v>
      </c>
      <c r="N97" s="5">
        <v>268</v>
      </c>
      <c r="O97" s="5">
        <v>270.2</v>
      </c>
      <c r="P97" s="41">
        <v>279.8</v>
      </c>
      <c r="Q97" s="36">
        <f t="shared" si="14"/>
        <v>271.72499999999997</v>
      </c>
      <c r="R97" s="16">
        <f t="shared" si="11"/>
        <v>274.10833333333335</v>
      </c>
      <c r="T97" s="6">
        <f t="shared" si="19"/>
        <v>1.4555187638042376E-3</v>
      </c>
      <c r="V97" s="23">
        <f>+claims!D97</f>
        <v>1</v>
      </c>
      <c r="W97" s="23">
        <f>+claims!E97</f>
        <v>3</v>
      </c>
      <c r="X97" s="23">
        <f>+claims!F97</f>
        <v>1</v>
      </c>
      <c r="Z97" s="6">
        <f t="shared" si="12"/>
        <v>3.6215482118605704E-3</v>
      </c>
      <c r="AA97" s="6">
        <f t="shared" si="13"/>
        <v>1.0843046896177825E-2</v>
      </c>
      <c r="AB97" s="6">
        <f t="shared" si="15"/>
        <v>3.6801913699512378E-3</v>
      </c>
      <c r="AD97" s="6">
        <f t="shared" si="16"/>
        <v>6.0580360190116561E-3</v>
      </c>
    </row>
    <row r="98" spans="1:30">
      <c r="A98" t="s">
        <v>151</v>
      </c>
      <c r="B98" t="s">
        <v>476</v>
      </c>
      <c r="C98" s="91">
        <v>2680.9</v>
      </c>
      <c r="D98" s="5">
        <v>2686.3</v>
      </c>
      <c r="E98" s="5">
        <v>2692.4</v>
      </c>
      <c r="F98" s="5">
        <v>2701</v>
      </c>
      <c r="G98" s="36">
        <f t="shared" si="21"/>
        <v>2690.15</v>
      </c>
      <c r="H98" s="70">
        <v>2725.4</v>
      </c>
      <c r="I98" s="70">
        <v>2714.1</v>
      </c>
      <c r="J98" s="70">
        <v>2647.8</v>
      </c>
      <c r="K98" s="70">
        <v>2580.1999999999998</v>
      </c>
      <c r="L98" s="36">
        <f t="shared" si="22"/>
        <v>2666.875</v>
      </c>
      <c r="M98" s="91">
        <v>2572.4</v>
      </c>
      <c r="N98" s="5">
        <v>2598.1</v>
      </c>
      <c r="O98" s="5">
        <v>2632.9</v>
      </c>
      <c r="P98" s="41">
        <v>2635.1000000000004</v>
      </c>
      <c r="Q98" s="36">
        <f t="shared" si="14"/>
        <v>2609.625</v>
      </c>
      <c r="R98" s="16">
        <f t="shared" si="11"/>
        <v>2642.1291666666666</v>
      </c>
      <c r="T98" s="6">
        <f t="shared" si="19"/>
        <v>1.4029739744545478E-2</v>
      </c>
      <c r="V98" s="23">
        <f>+claims!D98</f>
        <v>15</v>
      </c>
      <c r="W98" s="23">
        <f>+claims!E98</f>
        <v>11</v>
      </c>
      <c r="X98" s="23">
        <f>+claims!F98</f>
        <v>15</v>
      </c>
      <c r="Z98" s="6">
        <f t="shared" si="12"/>
        <v>5.5758972547999179E-3</v>
      </c>
      <c r="AA98" s="6">
        <f t="shared" si="13"/>
        <v>4.1246777595500351E-3</v>
      </c>
      <c r="AB98" s="6">
        <f t="shared" si="15"/>
        <v>5.7479522919959766E-3</v>
      </c>
      <c r="AD98" s="6">
        <f t="shared" si="16"/>
        <v>5.1781849416479868E-3</v>
      </c>
    </row>
    <row r="99" spans="1:30">
      <c r="A99" t="s">
        <v>152</v>
      </c>
      <c r="B99" t="s">
        <v>534</v>
      </c>
      <c r="C99" s="91">
        <v>70.8</v>
      </c>
      <c r="D99" s="5">
        <v>70.900000000000006</v>
      </c>
      <c r="E99" s="5">
        <v>71.8</v>
      </c>
      <c r="F99" s="5">
        <v>71.7</v>
      </c>
      <c r="G99" s="36">
        <f t="shared" si="21"/>
        <v>71.3</v>
      </c>
      <c r="H99" s="73">
        <v>70.5</v>
      </c>
      <c r="I99" s="73">
        <v>69.099999999999994</v>
      </c>
      <c r="J99" s="73">
        <v>67</v>
      </c>
      <c r="K99" s="73">
        <v>67</v>
      </c>
      <c r="L99" s="36">
        <f t="shared" si="22"/>
        <v>68.400000000000006</v>
      </c>
      <c r="M99" s="91">
        <v>68</v>
      </c>
      <c r="N99" s="5">
        <v>69</v>
      </c>
      <c r="O99" s="5">
        <v>69</v>
      </c>
      <c r="P99" s="41">
        <v>68</v>
      </c>
      <c r="Q99" s="36">
        <f>AVERAGE(M99:P99)</f>
        <v>68.5</v>
      </c>
      <c r="R99" s="16">
        <f>IF(G99&gt;0,(+G99+(L99*2)+(Q99*3))/6,IF(L99&gt;0,((L99*2)+(Q99*3))/5,Q99))</f>
        <v>68.933333333333337</v>
      </c>
      <c r="T99" s="6">
        <f t="shared" si="19"/>
        <v>3.6603688365879222E-4</v>
      </c>
      <c r="V99" s="23">
        <f>+claims!D99</f>
        <v>2</v>
      </c>
      <c r="W99" s="23">
        <f>+claims!E99</f>
        <v>0</v>
      </c>
      <c r="X99" s="23">
        <f>+claims!F99</f>
        <v>0</v>
      </c>
      <c r="Z99" s="6">
        <f>IF(G99&gt;100,IF(V99&lt;1,0,+V99/G99),IF(V99&lt;1,0,+V99/100))</f>
        <v>0.02</v>
      </c>
      <c r="AA99" s="6">
        <f>IF(L99&gt;100,IF(W99&lt;1,0,+W99/L99),IF(W99&lt;1,0,+W99/100))</f>
        <v>0</v>
      </c>
      <c r="AB99" s="6">
        <f>IF(Q99&gt;100,IF(X99&lt;1,0,+X99/Q99),IF(X99&lt;1,0,+X99/100))</f>
        <v>0</v>
      </c>
      <c r="AD99" s="6">
        <f t="shared" si="16"/>
        <v>3.3333333333333335E-3</v>
      </c>
    </row>
    <row r="100" spans="1:30">
      <c r="A100" t="s">
        <v>506</v>
      </c>
      <c r="B100" t="s">
        <v>507</v>
      </c>
      <c r="C100" s="91">
        <v>718.2</v>
      </c>
      <c r="D100" s="5">
        <v>712</v>
      </c>
      <c r="E100" s="5">
        <v>712.4</v>
      </c>
      <c r="F100" s="5">
        <v>720.5</v>
      </c>
      <c r="G100" s="36">
        <f t="shared" si="21"/>
        <v>715.77499999999998</v>
      </c>
      <c r="H100" s="91">
        <v>703.5</v>
      </c>
      <c r="I100" s="5">
        <v>711.4</v>
      </c>
      <c r="J100" s="5">
        <v>701.7</v>
      </c>
      <c r="K100" s="5">
        <v>689</v>
      </c>
      <c r="L100" s="36">
        <f t="shared" si="22"/>
        <v>701.40000000000009</v>
      </c>
      <c r="M100" s="91">
        <v>672.9</v>
      </c>
      <c r="N100" s="5">
        <v>693.3</v>
      </c>
      <c r="O100" s="5">
        <v>703.8</v>
      </c>
      <c r="P100" s="41">
        <v>700.9</v>
      </c>
      <c r="Q100" s="36">
        <f>AVERAGE(M100:P100)</f>
        <v>692.72500000000002</v>
      </c>
      <c r="R100" s="16">
        <f>IF(G100&gt;0,(+G100+(L100*2)+(Q100*3))/6,IF(L100&gt;0,((L100*2)+(Q100*3))/5,Q100))</f>
        <v>699.45833333333337</v>
      </c>
      <c r="T100" s="6">
        <f t="shared" si="19"/>
        <v>3.714132716380649E-3</v>
      </c>
      <c r="V100" s="23">
        <f>+claims!D100</f>
        <v>6</v>
      </c>
      <c r="W100" s="23">
        <f>+claims!E100</f>
        <v>11</v>
      </c>
      <c r="X100" s="23">
        <f>+claims!F100</f>
        <v>8</v>
      </c>
      <c r="Z100" s="6">
        <f>IF(G100&gt;100,IF(V100&lt;1,0,+V100/G100),IF(V100&lt;1,0,+V100/100))</f>
        <v>8.3825224407111168E-3</v>
      </c>
      <c r="AA100" s="6">
        <f>IF(L100&gt;100,IF(W100&lt;1,0,+W100/L100),IF(W100&lt;1,0,+W100/100))</f>
        <v>1.5682919874536638E-2</v>
      </c>
      <c r="AB100" s="6">
        <f>IF(Q100&gt;100,IF(X100&lt;1,0,+X100/Q100),IF(X100&lt;1,0,+X100/100))</f>
        <v>1.1548594319535168E-2</v>
      </c>
      <c r="AD100" s="6">
        <f t="shared" si="16"/>
        <v>1.2399024191398315E-2</v>
      </c>
    </row>
    <row r="101" spans="1:30">
      <c r="A101" t="s">
        <v>549</v>
      </c>
      <c r="B101" t="s">
        <v>550</v>
      </c>
      <c r="C101" s="91">
        <v>2589.6999999999998</v>
      </c>
      <c r="D101" s="5">
        <v>2638</v>
      </c>
      <c r="E101" s="5">
        <v>2658</v>
      </c>
      <c r="F101" s="5">
        <v>2666</v>
      </c>
      <c r="G101" s="36">
        <f t="shared" ref="G101:G141" si="23">AVERAGE(C101:F101)</f>
        <v>2637.9250000000002</v>
      </c>
      <c r="H101" s="91">
        <v>2631.8</v>
      </c>
      <c r="I101" s="5">
        <v>2603.5</v>
      </c>
      <c r="J101" s="5">
        <v>2542.6999999999998</v>
      </c>
      <c r="K101" s="5">
        <v>2329.6999999999998</v>
      </c>
      <c r="L101" s="36">
        <f t="shared" ref="L101:L125" si="24">AVERAGE(H101:K101)</f>
        <v>2526.9250000000002</v>
      </c>
      <c r="M101" s="91">
        <v>2379.6</v>
      </c>
      <c r="N101" s="5">
        <v>2321.1999999999998</v>
      </c>
      <c r="O101" s="5">
        <v>2306.3000000000002</v>
      </c>
      <c r="P101" s="41">
        <v>2210.8000000000002</v>
      </c>
      <c r="Q101" s="36">
        <f t="shared" si="14"/>
        <v>2304.4749999999999</v>
      </c>
      <c r="R101" s="16">
        <f t="shared" ref="R101:R160" si="25">IF(G101&gt;0,(+G101+(L101*2)+(Q101*3))/6,IF(L101&gt;0,((L101*2)+(Q101*3))/5,Q101))</f>
        <v>2434.2000000000003</v>
      </c>
      <c r="T101" s="6">
        <f t="shared" ref="T101:T131" si="26">+R101/$R$264</f>
        <v>1.2925633204094277E-2</v>
      </c>
      <c r="V101" s="23">
        <f>+claims!D101</f>
        <v>491</v>
      </c>
      <c r="W101" s="23">
        <f>+claims!E101</f>
        <v>431</v>
      </c>
      <c r="X101" s="23">
        <f>+claims!F101</f>
        <v>408</v>
      </c>
      <c r="Z101" s="6">
        <f t="shared" ref="Z101:Z164" si="27">IF(G101&gt;100,IF(V101&lt;1,0,+V101/G101),IF(V101&lt;1,0,+V101/100))</f>
        <v>0.18613114474444875</v>
      </c>
      <c r="AA101" s="6">
        <f t="shared" ref="AA101:AA164" si="28">IF(L101&gt;100,IF(W101&lt;1,0,+W101/L101),IF(W101&lt;1,0,+W101/100))</f>
        <v>0.17056303610119017</v>
      </c>
      <c r="AB101" s="6">
        <f t="shared" si="15"/>
        <v>0.17704683279271852</v>
      </c>
      <c r="AD101" s="6">
        <f t="shared" si="16"/>
        <v>0.17639961922083078</v>
      </c>
    </row>
    <row r="102" spans="1:30">
      <c r="A102" t="s">
        <v>153</v>
      </c>
      <c r="B102" t="s">
        <v>154</v>
      </c>
      <c r="C102" s="91">
        <v>37466.9</v>
      </c>
      <c r="D102" s="5">
        <v>38023.5</v>
      </c>
      <c r="E102" s="5">
        <v>38507.1</v>
      </c>
      <c r="F102" s="5">
        <v>38811.599999999999</v>
      </c>
      <c r="G102" s="36">
        <f t="shared" si="23"/>
        <v>38202.275000000001</v>
      </c>
      <c r="H102" s="91">
        <v>38690.6</v>
      </c>
      <c r="I102" s="5">
        <v>38890.400000000001</v>
      </c>
      <c r="J102" s="5">
        <v>38337.9</v>
      </c>
      <c r="K102" s="5">
        <v>37143.699999999997</v>
      </c>
      <c r="L102" s="36">
        <f t="shared" si="24"/>
        <v>38265.649999999994</v>
      </c>
      <c r="M102" s="91">
        <v>36365.699999999997</v>
      </c>
      <c r="N102" s="5">
        <v>35939.699999999997</v>
      </c>
      <c r="O102" s="5">
        <v>35909.800000000003</v>
      </c>
      <c r="P102" s="41">
        <v>36229.4</v>
      </c>
      <c r="Q102" s="36">
        <f t="shared" ref="Q102:Q138" si="29">AVERAGE(M102:P102)</f>
        <v>36111.15</v>
      </c>
      <c r="R102" s="16">
        <f t="shared" si="25"/>
        <v>37177.837500000001</v>
      </c>
      <c r="T102" s="6">
        <f t="shared" si="26"/>
        <v>0.19741479370898912</v>
      </c>
      <c r="V102" s="23">
        <f>+claims!D102</f>
        <v>1806</v>
      </c>
      <c r="W102" s="23">
        <f>+claims!E102</f>
        <v>1739</v>
      </c>
      <c r="X102" s="23">
        <f>+claims!F102</f>
        <v>1571</v>
      </c>
      <c r="Z102" s="6">
        <f t="shared" si="27"/>
        <v>4.7274671469172976E-2</v>
      </c>
      <c r="AA102" s="6">
        <f t="shared" si="28"/>
        <v>4.5445458263481744E-2</v>
      </c>
      <c r="AB102" s="6">
        <f t="shared" si="15"/>
        <v>4.3504568533541579E-2</v>
      </c>
      <c r="AD102" s="6">
        <f t="shared" si="16"/>
        <v>4.4779882266126871E-2</v>
      </c>
    </row>
    <row r="103" spans="1:30" s="48" customFormat="1">
      <c r="A103" s="48" t="s">
        <v>511</v>
      </c>
      <c r="B103" s="48" t="s">
        <v>510</v>
      </c>
      <c r="C103" s="83"/>
      <c r="D103" s="83"/>
      <c r="E103" s="83"/>
      <c r="F103" s="36">
        <v>991.4</v>
      </c>
      <c r="G103" s="36">
        <f t="shared" si="23"/>
        <v>991.4</v>
      </c>
      <c r="H103" s="83"/>
      <c r="I103" s="83"/>
      <c r="J103" s="83"/>
      <c r="K103" s="36">
        <v>1013.9</v>
      </c>
      <c r="L103" s="36">
        <f t="shared" si="24"/>
        <v>1013.9</v>
      </c>
      <c r="M103" s="83"/>
      <c r="N103" s="83"/>
      <c r="O103" s="83"/>
      <c r="P103" s="36">
        <v>976</v>
      </c>
      <c r="Q103" s="36">
        <f t="shared" si="29"/>
        <v>976</v>
      </c>
      <c r="R103" s="36">
        <f>IF(G103&gt;0,(+G103+(L103*2)+(Q103*3))/6,IF(L103&gt;0,((L103*2)+(Q103*3))/5,Q103))</f>
        <v>991.19999999999993</v>
      </c>
      <c r="T103" s="37">
        <f t="shared" si="26"/>
        <v>5.2632847062271974E-3</v>
      </c>
      <c r="V103" s="38">
        <f>+claims!D103</f>
        <v>15</v>
      </c>
      <c r="W103" s="38">
        <f>+claims!E103</f>
        <v>6</v>
      </c>
      <c r="X103" s="38">
        <f>+claims!F103</f>
        <v>13</v>
      </c>
      <c r="Z103" s="37">
        <f>IF(G103&gt;100,IF(V103&lt;1,0,+V103/G103),IF(V103&lt;1,0,+V103/100))</f>
        <v>1.5130119023602987E-2</v>
      </c>
      <c r="AA103" s="37">
        <f>IF(L103&gt;100,IF(W103&lt;1,0,+W103/L103),IF(W103&lt;1,0,+W103/100))</f>
        <v>5.9177433671959764E-3</v>
      </c>
      <c r="AB103" s="37">
        <f>IF(Q103&gt;100,IF(X103&lt;1,0,+X103/Q103),IF(X103&lt;1,0,+X103/100))</f>
        <v>1.331967213114754E-2</v>
      </c>
      <c r="AD103" s="37">
        <f t="shared" si="16"/>
        <v>1.115410369190626E-2</v>
      </c>
    </row>
    <row r="104" spans="1:30">
      <c r="A104" t="s">
        <v>155</v>
      </c>
      <c r="B104" t="s">
        <v>156</v>
      </c>
      <c r="C104" s="91">
        <v>809.6</v>
      </c>
      <c r="D104" s="5">
        <v>804.8</v>
      </c>
      <c r="E104" s="5">
        <v>808.1</v>
      </c>
      <c r="F104" s="5">
        <v>815</v>
      </c>
      <c r="G104" s="36">
        <f t="shared" si="23"/>
        <v>809.375</v>
      </c>
      <c r="H104" s="91">
        <v>799.4</v>
      </c>
      <c r="I104" s="5">
        <v>805</v>
      </c>
      <c r="J104" s="5">
        <v>799.9</v>
      </c>
      <c r="K104" s="5">
        <v>787.7</v>
      </c>
      <c r="L104" s="36">
        <f t="shared" si="24"/>
        <v>798</v>
      </c>
      <c r="M104" s="91">
        <v>765.6</v>
      </c>
      <c r="N104" s="5">
        <v>779.4</v>
      </c>
      <c r="O104" s="5">
        <v>811.4</v>
      </c>
      <c r="P104" s="41">
        <v>846.6</v>
      </c>
      <c r="Q104" s="36">
        <f t="shared" si="29"/>
        <v>800.75</v>
      </c>
      <c r="R104" s="16">
        <f t="shared" si="25"/>
        <v>801.27083333333337</v>
      </c>
      <c r="T104" s="6">
        <f t="shared" si="26"/>
        <v>4.25475839651862E-3</v>
      </c>
      <c r="V104" s="23">
        <f>+claims!D104</f>
        <v>4</v>
      </c>
      <c r="W104" s="23">
        <f>+claims!E104</f>
        <v>5</v>
      </c>
      <c r="X104" s="23">
        <f>+claims!F104</f>
        <v>6</v>
      </c>
      <c r="Z104" s="6">
        <f t="shared" si="27"/>
        <v>4.9420849420849424E-3</v>
      </c>
      <c r="AA104" s="6">
        <f t="shared" si="28"/>
        <v>6.2656641604010022E-3</v>
      </c>
      <c r="AB104" s="6">
        <f t="shared" si="15"/>
        <v>7.492975335622854E-3</v>
      </c>
      <c r="AD104" s="6">
        <f t="shared" si="16"/>
        <v>6.6587232116259191E-3</v>
      </c>
    </row>
    <row r="105" spans="1:30">
      <c r="A105" t="s">
        <v>157</v>
      </c>
      <c r="B105" t="s">
        <v>158</v>
      </c>
      <c r="C105" s="91">
        <v>1348.4</v>
      </c>
      <c r="D105" s="5">
        <v>1308.7</v>
      </c>
      <c r="E105" s="5">
        <v>1336.6</v>
      </c>
      <c r="F105" s="5">
        <v>956</v>
      </c>
      <c r="G105" s="36">
        <f t="shared" si="23"/>
        <v>1237.4250000000002</v>
      </c>
      <c r="H105" s="91">
        <v>1342.8</v>
      </c>
      <c r="I105" s="5">
        <v>1344.2</v>
      </c>
      <c r="J105" s="5">
        <v>1357.3000000000002</v>
      </c>
      <c r="K105" s="5">
        <v>925.4</v>
      </c>
      <c r="L105" s="36">
        <f t="shared" si="24"/>
        <v>1242.425</v>
      </c>
      <c r="M105" s="91">
        <v>1311.4</v>
      </c>
      <c r="N105" s="5">
        <v>1283.0999999999999</v>
      </c>
      <c r="O105" s="5">
        <v>1334.3</v>
      </c>
      <c r="P105" s="41">
        <v>1016.9</v>
      </c>
      <c r="Q105" s="36">
        <f t="shared" si="29"/>
        <v>1236.425</v>
      </c>
      <c r="R105" s="16">
        <f t="shared" si="25"/>
        <v>1238.5916666666665</v>
      </c>
      <c r="T105" s="6">
        <f t="shared" si="26"/>
        <v>6.5769376275495572E-3</v>
      </c>
      <c r="V105" s="23">
        <f>+claims!D105</f>
        <v>21</v>
      </c>
      <c r="W105" s="23">
        <f>+claims!E105</f>
        <v>15</v>
      </c>
      <c r="X105" s="23">
        <f>+claims!F105</f>
        <v>19</v>
      </c>
      <c r="Z105" s="6">
        <f t="shared" si="27"/>
        <v>1.6970725498515058E-2</v>
      </c>
      <c r="AA105" s="6">
        <f t="shared" si="28"/>
        <v>1.2073163370022335E-2</v>
      </c>
      <c r="AB105" s="6">
        <f t="shared" ref="AB105:AB168" si="30">IF(Q105&gt;100,IF(X105&lt;1,0,+X105/Q105),IF(X105&lt;1,0,+X105/100))</f>
        <v>1.5366884364195159E-2</v>
      </c>
      <c r="AD105" s="6">
        <f t="shared" si="16"/>
        <v>1.4536284221857534E-2</v>
      </c>
    </row>
    <row r="106" spans="1:30">
      <c r="A106" t="s">
        <v>159</v>
      </c>
      <c r="B106" t="s">
        <v>160</v>
      </c>
      <c r="C106" s="91">
        <v>1638</v>
      </c>
      <c r="D106" s="5">
        <v>1638</v>
      </c>
      <c r="E106" s="5">
        <v>1656</v>
      </c>
      <c r="F106" s="5">
        <v>1659</v>
      </c>
      <c r="G106" s="36">
        <f t="shared" si="23"/>
        <v>1647.75</v>
      </c>
      <c r="H106" s="91">
        <v>1629.0000000000002</v>
      </c>
      <c r="I106" s="5">
        <v>1630.1999999999998</v>
      </c>
      <c r="J106" s="5">
        <v>1618.4</v>
      </c>
      <c r="K106" s="5">
        <v>1618.8</v>
      </c>
      <c r="L106" s="36">
        <f t="shared" si="24"/>
        <v>1624.1000000000001</v>
      </c>
      <c r="M106" s="91">
        <v>1644.6999999999998</v>
      </c>
      <c r="N106" s="5">
        <v>1640</v>
      </c>
      <c r="O106" s="5">
        <v>1655</v>
      </c>
      <c r="P106" s="41">
        <v>1624.1999999999998</v>
      </c>
      <c r="Q106" s="36">
        <f t="shared" si="29"/>
        <v>1640.9749999999999</v>
      </c>
      <c r="R106" s="16">
        <f t="shared" si="25"/>
        <v>1636.4791666666667</v>
      </c>
      <c r="T106" s="6">
        <f t="shared" si="26"/>
        <v>8.6897253530832299E-3</v>
      </c>
      <c r="V106" s="23">
        <f>+claims!D106</f>
        <v>44</v>
      </c>
      <c r="W106" s="23">
        <f>+claims!E106</f>
        <v>38</v>
      </c>
      <c r="X106" s="23">
        <f>+claims!F106</f>
        <v>32</v>
      </c>
      <c r="Z106" s="6">
        <f t="shared" si="27"/>
        <v>2.6703079957517827E-2</v>
      </c>
      <c r="AA106" s="6">
        <f t="shared" si="28"/>
        <v>2.3397574041007327E-2</v>
      </c>
      <c r="AB106" s="6">
        <f t="shared" si="30"/>
        <v>1.9500601776382943E-2</v>
      </c>
      <c r="AD106" s="6">
        <f t="shared" si="16"/>
        <v>2.2000005561446889E-2</v>
      </c>
    </row>
    <row r="107" spans="1:30">
      <c r="A107" t="s">
        <v>161</v>
      </c>
      <c r="B107" t="s">
        <v>162</v>
      </c>
      <c r="C107" s="91">
        <v>7263.2</v>
      </c>
      <c r="D107" s="5">
        <v>7065.5</v>
      </c>
      <c r="E107" s="5">
        <v>7164.4</v>
      </c>
      <c r="F107" s="5">
        <v>5856.7</v>
      </c>
      <c r="G107" s="36">
        <f t="shared" si="23"/>
        <v>6837.45</v>
      </c>
      <c r="H107" s="91">
        <v>7361.1</v>
      </c>
      <c r="I107" s="5">
        <v>7270.3</v>
      </c>
      <c r="J107" s="5">
        <v>7238.3</v>
      </c>
      <c r="K107" s="5">
        <v>5753.5</v>
      </c>
      <c r="L107" s="36">
        <f t="shared" si="24"/>
        <v>6905.8</v>
      </c>
      <c r="M107" s="91">
        <v>7144.0999999999995</v>
      </c>
      <c r="N107" s="5">
        <v>7030.7</v>
      </c>
      <c r="O107" s="5">
        <v>7093.5</v>
      </c>
      <c r="P107" s="41">
        <v>5694.4</v>
      </c>
      <c r="Q107" s="36">
        <f t="shared" si="29"/>
        <v>6740.6749999999993</v>
      </c>
      <c r="R107" s="16">
        <f t="shared" si="25"/>
        <v>6811.8458333333328</v>
      </c>
      <c r="T107" s="6">
        <f t="shared" si="26"/>
        <v>3.6170988696288132E-2</v>
      </c>
      <c r="V107" s="23">
        <f>+claims!D107</f>
        <v>97</v>
      </c>
      <c r="W107" s="23">
        <f>+claims!E107</f>
        <v>101</v>
      </c>
      <c r="X107" s="23">
        <f>+claims!F107</f>
        <v>82</v>
      </c>
      <c r="Z107" s="6">
        <f t="shared" si="27"/>
        <v>1.4186575404573343E-2</v>
      </c>
      <c r="AA107" s="6">
        <f t="shared" si="28"/>
        <v>1.4625387355556199E-2</v>
      </c>
      <c r="AB107" s="6">
        <f t="shared" si="30"/>
        <v>1.2164953806554983E-2</v>
      </c>
      <c r="AD107" s="6">
        <f t="shared" si="16"/>
        <v>1.3322035255891781E-2</v>
      </c>
    </row>
    <row r="108" spans="1:30">
      <c r="A108" t="s">
        <v>163</v>
      </c>
      <c r="B108" t="s">
        <v>164</v>
      </c>
      <c r="C108" s="91">
        <v>1896.3000000000002</v>
      </c>
      <c r="D108" s="5">
        <v>1939.8</v>
      </c>
      <c r="E108" s="5">
        <v>1881.4</v>
      </c>
      <c r="F108" s="5">
        <v>1465.7</v>
      </c>
      <c r="G108" s="36">
        <f t="shared" si="23"/>
        <v>1795.8</v>
      </c>
      <c r="H108" s="91">
        <v>1957.4</v>
      </c>
      <c r="I108" s="5">
        <v>2030.6</v>
      </c>
      <c r="J108" s="5">
        <v>1930</v>
      </c>
      <c r="K108" s="5">
        <v>1432.8</v>
      </c>
      <c r="L108" s="36">
        <f t="shared" si="24"/>
        <v>1837.7</v>
      </c>
      <c r="M108" s="91">
        <v>1960.5</v>
      </c>
      <c r="N108" s="5">
        <v>2047.8</v>
      </c>
      <c r="O108" s="5">
        <v>1943.5</v>
      </c>
      <c r="P108" s="41">
        <v>1468.8000000000002</v>
      </c>
      <c r="Q108" s="36">
        <f t="shared" si="29"/>
        <v>1855.15</v>
      </c>
      <c r="R108" s="16">
        <f t="shared" si="25"/>
        <v>1839.4416666666668</v>
      </c>
      <c r="T108" s="6">
        <f t="shared" si="26"/>
        <v>9.7674588298665606E-3</v>
      </c>
      <c r="V108" s="23">
        <f>+claims!D108</f>
        <v>36</v>
      </c>
      <c r="W108" s="23">
        <f>+claims!E108</f>
        <v>44</v>
      </c>
      <c r="X108" s="23">
        <f>+claims!F108</f>
        <v>37</v>
      </c>
      <c r="Z108" s="6">
        <f t="shared" si="27"/>
        <v>2.0046775810223856E-2</v>
      </c>
      <c r="AA108" s="6">
        <f t="shared" si="28"/>
        <v>2.3942972193502748E-2</v>
      </c>
      <c r="AB108" s="6">
        <f t="shared" si="30"/>
        <v>1.9944478883109181E-2</v>
      </c>
      <c r="AD108" s="6">
        <f t="shared" si="16"/>
        <v>2.129435947442615E-2</v>
      </c>
    </row>
    <row r="109" spans="1:30">
      <c r="A109" t="s">
        <v>165</v>
      </c>
      <c r="B109" t="s">
        <v>166</v>
      </c>
      <c r="C109" s="91">
        <v>7200.3</v>
      </c>
      <c r="D109" s="5">
        <v>6872.8</v>
      </c>
      <c r="E109" s="5">
        <v>7138.7</v>
      </c>
      <c r="F109" s="5">
        <v>5555.5</v>
      </c>
      <c r="G109" s="36">
        <f t="shared" si="23"/>
        <v>6691.8249999999998</v>
      </c>
      <c r="H109" s="91">
        <v>7429.5999999999995</v>
      </c>
      <c r="I109" s="5">
        <v>7109.8</v>
      </c>
      <c r="J109" s="5">
        <v>7296.8</v>
      </c>
      <c r="K109" s="5">
        <v>5608.5999999999995</v>
      </c>
      <c r="L109" s="36">
        <f t="shared" si="24"/>
        <v>6861.2</v>
      </c>
      <c r="M109" s="91">
        <v>7467</v>
      </c>
      <c r="N109" s="5">
        <v>7168.7000000000007</v>
      </c>
      <c r="O109" s="5">
        <v>7321.4</v>
      </c>
      <c r="P109" s="41">
        <v>5648.9</v>
      </c>
      <c r="Q109" s="36">
        <f t="shared" si="29"/>
        <v>6901.5</v>
      </c>
      <c r="R109" s="16">
        <f t="shared" si="25"/>
        <v>6853.1208333333334</v>
      </c>
      <c r="T109" s="6">
        <f t="shared" si="26"/>
        <v>3.6390159475393792E-2</v>
      </c>
      <c r="V109" s="23">
        <f>+claims!D109</f>
        <v>95</v>
      </c>
      <c r="W109" s="23">
        <f>+claims!E109</f>
        <v>86</v>
      </c>
      <c r="X109" s="23">
        <f>+claims!F109</f>
        <v>106</v>
      </c>
      <c r="Z109" s="6">
        <f t="shared" si="27"/>
        <v>1.4196426236490046E-2</v>
      </c>
      <c r="AA109" s="6">
        <f t="shared" si="28"/>
        <v>1.253425056841369E-2</v>
      </c>
      <c r="AB109" s="6">
        <f t="shared" si="30"/>
        <v>1.5358979931898862E-2</v>
      </c>
      <c r="AD109" s="6">
        <f t="shared" si="16"/>
        <v>1.4223644528169002E-2</v>
      </c>
    </row>
    <row r="110" spans="1:30">
      <c r="A110" t="s">
        <v>167</v>
      </c>
      <c r="B110" t="s">
        <v>168</v>
      </c>
      <c r="C110" s="91">
        <v>1645</v>
      </c>
      <c r="D110" s="5">
        <v>1598.6999999999998</v>
      </c>
      <c r="E110" s="5">
        <v>1621.8</v>
      </c>
      <c r="F110" s="5">
        <v>1120.5</v>
      </c>
      <c r="G110" s="36">
        <f t="shared" si="23"/>
        <v>1496.5</v>
      </c>
      <c r="H110" s="91">
        <v>1748.1</v>
      </c>
      <c r="I110" s="5">
        <v>1682.8000000000002</v>
      </c>
      <c r="J110" s="5">
        <v>1673.1</v>
      </c>
      <c r="K110" s="5">
        <v>1144.5</v>
      </c>
      <c r="L110" s="36">
        <f t="shared" si="24"/>
        <v>1562.125</v>
      </c>
      <c r="M110" s="91">
        <v>1604.5</v>
      </c>
      <c r="N110" s="5">
        <v>1556</v>
      </c>
      <c r="O110" s="5">
        <v>1552.1</v>
      </c>
      <c r="P110" s="41">
        <v>1111</v>
      </c>
      <c r="Q110" s="36">
        <f t="shared" si="29"/>
        <v>1455.9</v>
      </c>
      <c r="R110" s="16">
        <f t="shared" si="25"/>
        <v>1498.075</v>
      </c>
      <c r="T110" s="6">
        <f t="shared" si="26"/>
        <v>7.9547974538754142E-3</v>
      </c>
      <c r="V110" s="23">
        <f>+claims!D110</f>
        <v>19</v>
      </c>
      <c r="W110" s="23">
        <f>+claims!E110</f>
        <v>18</v>
      </c>
      <c r="X110" s="23">
        <f>+claims!F110</f>
        <v>20</v>
      </c>
      <c r="Z110" s="6">
        <f t="shared" si="27"/>
        <v>1.2696291346475109E-2</v>
      </c>
      <c r="AA110" s="6">
        <f t="shared" si="28"/>
        <v>1.1522765463711291E-2</v>
      </c>
      <c r="AB110" s="6">
        <f t="shared" si="30"/>
        <v>1.3737207225771E-2</v>
      </c>
      <c r="AD110" s="6">
        <f t="shared" si="16"/>
        <v>1.2825573991868448E-2</v>
      </c>
    </row>
    <row r="111" spans="1:30">
      <c r="A111" t="s">
        <v>169</v>
      </c>
      <c r="B111" t="s">
        <v>170</v>
      </c>
      <c r="C111" s="91">
        <v>847.2</v>
      </c>
      <c r="D111" s="5">
        <v>807.5</v>
      </c>
      <c r="E111" s="5">
        <v>829.5</v>
      </c>
      <c r="F111" s="5">
        <v>610</v>
      </c>
      <c r="G111" s="36">
        <f t="shared" si="23"/>
        <v>773.55</v>
      </c>
      <c r="H111" s="91">
        <v>885</v>
      </c>
      <c r="I111" s="5">
        <v>830.1</v>
      </c>
      <c r="J111" s="5">
        <v>843.3</v>
      </c>
      <c r="K111" s="5">
        <v>600.79999999999995</v>
      </c>
      <c r="L111" s="36">
        <f t="shared" si="24"/>
        <v>789.8</v>
      </c>
      <c r="M111" s="91">
        <v>861.1</v>
      </c>
      <c r="N111" s="5">
        <v>832.40000000000009</v>
      </c>
      <c r="O111" s="5">
        <v>820.8</v>
      </c>
      <c r="P111" s="41">
        <v>579</v>
      </c>
      <c r="Q111" s="36">
        <f t="shared" si="29"/>
        <v>773.32500000000005</v>
      </c>
      <c r="R111" s="16">
        <f t="shared" si="25"/>
        <v>778.85416666666663</v>
      </c>
      <c r="T111" s="6">
        <f t="shared" si="26"/>
        <v>4.1357256091585914E-3</v>
      </c>
      <c r="V111" s="23">
        <f>+claims!D111</f>
        <v>9</v>
      </c>
      <c r="W111" s="23">
        <f>+claims!E111</f>
        <v>18</v>
      </c>
      <c r="X111" s="23">
        <f>+claims!F111</f>
        <v>10</v>
      </c>
      <c r="Z111" s="6">
        <f t="shared" si="27"/>
        <v>1.1634671320535195E-2</v>
      </c>
      <c r="AA111" s="6">
        <f t="shared" si="28"/>
        <v>2.2790579893643963E-2</v>
      </c>
      <c r="AB111" s="6">
        <f t="shared" si="30"/>
        <v>1.2931173827304172E-2</v>
      </c>
      <c r="AD111" s="6">
        <f t="shared" si="16"/>
        <v>1.6001558764955941E-2</v>
      </c>
    </row>
    <row r="112" spans="1:30">
      <c r="A112" t="s">
        <v>171</v>
      </c>
      <c r="B112" t="s">
        <v>172</v>
      </c>
      <c r="C112" s="73">
        <v>1019.0999999999999</v>
      </c>
      <c r="D112" s="70">
        <v>917.2</v>
      </c>
      <c r="E112" s="70">
        <v>1006.4000000000001</v>
      </c>
      <c r="F112" s="73">
        <v>780.6</v>
      </c>
      <c r="G112" s="36">
        <f t="shared" si="23"/>
        <v>930.82499999999993</v>
      </c>
      <c r="H112" s="91">
        <v>1064.5</v>
      </c>
      <c r="I112" s="5">
        <v>1039.2</v>
      </c>
      <c r="J112" s="5">
        <v>1054.6999999999998</v>
      </c>
      <c r="K112" s="5">
        <v>781.9</v>
      </c>
      <c r="L112" s="36">
        <f t="shared" si="24"/>
        <v>985.07499999999993</v>
      </c>
      <c r="M112" s="91">
        <v>1114.4000000000001</v>
      </c>
      <c r="N112" s="5">
        <v>1062.5999999999999</v>
      </c>
      <c r="O112" s="5">
        <v>1078.5</v>
      </c>
      <c r="P112" s="41">
        <v>745.59999999999991</v>
      </c>
      <c r="Q112" s="36">
        <f t="shared" si="29"/>
        <v>1000.275</v>
      </c>
      <c r="R112" s="16">
        <f t="shared" si="25"/>
        <v>983.63333333333321</v>
      </c>
      <c r="T112" s="6">
        <f t="shared" si="26"/>
        <v>5.2231056092298346E-3</v>
      </c>
      <c r="V112" s="23">
        <f>+claims!D112</f>
        <v>11</v>
      </c>
      <c r="W112" s="23">
        <f>+claims!E112</f>
        <v>8</v>
      </c>
      <c r="X112" s="23">
        <f>+claims!F112</f>
        <v>15</v>
      </c>
      <c r="Z112" s="6">
        <f t="shared" si="27"/>
        <v>1.1817473746407757E-2</v>
      </c>
      <c r="AA112" s="6">
        <f t="shared" si="28"/>
        <v>8.1212090449965749E-3</v>
      </c>
      <c r="AB112" s="6">
        <f t="shared" si="30"/>
        <v>1.4995876134063132E-2</v>
      </c>
      <c r="AD112" s="6">
        <f t="shared" si="16"/>
        <v>1.2174586706431718E-2</v>
      </c>
    </row>
    <row r="113" spans="1:30">
      <c r="A113" t="s">
        <v>173</v>
      </c>
      <c r="B113" t="s">
        <v>535</v>
      </c>
      <c r="C113" s="70">
        <v>4298.5</v>
      </c>
      <c r="D113" s="70">
        <v>4370.6000000000004</v>
      </c>
      <c r="E113" s="70">
        <v>4343.8999999999996</v>
      </c>
      <c r="F113" s="70">
        <v>4365.5</v>
      </c>
      <c r="G113" s="36">
        <f t="shared" si="23"/>
        <v>4344.625</v>
      </c>
      <c r="H113" s="91">
        <v>4442.2999999999993</v>
      </c>
      <c r="I113" s="5">
        <v>4506.3999999999996</v>
      </c>
      <c r="J113" s="5">
        <v>4391.6000000000004</v>
      </c>
      <c r="K113" s="5">
        <v>4373</v>
      </c>
      <c r="L113" s="36">
        <f t="shared" si="24"/>
        <v>4428.3249999999998</v>
      </c>
      <c r="M113" s="91">
        <v>4431.3999999999996</v>
      </c>
      <c r="N113" s="5">
        <v>4506</v>
      </c>
      <c r="O113" s="5">
        <v>4432.3999999999996</v>
      </c>
      <c r="P113" s="41">
        <v>4444.3</v>
      </c>
      <c r="Q113" s="36">
        <f t="shared" si="29"/>
        <v>4453.5249999999996</v>
      </c>
      <c r="R113" s="16">
        <f t="shared" si="25"/>
        <v>4426.9749999999995</v>
      </c>
      <c r="T113" s="6">
        <f t="shared" si="26"/>
        <v>2.3507293999546153E-2</v>
      </c>
      <c r="V113" s="23">
        <f>+claims!D113</f>
        <v>50</v>
      </c>
      <c r="W113" s="23">
        <f>+claims!E113</f>
        <v>47</v>
      </c>
      <c r="X113" s="23">
        <f>+claims!F113</f>
        <v>42</v>
      </c>
      <c r="Z113" s="6">
        <f t="shared" si="27"/>
        <v>1.1508473113329689E-2</v>
      </c>
      <c r="AA113" s="6">
        <f t="shared" si="28"/>
        <v>1.0613493815381663E-2</v>
      </c>
      <c r="AB113" s="6">
        <f t="shared" si="30"/>
        <v>9.4307318360175377E-3</v>
      </c>
      <c r="AD113" s="6">
        <f t="shared" si="16"/>
        <v>1.0171276042024271E-2</v>
      </c>
    </row>
    <row r="114" spans="1:30">
      <c r="A114" t="s">
        <v>174</v>
      </c>
      <c r="B114" t="s">
        <v>175</v>
      </c>
      <c r="C114" s="91">
        <v>5550.8</v>
      </c>
      <c r="D114" s="5">
        <v>5105.5</v>
      </c>
      <c r="E114" s="5">
        <v>5208.2999999999993</v>
      </c>
      <c r="F114" s="5">
        <v>3936.1</v>
      </c>
      <c r="G114" s="36">
        <f t="shared" si="23"/>
        <v>4950.1749999999993</v>
      </c>
      <c r="H114" s="91">
        <v>5659.6</v>
      </c>
      <c r="I114" s="5">
        <v>5494.7</v>
      </c>
      <c r="J114" s="5">
        <v>5558.3</v>
      </c>
      <c r="K114" s="5">
        <v>4044.6000000000004</v>
      </c>
      <c r="L114" s="36">
        <f t="shared" si="24"/>
        <v>5189.2999999999993</v>
      </c>
      <c r="M114" s="91">
        <v>5881.1</v>
      </c>
      <c r="N114" s="5">
        <v>5592.7999999999993</v>
      </c>
      <c r="O114" s="5">
        <v>5731.5</v>
      </c>
      <c r="P114" s="41">
        <v>4251</v>
      </c>
      <c r="Q114" s="36">
        <f t="shared" si="29"/>
        <v>5364.1</v>
      </c>
      <c r="R114" s="16">
        <f t="shared" si="25"/>
        <v>5236.8458333333328</v>
      </c>
      <c r="T114" s="6">
        <f t="shared" si="26"/>
        <v>2.7807718506308473E-2</v>
      </c>
      <c r="V114" s="23">
        <f>+claims!D114</f>
        <v>67</v>
      </c>
      <c r="W114" s="23">
        <f>+claims!E114</f>
        <v>62</v>
      </c>
      <c r="X114" s="23">
        <f>+claims!F114</f>
        <v>81</v>
      </c>
      <c r="Z114" s="6">
        <f t="shared" si="27"/>
        <v>1.353487502967067E-2</v>
      </c>
      <c r="AA114" s="6">
        <f t="shared" si="28"/>
        <v>1.1947661534310988E-2</v>
      </c>
      <c r="AB114" s="6">
        <f t="shared" si="30"/>
        <v>1.5100389627337297E-2</v>
      </c>
      <c r="AD114" s="6">
        <f t="shared" si="16"/>
        <v>1.3788561163384089E-2</v>
      </c>
    </row>
    <row r="115" spans="1:30">
      <c r="A115" t="s">
        <v>176</v>
      </c>
      <c r="B115" t="s">
        <v>177</v>
      </c>
      <c r="C115" s="91">
        <v>2667.1000000000004</v>
      </c>
      <c r="D115" s="5">
        <v>2523.6999999999998</v>
      </c>
      <c r="E115" s="5">
        <v>2682.1000000000004</v>
      </c>
      <c r="F115" s="5">
        <v>1981.3</v>
      </c>
      <c r="G115" s="36">
        <f t="shared" si="23"/>
        <v>2463.5500000000002</v>
      </c>
      <c r="H115" s="91">
        <v>2792.3</v>
      </c>
      <c r="I115" s="5">
        <v>2605.9</v>
      </c>
      <c r="J115" s="5">
        <v>2787.3</v>
      </c>
      <c r="K115" s="5">
        <v>2012.5</v>
      </c>
      <c r="L115" s="36">
        <f t="shared" si="24"/>
        <v>2549.5</v>
      </c>
      <c r="M115" s="91">
        <v>2824.7</v>
      </c>
      <c r="N115" s="5">
        <v>2639.8</v>
      </c>
      <c r="O115" s="5">
        <v>2856.2</v>
      </c>
      <c r="P115" s="41">
        <v>2052</v>
      </c>
      <c r="Q115" s="36">
        <f t="shared" si="29"/>
        <v>2593.1750000000002</v>
      </c>
      <c r="R115" s="16">
        <f t="shared" si="25"/>
        <v>2557.0125000000003</v>
      </c>
      <c r="T115" s="6">
        <f t="shared" si="26"/>
        <v>1.3577769153431975E-2</v>
      </c>
      <c r="V115" s="23">
        <f>+claims!D115</f>
        <v>22</v>
      </c>
      <c r="W115" s="23">
        <f>+claims!E115</f>
        <v>18</v>
      </c>
      <c r="X115" s="23">
        <f>+claims!F115</f>
        <v>24</v>
      </c>
      <c r="Z115" s="6">
        <f t="shared" si="27"/>
        <v>8.9302023502668901E-3</v>
      </c>
      <c r="AA115" s="6">
        <f t="shared" si="28"/>
        <v>7.0602078838988037E-3</v>
      </c>
      <c r="AB115" s="6">
        <f t="shared" si="30"/>
        <v>9.2550637731738106E-3</v>
      </c>
      <c r="AD115" s="6">
        <f t="shared" si="16"/>
        <v>8.4693015729309876E-3</v>
      </c>
    </row>
    <row r="116" spans="1:30">
      <c r="A116" t="s">
        <v>178</v>
      </c>
      <c r="B116" s="35" t="s">
        <v>555</v>
      </c>
      <c r="C116" s="91">
        <v>4957.2</v>
      </c>
      <c r="D116" s="5">
        <v>4724.5</v>
      </c>
      <c r="E116" s="5">
        <v>4862.5</v>
      </c>
      <c r="F116" s="5">
        <v>3640.7</v>
      </c>
      <c r="G116" s="36">
        <f t="shared" si="23"/>
        <v>4546.2250000000004</v>
      </c>
      <c r="H116" s="91">
        <v>5076.3</v>
      </c>
      <c r="I116" s="5">
        <v>4855</v>
      </c>
      <c r="J116" s="5">
        <v>4924.2999999999993</v>
      </c>
      <c r="K116" s="5">
        <v>3529.5</v>
      </c>
      <c r="L116" s="36">
        <f t="shared" si="24"/>
        <v>4596.2749999999996</v>
      </c>
      <c r="M116" s="91">
        <v>5009.8</v>
      </c>
      <c r="N116" s="5">
        <v>4901.8</v>
      </c>
      <c r="O116" s="5">
        <v>4939.5</v>
      </c>
      <c r="P116" s="41">
        <v>3669.1000000000004</v>
      </c>
      <c r="Q116" s="36">
        <f t="shared" si="29"/>
        <v>4630.05</v>
      </c>
      <c r="R116" s="16">
        <f t="shared" si="25"/>
        <v>4604.8208333333341</v>
      </c>
      <c r="T116" s="6">
        <f t="shared" si="26"/>
        <v>2.4451657654358069E-2</v>
      </c>
      <c r="V116" s="23">
        <f>+claims!D116</f>
        <v>64</v>
      </c>
      <c r="W116" s="23">
        <f>+claims!E116</f>
        <v>64</v>
      </c>
      <c r="X116" s="23">
        <f>+claims!F116</f>
        <v>73</v>
      </c>
      <c r="Z116" s="6">
        <f t="shared" si="27"/>
        <v>1.4077613844453364E-2</v>
      </c>
      <c r="AA116" s="6">
        <f t="shared" si="28"/>
        <v>1.3924319149746263E-2</v>
      </c>
      <c r="AB116" s="6">
        <f t="shared" si="30"/>
        <v>1.5766568395589681E-2</v>
      </c>
      <c r="AD116" s="6">
        <f t="shared" si="16"/>
        <v>1.487099288845249E-2</v>
      </c>
    </row>
    <row r="117" spans="1:30">
      <c r="A117" t="s">
        <v>179</v>
      </c>
      <c r="B117" t="s">
        <v>180</v>
      </c>
      <c r="C117" s="91">
        <v>1929.4</v>
      </c>
      <c r="D117" s="5">
        <v>1834.1</v>
      </c>
      <c r="E117" s="5">
        <v>1845.1000000000001</v>
      </c>
      <c r="F117" s="5">
        <v>1309.5</v>
      </c>
      <c r="G117" s="36">
        <f t="shared" si="23"/>
        <v>1729.5250000000001</v>
      </c>
      <c r="H117" s="91">
        <v>1934.8</v>
      </c>
      <c r="I117" s="5">
        <v>1795.9</v>
      </c>
      <c r="J117" s="5">
        <v>1797.3000000000002</v>
      </c>
      <c r="K117" s="5">
        <v>1276.8</v>
      </c>
      <c r="L117" s="36">
        <f t="shared" si="24"/>
        <v>1701.2</v>
      </c>
      <c r="M117" s="91">
        <v>1934.7</v>
      </c>
      <c r="N117" s="5">
        <v>1807.7</v>
      </c>
      <c r="O117" s="5">
        <v>1826.1</v>
      </c>
      <c r="P117" s="41">
        <v>1270.3999999999999</v>
      </c>
      <c r="Q117" s="36">
        <f t="shared" si="29"/>
        <v>1709.7249999999999</v>
      </c>
      <c r="R117" s="16">
        <f t="shared" si="25"/>
        <v>1710.1833333333332</v>
      </c>
      <c r="T117" s="6">
        <f t="shared" si="26"/>
        <v>9.0810954228994992E-3</v>
      </c>
      <c r="V117" s="23">
        <f>+claims!D117</f>
        <v>31</v>
      </c>
      <c r="W117" s="23">
        <f>+claims!E117</f>
        <v>22</v>
      </c>
      <c r="X117" s="23">
        <f>+claims!F117</f>
        <v>35</v>
      </c>
      <c r="Z117" s="6">
        <f t="shared" si="27"/>
        <v>1.7923996473020048E-2</v>
      </c>
      <c r="AA117" s="6">
        <f t="shared" si="28"/>
        <v>1.2932047966141547E-2</v>
      </c>
      <c r="AB117" s="6">
        <f t="shared" si="30"/>
        <v>2.0471128397841758E-2</v>
      </c>
      <c r="AD117" s="6">
        <f t="shared" si="16"/>
        <v>1.7533579599804738E-2</v>
      </c>
    </row>
    <row r="118" spans="1:30">
      <c r="A118" t="s">
        <v>181</v>
      </c>
      <c r="B118" t="s">
        <v>182</v>
      </c>
      <c r="C118" s="91">
        <v>568.80000000000007</v>
      </c>
      <c r="D118" s="5">
        <v>520.79999999999995</v>
      </c>
      <c r="E118" s="5">
        <v>554.1</v>
      </c>
      <c r="F118" s="5">
        <v>449.5</v>
      </c>
      <c r="G118" s="36">
        <f t="shared" si="23"/>
        <v>523.29999999999995</v>
      </c>
      <c r="H118" s="91">
        <v>569.80000000000007</v>
      </c>
      <c r="I118" s="5">
        <v>539.19999999999993</v>
      </c>
      <c r="J118" s="5">
        <v>562.1</v>
      </c>
      <c r="K118" s="5">
        <v>434</v>
      </c>
      <c r="L118" s="36">
        <f t="shared" si="24"/>
        <v>526.27499999999998</v>
      </c>
      <c r="M118" s="91">
        <v>530.70000000000005</v>
      </c>
      <c r="N118" s="5">
        <v>505.9</v>
      </c>
      <c r="O118" s="5">
        <v>524.70000000000005</v>
      </c>
      <c r="P118" s="41">
        <v>386.2</v>
      </c>
      <c r="Q118" s="36">
        <f t="shared" si="29"/>
        <v>486.875</v>
      </c>
      <c r="R118" s="16">
        <f t="shared" si="25"/>
        <v>506.07916666666665</v>
      </c>
      <c r="T118" s="6">
        <f t="shared" si="26"/>
        <v>2.6872868624464E-3</v>
      </c>
      <c r="V118" s="23">
        <f>+claims!D118</f>
        <v>10</v>
      </c>
      <c r="W118" s="23">
        <f>+claims!E118</f>
        <v>14</v>
      </c>
      <c r="X118" s="23">
        <f>+claims!F118</f>
        <v>14</v>
      </c>
      <c r="Z118" s="6">
        <f t="shared" si="27"/>
        <v>1.910949742021785E-2</v>
      </c>
      <c r="AA118" s="6">
        <f t="shared" si="28"/>
        <v>2.6602061659778634E-2</v>
      </c>
      <c r="AB118" s="6">
        <f t="shared" si="30"/>
        <v>2.8754813863928114E-2</v>
      </c>
      <c r="AD118" s="6">
        <f t="shared" si="16"/>
        <v>2.642967705525991E-2</v>
      </c>
    </row>
    <row r="119" spans="1:30">
      <c r="A119" t="s">
        <v>183</v>
      </c>
      <c r="B119" t="s">
        <v>536</v>
      </c>
      <c r="C119" s="91">
        <v>23.6</v>
      </c>
      <c r="D119" s="5">
        <v>23.9</v>
      </c>
      <c r="E119" s="5">
        <v>23.9</v>
      </c>
      <c r="F119" s="5">
        <v>24.5</v>
      </c>
      <c r="G119" s="36">
        <f t="shared" si="23"/>
        <v>23.975000000000001</v>
      </c>
      <c r="H119" s="91">
        <v>23.5</v>
      </c>
      <c r="I119" s="5">
        <v>23</v>
      </c>
      <c r="J119" s="5">
        <v>23.6</v>
      </c>
      <c r="K119" s="5">
        <v>24</v>
      </c>
      <c r="L119" s="36">
        <f t="shared" si="24"/>
        <v>23.524999999999999</v>
      </c>
      <c r="M119" s="91">
        <v>23.3</v>
      </c>
      <c r="N119" s="5">
        <v>42.9</v>
      </c>
      <c r="O119" s="5">
        <v>43.1</v>
      </c>
      <c r="P119" s="41">
        <v>42.5</v>
      </c>
      <c r="Q119" s="36">
        <f t="shared" si="29"/>
        <v>37.950000000000003</v>
      </c>
      <c r="R119" s="16">
        <f t="shared" si="25"/>
        <v>30.8125</v>
      </c>
      <c r="T119" s="6">
        <f t="shared" si="26"/>
        <v>1.6361476998650679E-4</v>
      </c>
      <c r="V119" s="23">
        <f>+claims!D119</f>
        <v>0</v>
      </c>
      <c r="W119" s="23">
        <f>+claims!E119</f>
        <v>0</v>
      </c>
      <c r="X119" s="23">
        <f>+claims!F119</f>
        <v>0</v>
      </c>
      <c r="Z119" s="6">
        <f t="shared" si="27"/>
        <v>0</v>
      </c>
      <c r="AA119" s="6">
        <f t="shared" si="28"/>
        <v>0</v>
      </c>
      <c r="AB119" s="6">
        <f t="shared" si="30"/>
        <v>0</v>
      </c>
      <c r="AD119" s="6">
        <f t="shared" si="16"/>
        <v>0</v>
      </c>
    </row>
    <row r="120" spans="1:30">
      <c r="A120" t="s">
        <v>184</v>
      </c>
      <c r="B120" t="s">
        <v>185</v>
      </c>
      <c r="C120" s="91">
        <v>1195.0999999999999</v>
      </c>
      <c r="D120" s="5">
        <v>1183.5999999999999</v>
      </c>
      <c r="E120" s="5">
        <v>1155.0999999999999</v>
      </c>
      <c r="F120" s="5">
        <v>847.7</v>
      </c>
      <c r="G120" s="36">
        <f t="shared" si="23"/>
        <v>1095.375</v>
      </c>
      <c r="H120" s="91">
        <v>1229.5999999999999</v>
      </c>
      <c r="I120" s="5">
        <v>1213.4000000000001</v>
      </c>
      <c r="J120" s="5">
        <v>1180.3000000000002</v>
      </c>
      <c r="K120" s="5">
        <v>786.09999999999991</v>
      </c>
      <c r="L120" s="36">
        <f t="shared" si="24"/>
        <v>1102.3499999999999</v>
      </c>
      <c r="M120" s="91">
        <v>1121.9000000000001</v>
      </c>
      <c r="N120" s="5">
        <v>1111</v>
      </c>
      <c r="O120" s="5">
        <v>1078.4000000000001</v>
      </c>
      <c r="P120" s="41">
        <v>741.1</v>
      </c>
      <c r="Q120" s="36">
        <f t="shared" si="29"/>
        <v>1013.1</v>
      </c>
      <c r="R120" s="16">
        <f t="shared" si="25"/>
        <v>1056.5625</v>
      </c>
      <c r="T120" s="6">
        <f t="shared" si="26"/>
        <v>5.6103604191113541E-3</v>
      </c>
      <c r="V120" s="23">
        <f>+claims!D120</f>
        <v>17</v>
      </c>
      <c r="W120" s="23">
        <f>+claims!E120</f>
        <v>17</v>
      </c>
      <c r="X120" s="23">
        <f>+claims!F120</f>
        <v>12</v>
      </c>
      <c r="Z120" s="6">
        <f t="shared" si="27"/>
        <v>1.551979915554034E-2</v>
      </c>
      <c r="AA120" s="6">
        <f t="shared" si="28"/>
        <v>1.5421599310563796E-2</v>
      </c>
      <c r="AB120" s="6">
        <f t="shared" si="30"/>
        <v>1.1844832691738229E-2</v>
      </c>
      <c r="AD120" s="6">
        <f t="shared" si="16"/>
        <v>1.3649582641980436E-2</v>
      </c>
    </row>
    <row r="121" spans="1:30">
      <c r="A121" t="s">
        <v>186</v>
      </c>
      <c r="B121" t="s">
        <v>187</v>
      </c>
      <c r="C121" s="91">
        <v>1609.8</v>
      </c>
      <c r="D121" s="5">
        <v>1559.4</v>
      </c>
      <c r="E121" s="5">
        <v>1578</v>
      </c>
      <c r="F121" s="5">
        <v>1563.9</v>
      </c>
      <c r="G121" s="36">
        <f t="shared" si="23"/>
        <v>1577.7750000000001</v>
      </c>
      <c r="H121" s="91">
        <v>1332.9</v>
      </c>
      <c r="I121" s="5">
        <v>1350.6</v>
      </c>
      <c r="J121" s="5">
        <v>1333.1</v>
      </c>
      <c r="K121" s="5">
        <v>1314</v>
      </c>
      <c r="L121" s="36">
        <f t="shared" si="24"/>
        <v>1332.65</v>
      </c>
      <c r="M121" s="91">
        <v>1293.9000000000001</v>
      </c>
      <c r="N121" s="5">
        <v>1279.6999999999998</v>
      </c>
      <c r="O121" s="5">
        <v>1282.4000000000001</v>
      </c>
      <c r="P121" s="41">
        <v>1250.2</v>
      </c>
      <c r="Q121" s="36">
        <f t="shared" si="29"/>
        <v>1276.55</v>
      </c>
      <c r="R121" s="16">
        <f t="shared" si="25"/>
        <v>1345.4541666666667</v>
      </c>
      <c r="T121" s="6">
        <f t="shared" si="26"/>
        <v>7.144378872423654E-3</v>
      </c>
      <c r="V121" s="23">
        <f>+claims!D121</f>
        <v>15</v>
      </c>
      <c r="W121" s="23">
        <f>+claims!E121</f>
        <v>8</v>
      </c>
      <c r="X121" s="23">
        <f>+claims!F121</f>
        <v>16</v>
      </c>
      <c r="Z121" s="6">
        <f t="shared" si="27"/>
        <v>9.50705899130104E-3</v>
      </c>
      <c r="AA121" s="6">
        <f t="shared" si="28"/>
        <v>6.0030765767455814E-3</v>
      </c>
      <c r="AB121" s="6">
        <f t="shared" si="30"/>
        <v>1.253378246053817E-2</v>
      </c>
      <c r="AD121" s="6">
        <f t="shared" si="16"/>
        <v>9.8524265877344523E-3</v>
      </c>
    </row>
    <row r="122" spans="1:30">
      <c r="A122" t="s">
        <v>188</v>
      </c>
      <c r="B122" t="s">
        <v>537</v>
      </c>
      <c r="C122" s="91">
        <v>489.4</v>
      </c>
      <c r="D122" s="5">
        <v>478</v>
      </c>
      <c r="E122" s="5">
        <v>488.7</v>
      </c>
      <c r="F122" s="5">
        <v>392.7</v>
      </c>
      <c r="G122" s="36">
        <f t="shared" si="23"/>
        <v>462.2</v>
      </c>
      <c r="H122" s="91">
        <v>523.70000000000005</v>
      </c>
      <c r="I122" s="5">
        <v>518.9</v>
      </c>
      <c r="J122" s="5">
        <v>523.6</v>
      </c>
      <c r="K122" s="5">
        <v>406.6</v>
      </c>
      <c r="L122" s="36">
        <f t="shared" si="24"/>
        <v>493.19999999999993</v>
      </c>
      <c r="M122" s="91">
        <v>506.5</v>
      </c>
      <c r="N122" s="5">
        <v>499.29999999999995</v>
      </c>
      <c r="O122" s="5">
        <v>506.90000000000003</v>
      </c>
      <c r="P122" s="41">
        <v>394.3</v>
      </c>
      <c r="Q122" s="36">
        <f t="shared" si="29"/>
        <v>476.75</v>
      </c>
      <c r="R122" s="16">
        <f t="shared" si="25"/>
        <v>479.80833333333334</v>
      </c>
      <c r="T122" s="6">
        <f t="shared" si="26"/>
        <v>2.5477884006796761E-3</v>
      </c>
      <c r="V122" s="23">
        <f>+claims!D122</f>
        <v>5</v>
      </c>
      <c r="W122" s="23">
        <f>+claims!E122</f>
        <v>6</v>
      </c>
      <c r="X122" s="23">
        <f>+claims!F122</f>
        <v>7</v>
      </c>
      <c r="Z122" s="6">
        <f t="shared" si="27"/>
        <v>1.0817827780181739E-2</v>
      </c>
      <c r="AA122" s="6">
        <f t="shared" si="28"/>
        <v>1.2165450121654504E-2</v>
      </c>
      <c r="AB122" s="6">
        <f t="shared" si="30"/>
        <v>1.4682747771368642E-2</v>
      </c>
      <c r="AD122" s="6">
        <f t="shared" si="16"/>
        <v>1.319949522293278E-2</v>
      </c>
    </row>
    <row r="123" spans="1:30">
      <c r="A123" t="s">
        <v>477</v>
      </c>
      <c r="B123" t="s">
        <v>478</v>
      </c>
      <c r="C123" s="91">
        <v>510.7</v>
      </c>
      <c r="D123" s="5">
        <v>514.5</v>
      </c>
      <c r="E123" s="5">
        <v>517</v>
      </c>
      <c r="F123" s="5">
        <v>543.79999999999995</v>
      </c>
      <c r="G123" s="36">
        <f t="shared" si="23"/>
        <v>521.5</v>
      </c>
      <c r="H123" s="91">
        <v>542.4</v>
      </c>
      <c r="I123" s="5">
        <v>534</v>
      </c>
      <c r="J123" s="5">
        <v>521.29999999999995</v>
      </c>
      <c r="K123" s="5">
        <v>523.80000000000007</v>
      </c>
      <c r="L123" s="36">
        <f t="shared" si="24"/>
        <v>530.375</v>
      </c>
      <c r="M123" s="91">
        <v>523.4</v>
      </c>
      <c r="N123" s="5">
        <v>513.4</v>
      </c>
      <c r="O123" s="5">
        <v>495.79999999999995</v>
      </c>
      <c r="P123" s="41">
        <v>460.5</v>
      </c>
      <c r="Q123" s="36">
        <f t="shared" si="29"/>
        <v>498.27499999999998</v>
      </c>
      <c r="R123" s="16">
        <f>IF(G123&gt;0,(+G123+(L123*2)+(Q123*3))/6,IF(L123&gt;0,((L123*2)+(Q123*3))/5,Q123))</f>
        <v>512.8458333333333</v>
      </c>
      <c r="T123" s="6">
        <f t="shared" si="26"/>
        <v>2.7232179491885351E-3</v>
      </c>
      <c r="V123" s="23">
        <f>+claims!D123</f>
        <v>1</v>
      </c>
      <c r="W123" s="23">
        <f>+claims!E123</f>
        <v>2</v>
      </c>
      <c r="X123" s="23">
        <f>+claims!F123</f>
        <v>1</v>
      </c>
      <c r="Z123" s="6">
        <f>IF(G123&gt;100,IF(V123&lt;1,0,+V123/G123),IF(V123&lt;1,0,+V123/100))</f>
        <v>1.9175455417066154E-3</v>
      </c>
      <c r="AA123" s="6">
        <f>IF(L123&gt;100,IF(W123&lt;1,0,+W123/L123),IF(W123&lt;1,0,+W123/100))</f>
        <v>3.7709168041480086E-3</v>
      </c>
      <c r="AB123" s="6">
        <f>IF(Q123&gt;100,IF(X123&lt;1,0,+X123/Q123),IF(X123&lt;1,0,+X123/100))</f>
        <v>2.0069238874115699E-3</v>
      </c>
      <c r="AD123" s="6">
        <f t="shared" si="16"/>
        <v>2.5800251353728901E-3</v>
      </c>
    </row>
    <row r="124" spans="1:30">
      <c r="A124" t="s">
        <v>189</v>
      </c>
      <c r="B124" t="s">
        <v>497</v>
      </c>
      <c r="C124" s="91">
        <v>394.1</v>
      </c>
      <c r="D124" s="5">
        <v>385.2</v>
      </c>
      <c r="E124" s="5">
        <v>397.6</v>
      </c>
      <c r="F124" s="5">
        <v>293.7</v>
      </c>
      <c r="G124" s="36">
        <f t="shared" si="23"/>
        <v>367.65000000000003</v>
      </c>
      <c r="H124" s="91">
        <v>392.2</v>
      </c>
      <c r="I124" s="5">
        <v>375.5</v>
      </c>
      <c r="J124" s="5">
        <v>383.6</v>
      </c>
      <c r="K124" s="5">
        <v>284.10000000000002</v>
      </c>
      <c r="L124" s="36">
        <f t="shared" si="24"/>
        <v>358.85</v>
      </c>
      <c r="M124" s="91">
        <v>399.1</v>
      </c>
      <c r="N124" s="5">
        <v>379.5</v>
      </c>
      <c r="O124" s="5">
        <v>397.5</v>
      </c>
      <c r="P124" s="41">
        <v>282</v>
      </c>
      <c r="Q124" s="36">
        <f t="shared" si="29"/>
        <v>364.52499999999998</v>
      </c>
      <c r="R124" s="16">
        <f t="shared" si="25"/>
        <v>363.1541666666667</v>
      </c>
      <c r="T124" s="6">
        <f t="shared" si="26"/>
        <v>1.9283532802858653E-3</v>
      </c>
      <c r="V124" s="23">
        <f>+claims!D124</f>
        <v>13</v>
      </c>
      <c r="W124" s="23">
        <f>+claims!E124</f>
        <v>10</v>
      </c>
      <c r="X124" s="23">
        <f>+claims!F124</f>
        <v>13</v>
      </c>
      <c r="Z124" s="6">
        <f t="shared" si="27"/>
        <v>3.5359717122263018E-2</v>
      </c>
      <c r="AA124" s="6">
        <f t="shared" si="28"/>
        <v>2.7866796711717986E-2</v>
      </c>
      <c r="AB124" s="6">
        <f t="shared" si="30"/>
        <v>3.5662848912968934E-2</v>
      </c>
      <c r="AD124" s="6">
        <f t="shared" si="16"/>
        <v>3.3013642880767635E-2</v>
      </c>
    </row>
    <row r="125" spans="1:30">
      <c r="A125" t="s">
        <v>190</v>
      </c>
      <c r="B125" t="s">
        <v>191</v>
      </c>
      <c r="C125" s="91">
        <v>449.1</v>
      </c>
      <c r="D125" s="5">
        <v>447.3</v>
      </c>
      <c r="E125" s="5">
        <v>445.2</v>
      </c>
      <c r="F125" s="5">
        <v>391.7</v>
      </c>
      <c r="G125" s="36">
        <f t="shared" si="23"/>
        <v>433.32500000000005</v>
      </c>
      <c r="H125" s="91">
        <v>463.8</v>
      </c>
      <c r="I125" s="5">
        <v>451.6</v>
      </c>
      <c r="J125" s="5">
        <v>445</v>
      </c>
      <c r="K125" s="5">
        <v>325</v>
      </c>
      <c r="L125" s="36">
        <f t="shared" si="24"/>
        <v>421.35</v>
      </c>
      <c r="M125" s="91">
        <v>439.5</v>
      </c>
      <c r="N125" s="5">
        <v>440.5</v>
      </c>
      <c r="O125" s="5">
        <v>435.1</v>
      </c>
      <c r="P125" s="41">
        <v>370.3</v>
      </c>
      <c r="Q125" s="36">
        <f t="shared" si="29"/>
        <v>421.34999999999997</v>
      </c>
      <c r="R125" s="16">
        <f t="shared" si="25"/>
        <v>423.3458333333333</v>
      </c>
      <c r="T125" s="6">
        <f t="shared" si="26"/>
        <v>2.2479718018849288E-3</v>
      </c>
      <c r="V125" s="23">
        <f>+claims!D125</f>
        <v>22</v>
      </c>
      <c r="W125" s="23">
        <f>+claims!E125</f>
        <v>14</v>
      </c>
      <c r="X125" s="23">
        <f>+claims!F125</f>
        <v>24</v>
      </c>
      <c r="Z125" s="6">
        <f t="shared" si="27"/>
        <v>5.0770207119367673E-2</v>
      </c>
      <c r="AA125" s="6">
        <f t="shared" si="28"/>
        <v>3.3226533760531619E-2</v>
      </c>
      <c r="AB125" s="6">
        <f t="shared" si="30"/>
        <v>5.6959772160911359E-2</v>
      </c>
      <c r="AD125" s="6">
        <f t="shared" si="16"/>
        <v>4.8017098520527497E-2</v>
      </c>
    </row>
    <row r="126" spans="1:30">
      <c r="A126" t="s">
        <v>547</v>
      </c>
      <c r="B126" t="s">
        <v>548</v>
      </c>
      <c r="C126" s="91">
        <v>265.60000000000002</v>
      </c>
      <c r="D126" s="5">
        <v>265.39999999999998</v>
      </c>
      <c r="E126" s="5">
        <v>277.89999999999998</v>
      </c>
      <c r="F126" s="5">
        <v>211.5</v>
      </c>
      <c r="G126" s="36">
        <f t="shared" si="23"/>
        <v>255.1</v>
      </c>
      <c r="H126" s="91">
        <v>315.79999999999995</v>
      </c>
      <c r="I126" s="5">
        <v>311.60000000000002</v>
      </c>
      <c r="J126" s="5">
        <v>326.29999999999995</v>
      </c>
      <c r="K126" s="5">
        <v>226</v>
      </c>
      <c r="L126" s="36">
        <f>AVERAGE(H126:K126)</f>
        <v>294.92499999999995</v>
      </c>
      <c r="M126" s="91">
        <v>359.1</v>
      </c>
      <c r="N126" s="5">
        <v>358.29999999999995</v>
      </c>
      <c r="O126" s="5">
        <v>377.5</v>
      </c>
      <c r="P126" s="41">
        <v>276.10000000000002</v>
      </c>
      <c r="Q126" s="36">
        <f>AVERAGE(M126:P126)</f>
        <v>342.75</v>
      </c>
      <c r="R126" s="16">
        <f>IF(G126&gt;0,(+G126+(L126*2)+(Q126*3))/6,IF(L126&gt;0,((L126*2)+(Q126*3))/5,Q126))</f>
        <v>312.2</v>
      </c>
      <c r="T126" s="6">
        <f t="shared" si="26"/>
        <v>1.6577860021026343E-3</v>
      </c>
      <c r="V126" s="23">
        <f>+claims!D126</f>
        <v>1</v>
      </c>
      <c r="W126" s="23">
        <f>+claims!E126</f>
        <v>2</v>
      </c>
      <c r="X126" s="23">
        <f>+claims!F126</f>
        <v>2</v>
      </c>
      <c r="Z126" s="6">
        <f>IF(G126&gt;100,IF(V126&lt;1,0,+V126/G126),IF(V126&lt;1,0,+V126/100))</f>
        <v>3.9200313602508821E-3</v>
      </c>
      <c r="AA126" s="6">
        <f>IF(L126&gt;100,IF(W126&lt;1,0,+W126/L126),IF(W126&lt;1,0,+W126/100))</f>
        <v>6.7813850979062482E-3</v>
      </c>
      <c r="AB126" s="6">
        <f>IF(Q126&gt;100,IF(X126&lt;1,0,+X126/Q126),IF(X126&lt;1,0,+X126/100))</f>
        <v>5.8351568198395333E-3</v>
      </c>
      <c r="AD126" s="6">
        <f t="shared" si="16"/>
        <v>5.8313786692636635E-3</v>
      </c>
    </row>
    <row r="127" spans="1:30" s="46" customFormat="1">
      <c r="A127" s="48" t="s">
        <v>567</v>
      </c>
      <c r="B127" s="48" t="s">
        <v>561</v>
      </c>
      <c r="C127" s="91">
        <v>1565.1</v>
      </c>
      <c r="D127" s="5">
        <v>1599</v>
      </c>
      <c r="E127" s="5">
        <v>1605</v>
      </c>
      <c r="F127" s="5">
        <v>1631.8000000000002</v>
      </c>
      <c r="G127" s="36">
        <f t="shared" si="23"/>
        <v>1600.2250000000001</v>
      </c>
      <c r="H127" s="91">
        <v>1667.2</v>
      </c>
      <c r="I127" s="5">
        <v>1716.1</v>
      </c>
      <c r="J127" s="5">
        <v>1687.1</v>
      </c>
      <c r="K127" s="5">
        <v>1661.2</v>
      </c>
      <c r="L127" s="36">
        <f t="shared" ref="L127:L141" si="31">AVERAGE(H127:K127)</f>
        <v>1682.8999999999999</v>
      </c>
      <c r="M127" s="91">
        <v>1681.9</v>
      </c>
      <c r="N127" s="5">
        <v>1722.2</v>
      </c>
      <c r="O127" s="5">
        <v>1699.1</v>
      </c>
      <c r="P127" s="41">
        <v>1699.6999999999998</v>
      </c>
      <c r="Q127" s="36">
        <f>AVERAGE(M127:P127)</f>
        <v>1700.7250000000001</v>
      </c>
      <c r="R127" s="16">
        <f>IF(G127&gt;0,(+G127+(L127*2)+(Q127*3))/6,IF(L127&gt;0,((L127*2)+(Q127*3))/5,Q127))</f>
        <v>1678.0333333333335</v>
      </c>
      <c r="T127" s="50">
        <f t="shared" si="26"/>
        <v>8.9103785107675342E-3</v>
      </c>
      <c r="V127" s="23">
        <f>+claims!D127</f>
        <v>34</v>
      </c>
      <c r="W127" s="23">
        <f>+claims!E127</f>
        <v>48</v>
      </c>
      <c r="X127" s="23">
        <f>+claims!F127</f>
        <v>49</v>
      </c>
      <c r="Z127" s="50">
        <f>IF(G127&gt;100,IF(V127&lt;1,0,+V127/G127),IF(V127&lt;1,0,+V127/100))</f>
        <v>2.1247012138917963E-2</v>
      </c>
      <c r="AA127" s="50">
        <f>IF(L127&gt;100,IF(W127&lt;1,0,+W127/L127),IF(W127&lt;1,0,+W127/100))</f>
        <v>2.8522193832075587E-2</v>
      </c>
      <c r="AB127" s="50">
        <f>IF(Q127&gt;100,IF(X127&lt;1,0,+X127/Q127),IF(X127&lt;1,0,+X127/100))</f>
        <v>2.8811242264328445E-2</v>
      </c>
      <c r="AD127" s="50">
        <f t="shared" si="16"/>
        <v>2.7454187766009081E-2</v>
      </c>
    </row>
    <row r="128" spans="1:30">
      <c r="A128" t="s">
        <v>192</v>
      </c>
      <c r="B128" t="s">
        <v>193</v>
      </c>
      <c r="C128" s="91">
        <v>232</v>
      </c>
      <c r="D128" s="5">
        <v>227.8</v>
      </c>
      <c r="E128" s="5">
        <v>231.7</v>
      </c>
      <c r="F128" s="5">
        <v>235</v>
      </c>
      <c r="G128" s="36">
        <f t="shared" si="23"/>
        <v>231.625</v>
      </c>
      <c r="H128" s="91">
        <v>233.2</v>
      </c>
      <c r="I128" s="5">
        <v>233.8</v>
      </c>
      <c r="J128" s="5">
        <v>234.5</v>
      </c>
      <c r="K128" s="5">
        <v>229.3</v>
      </c>
      <c r="L128" s="36">
        <f t="shared" si="31"/>
        <v>232.7</v>
      </c>
      <c r="M128" s="91">
        <v>227.4</v>
      </c>
      <c r="N128" s="5">
        <v>227.4</v>
      </c>
      <c r="O128" s="5">
        <v>234.4</v>
      </c>
      <c r="P128" s="41">
        <v>239.6</v>
      </c>
      <c r="Q128" s="36">
        <f t="shared" si="29"/>
        <v>232.20000000000002</v>
      </c>
      <c r="R128" s="16">
        <f t="shared" si="25"/>
        <v>232.27083333333334</v>
      </c>
      <c r="T128" s="6">
        <f t="shared" si="26"/>
        <v>1.2333611024878731E-3</v>
      </c>
      <c r="V128" s="23">
        <f>+claims!D128</f>
        <v>0</v>
      </c>
      <c r="W128" s="23">
        <f>+claims!E128</f>
        <v>1</v>
      </c>
      <c r="X128" s="23">
        <f>+claims!F128</f>
        <v>1</v>
      </c>
      <c r="Z128" s="6">
        <f t="shared" si="27"/>
        <v>0</v>
      </c>
      <c r="AA128" s="6">
        <f t="shared" si="28"/>
        <v>4.2973785990545769E-3</v>
      </c>
      <c r="AB128" s="6">
        <f t="shared" si="30"/>
        <v>4.3066322136089573E-3</v>
      </c>
      <c r="AD128" s="6">
        <f t="shared" ref="AD128:AD190" si="32">(+Z128+(AA128*2)+(AB128*3))/6</f>
        <v>3.5857756398226712E-3</v>
      </c>
    </row>
    <row r="129" spans="1:30">
      <c r="A129" t="s">
        <v>194</v>
      </c>
      <c r="B129" t="s">
        <v>538</v>
      </c>
      <c r="C129" s="91">
        <v>57.2</v>
      </c>
      <c r="D129" s="5">
        <v>60.6</v>
      </c>
      <c r="E129" s="5">
        <v>61</v>
      </c>
      <c r="F129" s="5">
        <v>60.4</v>
      </c>
      <c r="G129" s="36">
        <f t="shared" si="23"/>
        <v>59.800000000000004</v>
      </c>
      <c r="H129" s="91">
        <v>63.6</v>
      </c>
      <c r="I129" s="5">
        <v>64.099999999999994</v>
      </c>
      <c r="J129" s="5">
        <v>61.7</v>
      </c>
      <c r="K129" s="5">
        <v>59.8</v>
      </c>
      <c r="L129" s="36">
        <f t="shared" si="31"/>
        <v>62.3</v>
      </c>
      <c r="M129" s="91">
        <v>61</v>
      </c>
      <c r="N129" s="5">
        <v>60.2</v>
      </c>
      <c r="O129" s="5">
        <v>62.7</v>
      </c>
      <c r="P129" s="41">
        <v>62</v>
      </c>
      <c r="Q129" s="36">
        <f t="shared" si="29"/>
        <v>61.475000000000001</v>
      </c>
      <c r="R129" s="16">
        <f t="shared" si="25"/>
        <v>61.470833333333339</v>
      </c>
      <c r="T129" s="6">
        <f t="shared" si="26"/>
        <v>3.2641091299674577E-4</v>
      </c>
      <c r="V129" s="23">
        <f>+claims!D129</f>
        <v>1</v>
      </c>
      <c r="W129" s="23">
        <f>+claims!E129</f>
        <v>0</v>
      </c>
      <c r="X129" s="23">
        <f>+claims!F129</f>
        <v>0</v>
      </c>
      <c r="Z129" s="6">
        <f t="shared" si="27"/>
        <v>0.01</v>
      </c>
      <c r="AA129" s="6">
        <f t="shared" si="28"/>
        <v>0</v>
      </c>
      <c r="AB129" s="6">
        <f t="shared" si="30"/>
        <v>0</v>
      </c>
      <c r="AD129" s="6">
        <f t="shared" si="32"/>
        <v>1.6666666666666668E-3</v>
      </c>
    </row>
    <row r="130" spans="1:30">
      <c r="A130" t="s">
        <v>195</v>
      </c>
      <c r="B130" t="s">
        <v>196</v>
      </c>
      <c r="C130" s="91">
        <v>1200.6999999999998</v>
      </c>
      <c r="D130" s="5">
        <v>1161.6999999999998</v>
      </c>
      <c r="E130" s="5">
        <v>1206.5</v>
      </c>
      <c r="F130" s="5">
        <v>891</v>
      </c>
      <c r="G130" s="36">
        <f t="shared" si="23"/>
        <v>1114.9749999999999</v>
      </c>
      <c r="H130" s="91">
        <v>1247.0999999999999</v>
      </c>
      <c r="I130" s="5">
        <v>1224.5</v>
      </c>
      <c r="J130" s="5">
        <v>1240.1999999999998</v>
      </c>
      <c r="K130" s="5">
        <v>911.7</v>
      </c>
      <c r="L130" s="36">
        <f t="shared" si="31"/>
        <v>1155.875</v>
      </c>
      <c r="M130" s="91">
        <v>1262.3</v>
      </c>
      <c r="N130" s="5">
        <v>1246.4000000000001</v>
      </c>
      <c r="O130" s="5">
        <v>1272.8</v>
      </c>
      <c r="P130" s="41">
        <v>919.4</v>
      </c>
      <c r="Q130" s="36">
        <f t="shared" si="29"/>
        <v>1175.2249999999999</v>
      </c>
      <c r="R130" s="16">
        <f t="shared" si="25"/>
        <v>1158.7333333333333</v>
      </c>
      <c r="T130" s="6">
        <f t="shared" si="26"/>
        <v>6.152888853842812E-3</v>
      </c>
      <c r="V130" s="23">
        <f>+claims!D130</f>
        <v>5</v>
      </c>
      <c r="W130" s="23">
        <f>+claims!E130</f>
        <v>11</v>
      </c>
      <c r="X130" s="23">
        <f>+claims!F130</f>
        <v>6</v>
      </c>
      <c r="Z130" s="6">
        <f t="shared" si="27"/>
        <v>4.4844054799434967E-3</v>
      </c>
      <c r="AA130" s="6">
        <f t="shared" si="28"/>
        <v>9.5165999783713637E-3</v>
      </c>
      <c r="AB130" s="6">
        <f t="shared" si="30"/>
        <v>5.1054053479121023E-3</v>
      </c>
      <c r="AD130" s="6">
        <f t="shared" si="32"/>
        <v>6.4723035800704218E-3</v>
      </c>
    </row>
    <row r="131" spans="1:30">
      <c r="A131" t="s">
        <v>197</v>
      </c>
      <c r="B131" t="s">
        <v>539</v>
      </c>
      <c r="C131" s="91">
        <v>167.70000000000002</v>
      </c>
      <c r="D131" s="5">
        <v>167.7</v>
      </c>
      <c r="E131" s="5">
        <v>169.7</v>
      </c>
      <c r="F131" s="5">
        <v>131.1</v>
      </c>
      <c r="G131" s="36">
        <f t="shared" si="23"/>
        <v>159.04999999999998</v>
      </c>
      <c r="H131" s="91">
        <v>171.1</v>
      </c>
      <c r="I131" s="5">
        <v>168.2</v>
      </c>
      <c r="J131" s="5">
        <v>170.5</v>
      </c>
      <c r="K131" s="5">
        <v>121.8</v>
      </c>
      <c r="L131" s="36">
        <f t="shared" si="31"/>
        <v>157.89999999999998</v>
      </c>
      <c r="M131" s="91">
        <v>161.30000000000001</v>
      </c>
      <c r="N131" s="5">
        <v>161.9</v>
      </c>
      <c r="O131" s="5">
        <v>163.6</v>
      </c>
      <c r="P131" s="41">
        <v>119.4</v>
      </c>
      <c r="Q131" s="36">
        <f t="shared" si="29"/>
        <v>151.55000000000001</v>
      </c>
      <c r="R131" s="16">
        <f t="shared" si="25"/>
        <v>154.91666666666666</v>
      </c>
      <c r="T131" s="6">
        <f t="shared" si="26"/>
        <v>8.2260948588212606E-4</v>
      </c>
      <c r="V131" s="23">
        <f>+claims!D131</f>
        <v>3</v>
      </c>
      <c r="W131" s="23">
        <f>+claims!E131</f>
        <v>2</v>
      </c>
      <c r="X131" s="23">
        <f>+claims!F131</f>
        <v>3</v>
      </c>
      <c r="Z131" s="6">
        <f t="shared" si="27"/>
        <v>1.8861993083935873E-2</v>
      </c>
      <c r="AA131" s="6">
        <f t="shared" si="28"/>
        <v>1.2666244458518052E-2</v>
      </c>
      <c r="AB131" s="6">
        <f t="shared" si="30"/>
        <v>1.9795447047179147E-2</v>
      </c>
      <c r="AD131" s="6">
        <f t="shared" si="32"/>
        <v>1.7263470523751569E-2</v>
      </c>
    </row>
    <row r="132" spans="1:30">
      <c r="A132" t="s">
        <v>198</v>
      </c>
      <c r="B132" t="s">
        <v>540</v>
      </c>
      <c r="C132" s="91">
        <v>205.5</v>
      </c>
      <c r="D132" s="5">
        <v>197.29999999999998</v>
      </c>
      <c r="E132" s="5">
        <v>190.79999999999998</v>
      </c>
      <c r="F132" s="5">
        <v>165.2</v>
      </c>
      <c r="G132" s="36">
        <f t="shared" si="23"/>
        <v>189.7</v>
      </c>
      <c r="H132" s="91">
        <v>196.70000000000002</v>
      </c>
      <c r="I132" s="5">
        <v>187.10000000000002</v>
      </c>
      <c r="J132" s="5">
        <v>196.7</v>
      </c>
      <c r="K132" s="5">
        <v>151.4</v>
      </c>
      <c r="L132" s="36">
        <f t="shared" si="31"/>
        <v>182.97499999999999</v>
      </c>
      <c r="M132" s="91">
        <v>186</v>
      </c>
      <c r="N132" s="5">
        <v>178.79999999999998</v>
      </c>
      <c r="O132" s="5">
        <v>185.3</v>
      </c>
      <c r="P132" s="41">
        <v>143.79999999999998</v>
      </c>
      <c r="Q132" s="36">
        <f t="shared" si="29"/>
        <v>173.47499999999997</v>
      </c>
      <c r="R132" s="16">
        <f t="shared" si="25"/>
        <v>179.3458333333333</v>
      </c>
      <c r="T132" s="6">
        <f t="shared" ref="T132:T195" si="33">+R132/$R$264</f>
        <v>9.5232867404046126E-4</v>
      </c>
      <c r="V132" s="23">
        <f>+claims!D132</f>
        <v>1</v>
      </c>
      <c r="W132" s="23">
        <f>+claims!E132</f>
        <v>4</v>
      </c>
      <c r="X132" s="23">
        <f>+claims!F132</f>
        <v>3</v>
      </c>
      <c r="Z132" s="6">
        <f t="shared" si="27"/>
        <v>5.2714812862414339E-3</v>
      </c>
      <c r="AA132" s="6">
        <f t="shared" si="28"/>
        <v>2.1860909960377102E-2</v>
      </c>
      <c r="AB132" s="6">
        <f t="shared" si="30"/>
        <v>1.7293558149589282E-2</v>
      </c>
      <c r="AD132" s="6">
        <f t="shared" si="32"/>
        <v>1.6812329275960578E-2</v>
      </c>
    </row>
    <row r="133" spans="1:30">
      <c r="A133" t="s">
        <v>199</v>
      </c>
      <c r="B133" t="s">
        <v>498</v>
      </c>
      <c r="C133" s="91">
        <v>228.4</v>
      </c>
      <c r="D133" s="5">
        <v>224.4</v>
      </c>
      <c r="E133" s="5">
        <v>230.9</v>
      </c>
      <c r="F133" s="5">
        <v>188.9</v>
      </c>
      <c r="G133" s="36">
        <f t="shared" si="23"/>
        <v>218.15</v>
      </c>
      <c r="H133" s="91">
        <v>227.89999999999998</v>
      </c>
      <c r="I133" s="5">
        <v>213.2</v>
      </c>
      <c r="J133" s="5">
        <v>209</v>
      </c>
      <c r="K133" s="5">
        <v>186.4</v>
      </c>
      <c r="L133" s="36">
        <f t="shared" si="31"/>
        <v>209.12499999999997</v>
      </c>
      <c r="M133" s="91">
        <v>212.8</v>
      </c>
      <c r="N133" s="5">
        <v>206.20000000000002</v>
      </c>
      <c r="O133" s="5">
        <v>207.79999999999998</v>
      </c>
      <c r="P133" s="41">
        <v>180</v>
      </c>
      <c r="Q133" s="36">
        <f t="shared" si="29"/>
        <v>201.7</v>
      </c>
      <c r="R133" s="16">
        <f t="shared" si="25"/>
        <v>206.91666666666666</v>
      </c>
      <c r="T133" s="6">
        <f t="shared" si="33"/>
        <v>1.0987301524719307E-3</v>
      </c>
      <c r="V133" s="23">
        <f>+claims!D133</f>
        <v>6</v>
      </c>
      <c r="W133" s="23">
        <f>+claims!E133</f>
        <v>4</v>
      </c>
      <c r="X133" s="23">
        <f>+claims!F133</f>
        <v>3</v>
      </c>
      <c r="Z133" s="6">
        <f t="shared" si="27"/>
        <v>2.7504011001604399E-2</v>
      </c>
      <c r="AA133" s="6">
        <f t="shared" si="28"/>
        <v>1.9127316198445907E-2</v>
      </c>
      <c r="AB133" s="6">
        <f t="shared" si="30"/>
        <v>1.4873574615765991E-2</v>
      </c>
      <c r="AD133" s="6">
        <f t="shared" si="32"/>
        <v>1.8396561207632365E-2</v>
      </c>
    </row>
    <row r="134" spans="1:30">
      <c r="A134" t="s">
        <v>200</v>
      </c>
      <c r="B134" t="s">
        <v>541</v>
      </c>
      <c r="C134" s="91">
        <v>2958.6</v>
      </c>
      <c r="D134" s="5">
        <v>2964.7</v>
      </c>
      <c r="E134" s="5">
        <v>3042.6</v>
      </c>
      <c r="F134" s="5">
        <v>3158.3</v>
      </c>
      <c r="G134" s="36">
        <f t="shared" si="23"/>
        <v>3031.05</v>
      </c>
      <c r="H134" s="91">
        <v>2965.3</v>
      </c>
      <c r="I134" s="5">
        <v>2969.5</v>
      </c>
      <c r="J134" s="5">
        <v>2995.4</v>
      </c>
      <c r="K134" s="5">
        <v>3024.7</v>
      </c>
      <c r="L134" s="36">
        <f t="shared" si="31"/>
        <v>2988.7250000000004</v>
      </c>
      <c r="M134" s="91">
        <v>2883.1</v>
      </c>
      <c r="N134" s="5">
        <v>2950.9</v>
      </c>
      <c r="O134" s="5">
        <v>2977.8</v>
      </c>
      <c r="P134" s="41">
        <v>3060</v>
      </c>
      <c r="Q134" s="36">
        <f t="shared" si="29"/>
        <v>2967.95</v>
      </c>
      <c r="R134" s="16">
        <f t="shared" si="25"/>
        <v>2985.3916666666664</v>
      </c>
      <c r="T134" s="6">
        <f t="shared" si="33"/>
        <v>1.5852468019839378E-2</v>
      </c>
      <c r="V134" s="23">
        <f>+claims!D134</f>
        <v>136</v>
      </c>
      <c r="W134" s="23">
        <f>+claims!E134</f>
        <v>132</v>
      </c>
      <c r="X134" s="23">
        <f>+claims!F134</f>
        <v>102</v>
      </c>
      <c r="Z134" s="6">
        <f t="shared" si="27"/>
        <v>4.4868939806337736E-2</v>
      </c>
      <c r="AA134" s="6">
        <f t="shared" si="28"/>
        <v>4.4165990514349759E-2</v>
      </c>
      <c r="AB134" s="6">
        <f t="shared" si="30"/>
        <v>3.436715578092623E-2</v>
      </c>
      <c r="AD134" s="6">
        <f t="shared" si="32"/>
        <v>3.9383731362969326E-2</v>
      </c>
    </row>
    <row r="135" spans="1:30">
      <c r="A135" t="s">
        <v>201</v>
      </c>
      <c r="B135" t="s">
        <v>202</v>
      </c>
      <c r="C135" s="91">
        <v>199.7</v>
      </c>
      <c r="D135" s="5">
        <v>205.5</v>
      </c>
      <c r="E135" s="5">
        <v>208.3</v>
      </c>
      <c r="F135" s="5">
        <v>215.4</v>
      </c>
      <c r="G135" s="36">
        <f t="shared" si="23"/>
        <v>207.22499999999999</v>
      </c>
      <c r="H135" s="91">
        <v>215.2</v>
      </c>
      <c r="I135" s="5">
        <v>213.6</v>
      </c>
      <c r="J135" s="5">
        <v>213.4</v>
      </c>
      <c r="K135" s="5">
        <v>209.6</v>
      </c>
      <c r="L135" s="36">
        <f t="shared" si="31"/>
        <v>212.95</v>
      </c>
      <c r="M135" s="91">
        <v>204.4</v>
      </c>
      <c r="N135" s="5">
        <v>211.8</v>
      </c>
      <c r="O135" s="5">
        <v>213.4</v>
      </c>
      <c r="P135" s="41">
        <v>221.1</v>
      </c>
      <c r="Q135" s="36">
        <f t="shared" si="29"/>
        <v>212.67500000000001</v>
      </c>
      <c r="R135" s="16">
        <f t="shared" si="25"/>
        <v>211.85833333333335</v>
      </c>
      <c r="T135" s="6">
        <f t="shared" si="33"/>
        <v>1.1249704658193272E-3</v>
      </c>
      <c r="V135" s="23">
        <f>+claims!D135</f>
        <v>1</v>
      </c>
      <c r="W135" s="23">
        <f>+claims!E135</f>
        <v>3</v>
      </c>
      <c r="X135" s="23">
        <f>+claims!F135</f>
        <v>0</v>
      </c>
      <c r="Z135" s="6">
        <f t="shared" si="27"/>
        <v>4.825672578115575E-3</v>
      </c>
      <c r="AA135" s="6">
        <f t="shared" si="28"/>
        <v>1.4087814040854662E-2</v>
      </c>
      <c r="AB135" s="6">
        <f t="shared" si="30"/>
        <v>0</v>
      </c>
      <c r="AD135" s="6">
        <f t="shared" si="32"/>
        <v>5.5002167766374831E-3</v>
      </c>
    </row>
    <row r="136" spans="1:30">
      <c r="A136" t="s">
        <v>203</v>
      </c>
      <c r="B136" t="s">
        <v>204</v>
      </c>
      <c r="C136" s="91">
        <v>188</v>
      </c>
      <c r="D136" s="5">
        <v>196.1</v>
      </c>
      <c r="E136" s="5">
        <v>200.2</v>
      </c>
      <c r="F136" s="5">
        <v>191.3</v>
      </c>
      <c r="G136" s="36">
        <f t="shared" si="23"/>
        <v>193.89999999999998</v>
      </c>
      <c r="H136" s="91">
        <v>189</v>
      </c>
      <c r="I136" s="5">
        <v>199.1</v>
      </c>
      <c r="J136" s="5">
        <v>197.7</v>
      </c>
      <c r="K136" s="5">
        <v>192</v>
      </c>
      <c r="L136" s="36">
        <f t="shared" si="31"/>
        <v>194.45</v>
      </c>
      <c r="M136" s="91">
        <v>187.10000000000002</v>
      </c>
      <c r="N136" s="5">
        <v>192.3</v>
      </c>
      <c r="O136" s="5">
        <v>190.2</v>
      </c>
      <c r="P136" s="41">
        <v>186.89999999999998</v>
      </c>
      <c r="Q136" s="36">
        <f t="shared" si="29"/>
        <v>189.125</v>
      </c>
      <c r="R136" s="16">
        <f t="shared" si="25"/>
        <v>191.69583333333333</v>
      </c>
      <c r="T136" s="6">
        <f t="shared" si="33"/>
        <v>1.01790733235554E-3</v>
      </c>
      <c r="V136" s="23">
        <f>+claims!D136</f>
        <v>6</v>
      </c>
      <c r="W136" s="23">
        <f>+claims!E136</f>
        <v>6</v>
      </c>
      <c r="X136" s="23">
        <f>+claims!F136</f>
        <v>8</v>
      </c>
      <c r="Z136" s="6">
        <f t="shared" si="27"/>
        <v>3.094378545642084E-2</v>
      </c>
      <c r="AA136" s="6">
        <f t="shared" si="28"/>
        <v>3.0856261249678583E-2</v>
      </c>
      <c r="AB136" s="6">
        <f t="shared" si="30"/>
        <v>4.230006609385327E-2</v>
      </c>
      <c r="AD136" s="6">
        <f t="shared" si="32"/>
        <v>3.6592751039556302E-2</v>
      </c>
    </row>
    <row r="137" spans="1:30">
      <c r="A137" t="s">
        <v>205</v>
      </c>
      <c r="B137" t="s">
        <v>206</v>
      </c>
      <c r="C137" s="91">
        <v>14</v>
      </c>
      <c r="D137" s="5">
        <v>14</v>
      </c>
      <c r="E137" s="5">
        <v>14</v>
      </c>
      <c r="F137" s="5">
        <v>14</v>
      </c>
      <c r="G137" s="36">
        <f t="shared" si="23"/>
        <v>14</v>
      </c>
      <c r="H137" s="91">
        <v>13.9</v>
      </c>
      <c r="I137" s="5">
        <v>14</v>
      </c>
      <c r="J137" s="5">
        <v>14</v>
      </c>
      <c r="K137" s="5">
        <v>14</v>
      </c>
      <c r="L137" s="36">
        <f t="shared" si="31"/>
        <v>13.975</v>
      </c>
      <c r="M137" s="91">
        <v>14</v>
      </c>
      <c r="N137" s="5">
        <v>14</v>
      </c>
      <c r="O137" s="5">
        <v>14</v>
      </c>
      <c r="P137" s="41">
        <v>13.7</v>
      </c>
      <c r="Q137" s="36">
        <f t="shared" si="29"/>
        <v>13.925000000000001</v>
      </c>
      <c r="R137" s="16">
        <f t="shared" si="25"/>
        <v>13.954166666666667</v>
      </c>
      <c r="T137" s="6">
        <f t="shared" si="33"/>
        <v>7.4096803878946757E-5</v>
      </c>
      <c r="V137" s="23">
        <f>+claims!D137</f>
        <v>0</v>
      </c>
      <c r="W137" s="23">
        <f>+claims!E137</f>
        <v>1</v>
      </c>
      <c r="X137" s="23">
        <f>+claims!F137</f>
        <v>0</v>
      </c>
      <c r="Z137" s="6">
        <f t="shared" si="27"/>
        <v>0</v>
      </c>
      <c r="AA137" s="6">
        <f t="shared" si="28"/>
        <v>0.01</v>
      </c>
      <c r="AB137" s="6">
        <f t="shared" si="30"/>
        <v>0</v>
      </c>
      <c r="AD137" s="6">
        <f t="shared" si="32"/>
        <v>3.3333333333333335E-3</v>
      </c>
    </row>
    <row r="138" spans="1:30">
      <c r="A138" t="s">
        <v>207</v>
      </c>
      <c r="B138" t="s">
        <v>458</v>
      </c>
      <c r="C138" s="83"/>
      <c r="D138" s="83"/>
      <c r="E138" s="83"/>
      <c r="F138" s="36">
        <v>12.8</v>
      </c>
      <c r="G138" s="36">
        <f t="shared" si="23"/>
        <v>12.8</v>
      </c>
      <c r="H138" s="83"/>
      <c r="I138" s="83"/>
      <c r="J138" s="83"/>
      <c r="K138" s="36">
        <v>10.4</v>
      </c>
      <c r="L138" s="36">
        <f t="shared" si="31"/>
        <v>10.4</v>
      </c>
      <c r="M138" s="83"/>
      <c r="N138" s="83"/>
      <c r="O138" s="83"/>
      <c r="P138" s="36">
        <v>9.8000000000000007</v>
      </c>
      <c r="Q138" s="36">
        <f t="shared" si="29"/>
        <v>9.8000000000000007</v>
      </c>
      <c r="R138" s="16">
        <f t="shared" si="25"/>
        <v>10.5</v>
      </c>
      <c r="T138" s="6">
        <f t="shared" si="33"/>
        <v>5.5755134599864387E-5</v>
      </c>
      <c r="V138" s="23">
        <f>+claims!D138</f>
        <v>0</v>
      </c>
      <c r="W138" s="23">
        <f>+claims!E138</f>
        <v>0</v>
      </c>
      <c r="X138" s="23">
        <f>+claims!F138</f>
        <v>0</v>
      </c>
      <c r="Z138" s="6">
        <f t="shared" si="27"/>
        <v>0</v>
      </c>
      <c r="AA138" s="6">
        <f t="shared" si="28"/>
        <v>0</v>
      </c>
      <c r="AB138" s="6">
        <f t="shared" si="30"/>
        <v>0</v>
      </c>
      <c r="AD138" s="6">
        <f t="shared" si="32"/>
        <v>0</v>
      </c>
    </row>
    <row r="139" spans="1:30" outlineLevel="1">
      <c r="A139" t="s">
        <v>208</v>
      </c>
      <c r="B139" t="s">
        <v>209</v>
      </c>
      <c r="C139" s="83"/>
      <c r="D139" s="36" t="s">
        <v>209</v>
      </c>
      <c r="E139" s="83"/>
      <c r="F139" s="36">
        <v>18</v>
      </c>
      <c r="G139" s="36">
        <f t="shared" si="23"/>
        <v>18</v>
      </c>
      <c r="H139" s="83"/>
      <c r="I139" s="36" t="s">
        <v>209</v>
      </c>
      <c r="J139" s="83"/>
      <c r="K139" s="36">
        <v>17</v>
      </c>
      <c r="L139" s="36">
        <f t="shared" si="31"/>
        <v>17</v>
      </c>
      <c r="M139" s="83"/>
      <c r="N139" s="36" t="s">
        <v>209</v>
      </c>
      <c r="O139" s="83"/>
      <c r="P139" s="36">
        <v>16.5</v>
      </c>
      <c r="Q139" s="36">
        <f t="shared" ref="Q139:Q202" si="34">AVERAGE(M139:P139)</f>
        <v>16.5</v>
      </c>
      <c r="R139" s="16">
        <f t="shared" si="25"/>
        <v>16.916666666666668</v>
      </c>
      <c r="T139" s="6">
        <f t="shared" si="33"/>
        <v>8.9827716855337073E-5</v>
      </c>
      <c r="V139" s="23">
        <f>+claims!D139</f>
        <v>0</v>
      </c>
      <c r="W139" s="23">
        <f>+claims!E139</f>
        <v>0</v>
      </c>
      <c r="X139" s="23">
        <f>+claims!F139</f>
        <v>0</v>
      </c>
      <c r="Z139" s="6">
        <f t="shared" si="27"/>
        <v>0</v>
      </c>
      <c r="AA139" s="6">
        <f t="shared" si="28"/>
        <v>0</v>
      </c>
      <c r="AB139" s="6">
        <f t="shared" si="30"/>
        <v>0</v>
      </c>
      <c r="AD139" s="6">
        <f t="shared" si="32"/>
        <v>0</v>
      </c>
    </row>
    <row r="140" spans="1:30" outlineLevel="1">
      <c r="A140" t="s">
        <v>210</v>
      </c>
      <c r="B140" t="s">
        <v>211</v>
      </c>
      <c r="C140" s="83"/>
      <c r="D140" s="36" t="s">
        <v>211</v>
      </c>
      <c r="E140" s="83"/>
      <c r="F140" s="36">
        <v>7</v>
      </c>
      <c r="G140" s="36">
        <f t="shared" si="23"/>
        <v>7</v>
      </c>
      <c r="H140" s="83"/>
      <c r="I140" s="36" t="s">
        <v>211</v>
      </c>
      <c r="J140" s="83"/>
      <c r="K140" s="36">
        <v>6</v>
      </c>
      <c r="L140" s="36">
        <f t="shared" si="31"/>
        <v>6</v>
      </c>
      <c r="M140" s="83"/>
      <c r="N140" s="36" t="s">
        <v>211</v>
      </c>
      <c r="O140" s="83"/>
      <c r="P140" s="36">
        <v>5</v>
      </c>
      <c r="Q140" s="36">
        <f t="shared" si="34"/>
        <v>5</v>
      </c>
      <c r="R140" s="16">
        <f t="shared" si="25"/>
        <v>5.666666666666667</v>
      </c>
      <c r="T140" s="6">
        <f t="shared" si="33"/>
        <v>3.0090072641196655E-5</v>
      </c>
      <c r="V140" s="23">
        <f>+claims!D140</f>
        <v>0</v>
      </c>
      <c r="W140" s="23">
        <f>+claims!E140</f>
        <v>0</v>
      </c>
      <c r="X140" s="23">
        <f>+claims!F140</f>
        <v>0</v>
      </c>
      <c r="Z140" s="6">
        <f t="shared" si="27"/>
        <v>0</v>
      </c>
      <c r="AA140" s="6">
        <f t="shared" si="28"/>
        <v>0</v>
      </c>
      <c r="AB140" s="6">
        <f t="shared" si="30"/>
        <v>0</v>
      </c>
      <c r="AD140" s="6">
        <f t="shared" si="32"/>
        <v>0</v>
      </c>
    </row>
    <row r="141" spans="1:30" outlineLevel="1">
      <c r="A141" t="s">
        <v>212</v>
      </c>
      <c r="B141" t="s">
        <v>213</v>
      </c>
      <c r="C141" s="83"/>
      <c r="D141" s="36" t="s">
        <v>213</v>
      </c>
      <c r="E141" s="83"/>
      <c r="F141" s="74">
        <v>33.5</v>
      </c>
      <c r="G141" s="36">
        <f t="shared" si="23"/>
        <v>33.5</v>
      </c>
      <c r="H141" s="83"/>
      <c r="I141" s="36" t="s">
        <v>213</v>
      </c>
      <c r="J141" s="83"/>
      <c r="K141" s="36">
        <v>32.5</v>
      </c>
      <c r="L141" s="36">
        <f t="shared" si="31"/>
        <v>32.5</v>
      </c>
      <c r="M141" s="83"/>
      <c r="N141" s="36" t="s">
        <v>213</v>
      </c>
      <c r="O141" s="83"/>
      <c r="P141" s="36">
        <v>31</v>
      </c>
      <c r="Q141" s="36">
        <f t="shared" si="34"/>
        <v>31</v>
      </c>
      <c r="R141" s="16">
        <f t="shared" si="25"/>
        <v>31.916666666666668</v>
      </c>
      <c r="T141" s="6">
        <f t="shared" si="33"/>
        <v>1.6947790914085764E-4</v>
      </c>
      <c r="V141" s="23">
        <f>+claims!D141</f>
        <v>0</v>
      </c>
      <c r="W141" s="23">
        <f>+claims!E141</f>
        <v>0</v>
      </c>
      <c r="X141" s="23">
        <f>+claims!F141</f>
        <v>0</v>
      </c>
      <c r="Z141" s="6">
        <f t="shared" si="27"/>
        <v>0</v>
      </c>
      <c r="AA141" s="6">
        <f t="shared" si="28"/>
        <v>0</v>
      </c>
      <c r="AB141" s="6">
        <f t="shared" si="30"/>
        <v>0</v>
      </c>
      <c r="AD141" s="6">
        <f t="shared" si="32"/>
        <v>0</v>
      </c>
    </row>
    <row r="142" spans="1:30" outlineLevel="1">
      <c r="A142" t="s">
        <v>501</v>
      </c>
      <c r="B142" t="s">
        <v>499</v>
      </c>
      <c r="C142" s="83"/>
      <c r="D142" s="36" t="s">
        <v>499</v>
      </c>
      <c r="E142" s="83"/>
      <c r="F142" s="36">
        <v>27</v>
      </c>
      <c r="G142" s="36">
        <f>AVERAGE(C142:F142)</f>
        <v>27</v>
      </c>
      <c r="H142" s="83"/>
      <c r="I142" s="36" t="s">
        <v>499</v>
      </c>
      <c r="J142" s="83"/>
      <c r="K142" s="36">
        <v>25</v>
      </c>
      <c r="L142" s="36">
        <f>AVERAGE(H142:K142)</f>
        <v>25</v>
      </c>
      <c r="M142" s="83"/>
      <c r="N142" s="36" t="s">
        <v>499</v>
      </c>
      <c r="O142" s="83"/>
      <c r="P142" s="36">
        <v>27</v>
      </c>
      <c r="Q142" s="36">
        <f t="shared" si="34"/>
        <v>27</v>
      </c>
      <c r="R142" s="16">
        <f>IF(G142&gt;0,(+G142+(L142*2)+(Q142*3))/6,IF(L142&gt;0,((L142*2)+(Q142*3))/5,Q142))</f>
        <v>26.333333333333332</v>
      </c>
      <c r="T142" s="6">
        <f t="shared" si="33"/>
        <v>1.3983033756791386E-4</v>
      </c>
      <c r="V142" s="23">
        <f>+claims!D142</f>
        <v>0</v>
      </c>
      <c r="W142" s="23">
        <f>+claims!E142</f>
        <v>0</v>
      </c>
      <c r="X142" s="23">
        <f>+claims!F142</f>
        <v>0</v>
      </c>
      <c r="Z142" s="6">
        <f>IF(G142&gt;100,IF(V142&lt;1,0,+V142/G142),IF(V142&lt;1,0,+V142/100))</f>
        <v>0</v>
      </c>
      <c r="AA142" s="6">
        <f>IF(L142&gt;100,IF(W142&lt;1,0,+W142/L142),IF(W142&lt;1,0,+W142/100))</f>
        <v>0</v>
      </c>
      <c r="AB142" s="6">
        <f>IF(Q142&gt;100,IF(X142&lt;1,0,+X142/Q142),IF(X142&lt;1,0,+X142/100))</f>
        <v>0</v>
      </c>
      <c r="AD142" s="6">
        <f t="shared" si="32"/>
        <v>0</v>
      </c>
    </row>
    <row r="143" spans="1:30" outlineLevel="1">
      <c r="A143" t="s">
        <v>214</v>
      </c>
      <c r="B143" t="s">
        <v>215</v>
      </c>
      <c r="C143" s="83"/>
      <c r="D143" s="36" t="s">
        <v>215</v>
      </c>
      <c r="E143" s="83"/>
      <c r="F143" s="74">
        <v>26</v>
      </c>
      <c r="G143" s="36">
        <f t="shared" ref="G143:G205" si="35">AVERAGE(C143:F143)</f>
        <v>26</v>
      </c>
      <c r="H143" s="83"/>
      <c r="I143" s="36" t="s">
        <v>215</v>
      </c>
      <c r="J143" s="83"/>
      <c r="K143" s="36">
        <v>26</v>
      </c>
      <c r="L143" s="36">
        <f t="shared" ref="L143:L160" si="36">AVERAGE(H143:K143)</f>
        <v>26</v>
      </c>
      <c r="M143" s="83"/>
      <c r="N143" s="36" t="s">
        <v>215</v>
      </c>
      <c r="O143" s="83"/>
      <c r="P143" s="36">
        <v>26</v>
      </c>
      <c r="Q143" s="36">
        <f t="shared" si="34"/>
        <v>26</v>
      </c>
      <c r="R143" s="16">
        <f t="shared" si="25"/>
        <v>26</v>
      </c>
      <c r="T143" s="6">
        <f t="shared" si="33"/>
        <v>1.380603332949023E-4</v>
      </c>
      <c r="V143" s="23">
        <f>+claims!D143</f>
        <v>1</v>
      </c>
      <c r="W143" s="23">
        <f>+claims!E143</f>
        <v>0</v>
      </c>
      <c r="X143" s="23">
        <f>+claims!F143</f>
        <v>0</v>
      </c>
      <c r="Z143" s="6">
        <f t="shared" si="27"/>
        <v>0.01</v>
      </c>
      <c r="AA143" s="6">
        <f t="shared" si="28"/>
        <v>0</v>
      </c>
      <c r="AB143" s="6">
        <f t="shared" si="30"/>
        <v>0</v>
      </c>
      <c r="AD143" s="6">
        <f t="shared" si="32"/>
        <v>1.6666666666666668E-3</v>
      </c>
    </row>
    <row r="144" spans="1:30" outlineLevel="1">
      <c r="A144" t="s">
        <v>216</v>
      </c>
      <c r="B144" t="s">
        <v>217</v>
      </c>
      <c r="C144" s="83"/>
      <c r="D144" s="36" t="s">
        <v>217</v>
      </c>
      <c r="E144" s="83"/>
      <c r="F144" s="74">
        <v>3</v>
      </c>
      <c r="G144" s="36">
        <f t="shared" si="35"/>
        <v>3</v>
      </c>
      <c r="H144" s="83"/>
      <c r="I144" s="36" t="s">
        <v>217</v>
      </c>
      <c r="J144" s="83"/>
      <c r="K144" s="36">
        <v>3</v>
      </c>
      <c r="L144" s="36">
        <f t="shared" si="36"/>
        <v>3</v>
      </c>
      <c r="M144" s="83"/>
      <c r="N144" s="36" t="s">
        <v>217</v>
      </c>
      <c r="O144" s="83"/>
      <c r="P144" s="36">
        <v>4</v>
      </c>
      <c r="Q144" s="36">
        <f t="shared" si="34"/>
        <v>4</v>
      </c>
      <c r="R144" s="16">
        <f t="shared" si="25"/>
        <v>3.5</v>
      </c>
      <c r="T144" s="6">
        <f t="shared" si="33"/>
        <v>1.8585044866621461E-5</v>
      </c>
      <c r="V144" s="23">
        <f>+claims!D144</f>
        <v>0</v>
      </c>
      <c r="W144" s="23">
        <f>+claims!E144</f>
        <v>0</v>
      </c>
      <c r="X144" s="23">
        <f>+claims!F144</f>
        <v>0</v>
      </c>
      <c r="Z144" s="6">
        <f t="shared" si="27"/>
        <v>0</v>
      </c>
      <c r="AA144" s="6">
        <f t="shared" si="28"/>
        <v>0</v>
      </c>
      <c r="AB144" s="6">
        <f t="shared" si="30"/>
        <v>0</v>
      </c>
      <c r="AD144" s="6">
        <f t="shared" si="32"/>
        <v>0</v>
      </c>
    </row>
    <row r="145" spans="1:30" outlineLevel="1">
      <c r="A145" t="s">
        <v>218</v>
      </c>
      <c r="B145" t="s">
        <v>219</v>
      </c>
      <c r="C145" s="83"/>
      <c r="D145" s="36" t="s">
        <v>219</v>
      </c>
      <c r="E145" s="83"/>
      <c r="F145" s="74">
        <v>84</v>
      </c>
      <c r="G145" s="36">
        <f t="shared" si="35"/>
        <v>84</v>
      </c>
      <c r="H145" s="83"/>
      <c r="I145" s="36" t="s">
        <v>219</v>
      </c>
      <c r="J145" s="83"/>
      <c r="K145" s="36">
        <v>85</v>
      </c>
      <c r="L145" s="36">
        <f t="shared" si="36"/>
        <v>85</v>
      </c>
      <c r="M145" s="83"/>
      <c r="N145" s="36" t="s">
        <v>219</v>
      </c>
      <c r="O145" s="83"/>
      <c r="P145" s="36">
        <v>79.5</v>
      </c>
      <c r="Q145" s="36">
        <f t="shared" si="34"/>
        <v>79.5</v>
      </c>
      <c r="R145" s="16">
        <f t="shared" si="25"/>
        <v>82.083333333333329</v>
      </c>
      <c r="T145" s="6">
        <f t="shared" si="33"/>
        <v>4.3586355222909853E-4</v>
      </c>
      <c r="V145" s="23">
        <f>+claims!D145</f>
        <v>1</v>
      </c>
      <c r="W145" s="23">
        <f>+claims!E145</f>
        <v>0</v>
      </c>
      <c r="X145" s="23">
        <f>+claims!F145</f>
        <v>0</v>
      </c>
      <c r="Z145" s="6">
        <f t="shared" si="27"/>
        <v>0.01</v>
      </c>
      <c r="AA145" s="6">
        <f t="shared" si="28"/>
        <v>0</v>
      </c>
      <c r="AB145" s="6">
        <f t="shared" si="30"/>
        <v>0</v>
      </c>
      <c r="AD145" s="6">
        <f t="shared" si="32"/>
        <v>1.6666666666666668E-3</v>
      </c>
    </row>
    <row r="146" spans="1:30" outlineLevel="1">
      <c r="A146" t="s">
        <v>220</v>
      </c>
      <c r="B146" t="s">
        <v>221</v>
      </c>
      <c r="C146" s="83"/>
      <c r="D146" s="36" t="s">
        <v>221</v>
      </c>
      <c r="E146" s="83"/>
      <c r="F146" s="74">
        <v>497.5</v>
      </c>
      <c r="G146" s="36">
        <f t="shared" si="35"/>
        <v>497.5</v>
      </c>
      <c r="H146" s="83"/>
      <c r="I146" s="36" t="s">
        <v>221</v>
      </c>
      <c r="J146" s="83"/>
      <c r="K146" s="36">
        <v>475.5</v>
      </c>
      <c r="L146" s="36">
        <f t="shared" si="36"/>
        <v>475.5</v>
      </c>
      <c r="M146" s="83"/>
      <c r="N146" s="36" t="s">
        <v>221</v>
      </c>
      <c r="O146" s="83"/>
      <c r="P146" s="36">
        <v>456.5</v>
      </c>
      <c r="Q146" s="36">
        <f t="shared" si="34"/>
        <v>456.5</v>
      </c>
      <c r="R146" s="16">
        <f t="shared" si="25"/>
        <v>469.66666666666669</v>
      </c>
      <c r="T146" s="6">
        <f t="shared" si="33"/>
        <v>2.493936020673299E-3</v>
      </c>
      <c r="V146" s="23">
        <f>+claims!D146</f>
        <v>8</v>
      </c>
      <c r="W146" s="23">
        <f>+claims!E146</f>
        <v>14</v>
      </c>
      <c r="X146" s="23">
        <f>+claims!F146</f>
        <v>11</v>
      </c>
      <c r="Z146" s="6">
        <f t="shared" si="27"/>
        <v>1.6080402010050253E-2</v>
      </c>
      <c r="AA146" s="6">
        <f t="shared" si="28"/>
        <v>2.9442691903259727E-2</v>
      </c>
      <c r="AB146" s="6">
        <f t="shared" si="30"/>
        <v>2.4096385542168676E-2</v>
      </c>
      <c r="AD146" s="6">
        <f t="shared" si="32"/>
        <v>2.454249040717929E-2</v>
      </c>
    </row>
    <row r="147" spans="1:30" outlineLevel="1">
      <c r="A147" t="s">
        <v>222</v>
      </c>
      <c r="B147" t="s">
        <v>223</v>
      </c>
      <c r="C147" s="83"/>
      <c r="D147" s="36" t="s">
        <v>223</v>
      </c>
      <c r="E147" s="83"/>
      <c r="F147" s="74">
        <v>83.5</v>
      </c>
      <c r="G147" s="36">
        <f t="shared" si="35"/>
        <v>83.5</v>
      </c>
      <c r="H147" s="83"/>
      <c r="I147" s="36" t="s">
        <v>223</v>
      </c>
      <c r="J147" s="83"/>
      <c r="K147" s="36">
        <v>86.5</v>
      </c>
      <c r="L147" s="36">
        <f t="shared" si="36"/>
        <v>86.5</v>
      </c>
      <c r="M147" s="83"/>
      <c r="N147" s="36" t="s">
        <v>223</v>
      </c>
      <c r="O147" s="83"/>
      <c r="P147" s="36">
        <v>84.5</v>
      </c>
      <c r="Q147" s="36">
        <f t="shared" si="34"/>
        <v>84.5</v>
      </c>
      <c r="R147" s="16">
        <f t="shared" si="25"/>
        <v>85</v>
      </c>
      <c r="T147" s="6">
        <f t="shared" si="33"/>
        <v>4.5135108961794979E-4</v>
      </c>
      <c r="V147" s="23">
        <f>+claims!D147</f>
        <v>1</v>
      </c>
      <c r="W147" s="23">
        <f>+claims!E147</f>
        <v>1</v>
      </c>
      <c r="X147" s="23">
        <f>+claims!F147</f>
        <v>0</v>
      </c>
      <c r="Z147" s="6">
        <f t="shared" si="27"/>
        <v>0.01</v>
      </c>
      <c r="AA147" s="6">
        <f t="shared" si="28"/>
        <v>0.01</v>
      </c>
      <c r="AB147" s="6">
        <f t="shared" si="30"/>
        <v>0</v>
      </c>
      <c r="AD147" s="6">
        <f t="shared" si="32"/>
        <v>5.0000000000000001E-3</v>
      </c>
    </row>
    <row r="148" spans="1:30" outlineLevel="1">
      <c r="A148" t="s">
        <v>224</v>
      </c>
      <c r="B148" t="s">
        <v>225</v>
      </c>
      <c r="C148" s="83"/>
      <c r="D148" s="36" t="s">
        <v>225</v>
      </c>
      <c r="E148" s="83"/>
      <c r="F148" s="74">
        <v>76</v>
      </c>
      <c r="G148" s="36">
        <f t="shared" si="35"/>
        <v>76</v>
      </c>
      <c r="H148" s="83"/>
      <c r="I148" s="36" t="s">
        <v>225</v>
      </c>
      <c r="J148" s="83"/>
      <c r="K148" s="36">
        <v>78</v>
      </c>
      <c r="L148" s="36">
        <f t="shared" si="36"/>
        <v>78</v>
      </c>
      <c r="M148" s="83"/>
      <c r="N148" s="36" t="s">
        <v>225</v>
      </c>
      <c r="O148" s="83"/>
      <c r="P148" s="36">
        <v>73</v>
      </c>
      <c r="Q148" s="36">
        <f t="shared" si="34"/>
        <v>73</v>
      </c>
      <c r="R148" s="16">
        <f t="shared" si="25"/>
        <v>75.166666666666671</v>
      </c>
      <c r="T148" s="6">
        <f t="shared" si="33"/>
        <v>3.9913596356410855E-4</v>
      </c>
      <c r="V148" s="23">
        <f>+claims!D148</f>
        <v>0</v>
      </c>
      <c r="W148" s="23">
        <f>+claims!E148</f>
        <v>3</v>
      </c>
      <c r="X148" s="23">
        <f>+claims!F148</f>
        <v>1</v>
      </c>
      <c r="Z148" s="6">
        <f t="shared" si="27"/>
        <v>0</v>
      </c>
      <c r="AA148" s="6">
        <f t="shared" si="28"/>
        <v>0.03</v>
      </c>
      <c r="AB148" s="6">
        <f t="shared" si="30"/>
        <v>0.01</v>
      </c>
      <c r="AD148" s="6">
        <f t="shared" si="32"/>
        <v>1.4999999999999999E-2</v>
      </c>
    </row>
    <row r="149" spans="1:30" outlineLevel="1">
      <c r="A149" t="s">
        <v>226</v>
      </c>
      <c r="B149" t="s">
        <v>227</v>
      </c>
      <c r="C149" s="83"/>
      <c r="D149" s="36" t="s">
        <v>227</v>
      </c>
      <c r="E149" s="83"/>
      <c r="F149" s="74">
        <v>44</v>
      </c>
      <c r="G149" s="36">
        <f t="shared" si="35"/>
        <v>44</v>
      </c>
      <c r="H149" s="83"/>
      <c r="I149" s="36" t="s">
        <v>227</v>
      </c>
      <c r="J149" s="83"/>
      <c r="K149" s="36">
        <v>44.5</v>
      </c>
      <c r="L149" s="36">
        <f t="shared" si="36"/>
        <v>44.5</v>
      </c>
      <c r="M149" s="83"/>
      <c r="N149" s="36" t="s">
        <v>227</v>
      </c>
      <c r="O149" s="83"/>
      <c r="P149" s="36">
        <v>44.5</v>
      </c>
      <c r="Q149" s="36">
        <f t="shared" si="34"/>
        <v>44.5</v>
      </c>
      <c r="R149" s="16">
        <f t="shared" si="25"/>
        <v>44.416666666666664</v>
      </c>
      <c r="T149" s="6">
        <f t="shared" si="33"/>
        <v>2.358530693787914E-4</v>
      </c>
      <c r="V149" s="23">
        <f>+claims!D149</f>
        <v>0</v>
      </c>
      <c r="W149" s="23">
        <f>+claims!E149</f>
        <v>0</v>
      </c>
      <c r="X149" s="23">
        <f>+claims!F149</f>
        <v>1</v>
      </c>
      <c r="Z149" s="6">
        <f t="shared" si="27"/>
        <v>0</v>
      </c>
      <c r="AA149" s="6">
        <f t="shared" si="28"/>
        <v>0</v>
      </c>
      <c r="AB149" s="6">
        <f t="shared" si="30"/>
        <v>0.01</v>
      </c>
      <c r="AD149" s="6">
        <f t="shared" si="32"/>
        <v>5.0000000000000001E-3</v>
      </c>
    </row>
    <row r="150" spans="1:30" outlineLevel="1">
      <c r="A150" t="s">
        <v>228</v>
      </c>
      <c r="B150" t="s">
        <v>229</v>
      </c>
      <c r="C150" s="83"/>
      <c r="D150" s="36" t="s">
        <v>229</v>
      </c>
      <c r="E150" s="83"/>
      <c r="F150" s="74">
        <v>11</v>
      </c>
      <c r="G150" s="36">
        <f t="shared" si="35"/>
        <v>11</v>
      </c>
      <c r="H150" s="83"/>
      <c r="I150" s="36" t="s">
        <v>229</v>
      </c>
      <c r="J150" s="83"/>
      <c r="K150" s="36">
        <v>10</v>
      </c>
      <c r="L150" s="36">
        <f t="shared" si="36"/>
        <v>10</v>
      </c>
      <c r="M150" s="83"/>
      <c r="N150" s="36" t="s">
        <v>229</v>
      </c>
      <c r="O150" s="83"/>
      <c r="P150" s="36">
        <v>10</v>
      </c>
      <c r="Q150" s="36">
        <f t="shared" si="34"/>
        <v>10</v>
      </c>
      <c r="R150" s="16">
        <f t="shared" si="25"/>
        <v>10.166666666666666</v>
      </c>
      <c r="T150" s="6">
        <f t="shared" si="33"/>
        <v>5.3985130326852817E-5</v>
      </c>
      <c r="V150" s="23">
        <f>+claims!D150</f>
        <v>0</v>
      </c>
      <c r="W150" s="23">
        <f>+claims!E150</f>
        <v>0</v>
      </c>
      <c r="X150" s="23">
        <f>+claims!F150</f>
        <v>0</v>
      </c>
      <c r="Z150" s="6">
        <f t="shared" si="27"/>
        <v>0</v>
      </c>
      <c r="AA150" s="6">
        <f t="shared" si="28"/>
        <v>0</v>
      </c>
      <c r="AB150" s="6">
        <f t="shared" si="30"/>
        <v>0</v>
      </c>
      <c r="AD150" s="6">
        <f t="shared" si="32"/>
        <v>0</v>
      </c>
    </row>
    <row r="151" spans="1:30" outlineLevel="1">
      <c r="A151" t="s">
        <v>230</v>
      </c>
      <c r="B151" t="s">
        <v>231</v>
      </c>
      <c r="C151" s="83"/>
      <c r="D151" s="36" t="s">
        <v>231</v>
      </c>
      <c r="E151" s="83"/>
      <c r="F151" s="74">
        <v>41</v>
      </c>
      <c r="G151" s="36">
        <f t="shared" si="35"/>
        <v>41</v>
      </c>
      <c r="H151" s="83"/>
      <c r="I151" s="36" t="s">
        <v>231</v>
      </c>
      <c r="J151" s="83"/>
      <c r="K151" s="36">
        <v>40</v>
      </c>
      <c r="L151" s="36">
        <f t="shared" si="36"/>
        <v>40</v>
      </c>
      <c r="M151" s="83"/>
      <c r="N151" s="36" t="s">
        <v>231</v>
      </c>
      <c r="O151" s="83"/>
      <c r="P151" s="36">
        <v>41.5</v>
      </c>
      <c r="Q151" s="36">
        <f t="shared" si="34"/>
        <v>41.5</v>
      </c>
      <c r="R151" s="16">
        <f t="shared" si="25"/>
        <v>40.916666666666664</v>
      </c>
      <c r="T151" s="6">
        <f t="shared" si="33"/>
        <v>2.1726802451216994E-4</v>
      </c>
      <c r="V151" s="23">
        <f>+claims!D151</f>
        <v>2</v>
      </c>
      <c r="W151" s="23">
        <f>+claims!E151</f>
        <v>0</v>
      </c>
      <c r="X151" s="23">
        <f>+claims!F151</f>
        <v>1</v>
      </c>
      <c r="Z151" s="6">
        <f t="shared" si="27"/>
        <v>0.02</v>
      </c>
      <c r="AA151" s="6">
        <f t="shared" si="28"/>
        <v>0</v>
      </c>
      <c r="AB151" s="6">
        <f t="shared" si="30"/>
        <v>0.01</v>
      </c>
      <c r="AD151" s="6">
        <f t="shared" si="32"/>
        <v>8.3333333333333332E-3</v>
      </c>
    </row>
    <row r="152" spans="1:30" outlineLevel="1">
      <c r="A152" t="s">
        <v>232</v>
      </c>
      <c r="B152" t="s">
        <v>233</v>
      </c>
      <c r="C152" s="83"/>
      <c r="D152" s="36" t="s">
        <v>233</v>
      </c>
      <c r="E152" s="83"/>
      <c r="F152" s="74">
        <v>85.5</v>
      </c>
      <c r="G152" s="36">
        <f t="shared" si="35"/>
        <v>85.5</v>
      </c>
      <c r="H152" s="83"/>
      <c r="I152" s="36" t="s">
        <v>233</v>
      </c>
      <c r="J152" s="83"/>
      <c r="K152" s="36">
        <v>86</v>
      </c>
      <c r="L152" s="36">
        <f t="shared" si="36"/>
        <v>86</v>
      </c>
      <c r="M152" s="83"/>
      <c r="N152" s="36" t="s">
        <v>233</v>
      </c>
      <c r="O152" s="83"/>
      <c r="P152" s="36">
        <v>88</v>
      </c>
      <c r="Q152" s="36">
        <f t="shared" si="34"/>
        <v>88</v>
      </c>
      <c r="R152" s="16">
        <f t="shared" si="25"/>
        <v>86.916666666666671</v>
      </c>
      <c r="T152" s="6">
        <f t="shared" si="33"/>
        <v>4.6152861418776635E-4</v>
      </c>
      <c r="V152" s="23">
        <f>+claims!D152</f>
        <v>2</v>
      </c>
      <c r="W152" s="23">
        <f>+claims!E152</f>
        <v>2</v>
      </c>
      <c r="X152" s="23">
        <f>+claims!F152</f>
        <v>1</v>
      </c>
      <c r="Z152" s="6">
        <f t="shared" si="27"/>
        <v>0.02</v>
      </c>
      <c r="AA152" s="6">
        <f t="shared" si="28"/>
        <v>0.02</v>
      </c>
      <c r="AB152" s="6">
        <f t="shared" si="30"/>
        <v>0.01</v>
      </c>
      <c r="AD152" s="6">
        <f t="shared" si="32"/>
        <v>1.4999999999999999E-2</v>
      </c>
    </row>
    <row r="153" spans="1:30" outlineLevel="1">
      <c r="A153" t="s">
        <v>234</v>
      </c>
      <c r="B153" t="s">
        <v>235</v>
      </c>
      <c r="C153" s="83"/>
      <c r="D153" s="36" t="s">
        <v>235</v>
      </c>
      <c r="E153" s="83"/>
      <c r="F153" s="74">
        <v>133</v>
      </c>
      <c r="G153" s="36">
        <f t="shared" si="35"/>
        <v>133</v>
      </c>
      <c r="H153" s="83"/>
      <c r="I153" s="36" t="s">
        <v>235</v>
      </c>
      <c r="J153" s="83"/>
      <c r="K153" s="36">
        <v>132</v>
      </c>
      <c r="L153" s="36">
        <f t="shared" si="36"/>
        <v>132</v>
      </c>
      <c r="M153" s="83"/>
      <c r="N153" s="36" t="s">
        <v>235</v>
      </c>
      <c r="O153" s="83"/>
      <c r="P153" s="36">
        <v>123</v>
      </c>
      <c r="Q153" s="36">
        <f t="shared" si="34"/>
        <v>123</v>
      </c>
      <c r="R153" s="16">
        <f t="shared" si="25"/>
        <v>127.66666666666667</v>
      </c>
      <c r="T153" s="6">
        <f t="shared" si="33"/>
        <v>6.7791163656343056E-4</v>
      </c>
      <c r="V153" s="23">
        <f>+claims!D153</f>
        <v>3</v>
      </c>
      <c r="W153" s="23">
        <f>+claims!E153</f>
        <v>1</v>
      </c>
      <c r="X153" s="23">
        <f>+claims!F153</f>
        <v>4</v>
      </c>
      <c r="Z153" s="6">
        <f t="shared" si="27"/>
        <v>2.2556390977443608E-2</v>
      </c>
      <c r="AA153" s="6">
        <f t="shared" si="28"/>
        <v>7.575757575757576E-3</v>
      </c>
      <c r="AB153" s="6">
        <f t="shared" si="30"/>
        <v>3.2520325203252036E-2</v>
      </c>
      <c r="AD153" s="6">
        <f t="shared" si="32"/>
        <v>2.2544813623119147E-2</v>
      </c>
    </row>
    <row r="154" spans="1:30" outlineLevel="1">
      <c r="A154" t="s">
        <v>236</v>
      </c>
      <c r="B154" t="s">
        <v>237</v>
      </c>
      <c r="C154" s="83"/>
      <c r="D154" s="36" t="s">
        <v>237</v>
      </c>
      <c r="E154" s="83"/>
      <c r="F154" s="74">
        <v>16</v>
      </c>
      <c r="G154" s="36">
        <f t="shared" si="35"/>
        <v>16</v>
      </c>
      <c r="H154" s="83"/>
      <c r="I154" s="36" t="s">
        <v>237</v>
      </c>
      <c r="J154" s="83"/>
      <c r="K154" s="36">
        <v>16</v>
      </c>
      <c r="L154" s="36">
        <f t="shared" si="36"/>
        <v>16</v>
      </c>
      <c r="M154" s="83"/>
      <c r="N154" s="36" t="s">
        <v>237</v>
      </c>
      <c r="O154" s="83"/>
      <c r="P154" s="36">
        <v>16</v>
      </c>
      <c r="Q154" s="36">
        <f t="shared" si="34"/>
        <v>16</v>
      </c>
      <c r="R154" s="16">
        <f t="shared" si="25"/>
        <v>16</v>
      </c>
      <c r="T154" s="6">
        <f t="shared" si="33"/>
        <v>8.4960205104555261E-5</v>
      </c>
      <c r="V154" s="23">
        <f>+claims!D154</f>
        <v>0</v>
      </c>
      <c r="W154" s="23">
        <f>+claims!E154</f>
        <v>0</v>
      </c>
      <c r="X154" s="23">
        <f>+claims!F154</f>
        <v>0</v>
      </c>
      <c r="Z154" s="6">
        <f t="shared" si="27"/>
        <v>0</v>
      </c>
      <c r="AA154" s="6">
        <f t="shared" si="28"/>
        <v>0</v>
      </c>
      <c r="AB154" s="6">
        <f t="shared" si="30"/>
        <v>0</v>
      </c>
      <c r="AD154" s="6">
        <f t="shared" si="32"/>
        <v>0</v>
      </c>
    </row>
    <row r="155" spans="1:30" outlineLevel="1">
      <c r="A155" t="s">
        <v>238</v>
      </c>
      <c r="B155" t="s">
        <v>239</v>
      </c>
      <c r="C155" s="83"/>
      <c r="D155" s="36" t="s">
        <v>239</v>
      </c>
      <c r="E155" s="83"/>
      <c r="F155" s="74">
        <v>14</v>
      </c>
      <c r="G155" s="36">
        <f t="shared" si="35"/>
        <v>14</v>
      </c>
      <c r="H155" s="83"/>
      <c r="I155" s="36" t="s">
        <v>239</v>
      </c>
      <c r="J155" s="83"/>
      <c r="K155" s="36">
        <v>12</v>
      </c>
      <c r="L155" s="36">
        <f t="shared" si="36"/>
        <v>12</v>
      </c>
      <c r="M155" s="83"/>
      <c r="N155" s="36" t="s">
        <v>239</v>
      </c>
      <c r="O155" s="83"/>
      <c r="P155" s="36">
        <v>12</v>
      </c>
      <c r="Q155" s="36">
        <f t="shared" si="34"/>
        <v>12</v>
      </c>
      <c r="R155" s="16">
        <f t="shared" si="25"/>
        <v>12.333333333333334</v>
      </c>
      <c r="T155" s="6">
        <f t="shared" si="33"/>
        <v>6.5490158101428011E-5</v>
      </c>
      <c r="V155" s="23">
        <f>+claims!D155</f>
        <v>0</v>
      </c>
      <c r="W155" s="23">
        <f>+claims!E155</f>
        <v>0</v>
      </c>
      <c r="X155" s="23">
        <f>+claims!F155</f>
        <v>0</v>
      </c>
      <c r="Z155" s="6">
        <f t="shared" si="27"/>
        <v>0</v>
      </c>
      <c r="AA155" s="6">
        <f t="shared" si="28"/>
        <v>0</v>
      </c>
      <c r="AB155" s="6">
        <f t="shared" si="30"/>
        <v>0</v>
      </c>
      <c r="AD155" s="6">
        <f t="shared" si="32"/>
        <v>0</v>
      </c>
    </row>
    <row r="156" spans="1:30" outlineLevel="1">
      <c r="A156" t="s">
        <v>240</v>
      </c>
      <c r="B156" t="s">
        <v>241</v>
      </c>
      <c r="C156" s="83"/>
      <c r="D156" s="36" t="s">
        <v>241</v>
      </c>
      <c r="E156" s="83"/>
      <c r="F156" s="74">
        <v>8</v>
      </c>
      <c r="G156" s="36">
        <f t="shared" si="35"/>
        <v>8</v>
      </c>
      <c r="H156" s="83"/>
      <c r="I156" s="36" t="s">
        <v>241</v>
      </c>
      <c r="J156" s="83"/>
      <c r="K156" s="36">
        <v>6</v>
      </c>
      <c r="L156" s="36">
        <f t="shared" si="36"/>
        <v>6</v>
      </c>
      <c r="M156" s="83"/>
      <c r="N156" s="36" t="s">
        <v>241</v>
      </c>
      <c r="O156" s="83"/>
      <c r="P156" s="36">
        <v>5</v>
      </c>
      <c r="Q156" s="36">
        <f t="shared" si="34"/>
        <v>5</v>
      </c>
      <c r="R156" s="16">
        <f t="shared" si="25"/>
        <v>5.833333333333333</v>
      </c>
      <c r="T156" s="6">
        <f t="shared" si="33"/>
        <v>3.0975074777702436E-5</v>
      </c>
      <c r="V156" s="23">
        <f>+claims!D156</f>
        <v>0</v>
      </c>
      <c r="W156" s="23">
        <f>+claims!E156</f>
        <v>0</v>
      </c>
      <c r="X156" s="23">
        <f>+claims!F156</f>
        <v>0</v>
      </c>
      <c r="Z156" s="6">
        <f t="shared" si="27"/>
        <v>0</v>
      </c>
      <c r="AA156" s="6">
        <f t="shared" si="28"/>
        <v>0</v>
      </c>
      <c r="AB156" s="6">
        <f t="shared" si="30"/>
        <v>0</v>
      </c>
      <c r="AD156" s="6">
        <f t="shared" si="32"/>
        <v>0</v>
      </c>
    </row>
    <row r="157" spans="1:30" outlineLevel="1">
      <c r="A157" t="s">
        <v>242</v>
      </c>
      <c r="B157" t="s">
        <v>243</v>
      </c>
      <c r="C157" s="83"/>
      <c r="D157" s="36" t="s">
        <v>243</v>
      </c>
      <c r="E157" s="83"/>
      <c r="F157" s="74">
        <v>102</v>
      </c>
      <c r="G157" s="36">
        <f t="shared" si="35"/>
        <v>102</v>
      </c>
      <c r="H157" s="83"/>
      <c r="I157" s="36" t="s">
        <v>243</v>
      </c>
      <c r="J157" s="83"/>
      <c r="K157" s="36">
        <v>105</v>
      </c>
      <c r="L157" s="36">
        <f t="shared" si="36"/>
        <v>105</v>
      </c>
      <c r="M157" s="83"/>
      <c r="N157" s="36" t="s">
        <v>243</v>
      </c>
      <c r="O157" s="83"/>
      <c r="P157" s="36">
        <v>106</v>
      </c>
      <c r="Q157" s="36">
        <f t="shared" si="34"/>
        <v>106</v>
      </c>
      <c r="R157" s="16">
        <f t="shared" si="25"/>
        <v>105</v>
      </c>
      <c r="T157" s="6">
        <f t="shared" si="33"/>
        <v>5.575513459986439E-4</v>
      </c>
      <c r="V157" s="23">
        <f>+claims!D157</f>
        <v>0</v>
      </c>
      <c r="W157" s="23">
        <f>+claims!E157</f>
        <v>2</v>
      </c>
      <c r="X157" s="23">
        <f>+claims!F157</f>
        <v>2</v>
      </c>
      <c r="Z157" s="6">
        <f t="shared" si="27"/>
        <v>0</v>
      </c>
      <c r="AA157" s="6">
        <f t="shared" si="28"/>
        <v>1.9047619047619049E-2</v>
      </c>
      <c r="AB157" s="6">
        <f t="shared" si="30"/>
        <v>1.8867924528301886E-2</v>
      </c>
      <c r="AD157" s="6">
        <f t="shared" si="32"/>
        <v>1.5783168613357292E-2</v>
      </c>
    </row>
    <row r="158" spans="1:30" outlineLevel="1">
      <c r="A158" t="s">
        <v>244</v>
      </c>
      <c r="B158" t="s">
        <v>245</v>
      </c>
      <c r="C158" s="83"/>
      <c r="D158" s="36" t="s">
        <v>245</v>
      </c>
      <c r="E158" s="83"/>
      <c r="F158" s="74">
        <v>8</v>
      </c>
      <c r="G158" s="36">
        <f t="shared" si="35"/>
        <v>8</v>
      </c>
      <c r="H158" s="83"/>
      <c r="I158" s="36" t="s">
        <v>245</v>
      </c>
      <c r="J158" s="83"/>
      <c r="K158" s="36">
        <v>8</v>
      </c>
      <c r="L158" s="36">
        <f t="shared" si="36"/>
        <v>8</v>
      </c>
      <c r="M158" s="83"/>
      <c r="N158" s="36" t="s">
        <v>245</v>
      </c>
      <c r="O158" s="83"/>
      <c r="P158" s="36">
        <v>8</v>
      </c>
      <c r="Q158" s="36">
        <f t="shared" si="34"/>
        <v>8</v>
      </c>
      <c r="R158" s="16">
        <f t="shared" si="25"/>
        <v>8</v>
      </c>
      <c r="T158" s="6">
        <f t="shared" si="33"/>
        <v>4.248010255227763E-5</v>
      </c>
      <c r="V158" s="23">
        <f>+claims!D158</f>
        <v>0</v>
      </c>
      <c r="W158" s="23">
        <f>+claims!E158</f>
        <v>0</v>
      </c>
      <c r="X158" s="23">
        <f>+claims!F158</f>
        <v>0</v>
      </c>
      <c r="Z158" s="6">
        <f t="shared" si="27"/>
        <v>0</v>
      </c>
      <c r="AA158" s="6">
        <f t="shared" si="28"/>
        <v>0</v>
      </c>
      <c r="AB158" s="6">
        <f t="shared" si="30"/>
        <v>0</v>
      </c>
      <c r="AD158" s="6">
        <f t="shared" si="32"/>
        <v>0</v>
      </c>
    </row>
    <row r="159" spans="1:30" outlineLevel="1">
      <c r="A159" t="s">
        <v>246</v>
      </c>
      <c r="B159" t="s">
        <v>247</v>
      </c>
      <c r="C159" s="83"/>
      <c r="D159" s="36" t="s">
        <v>247</v>
      </c>
      <c r="E159" s="83"/>
      <c r="F159" s="74">
        <v>6</v>
      </c>
      <c r="G159" s="36">
        <f t="shared" si="35"/>
        <v>6</v>
      </c>
      <c r="H159" s="83"/>
      <c r="I159" s="36" t="s">
        <v>247</v>
      </c>
      <c r="J159" s="83"/>
      <c r="K159" s="36">
        <v>7</v>
      </c>
      <c r="L159" s="36">
        <f t="shared" si="36"/>
        <v>7</v>
      </c>
      <c r="M159" s="83"/>
      <c r="N159" s="36" t="s">
        <v>247</v>
      </c>
      <c r="O159" s="83"/>
      <c r="P159" s="36">
        <v>7</v>
      </c>
      <c r="Q159" s="36">
        <f t="shared" si="34"/>
        <v>7</v>
      </c>
      <c r="R159" s="16">
        <f t="shared" si="25"/>
        <v>6.833333333333333</v>
      </c>
      <c r="T159" s="6">
        <f t="shared" si="33"/>
        <v>3.6285087596737138E-5</v>
      </c>
      <c r="V159" s="23">
        <f>+claims!D159</f>
        <v>0</v>
      </c>
      <c r="W159" s="23">
        <f>+claims!E159</f>
        <v>0</v>
      </c>
      <c r="X159" s="23">
        <f>+claims!F159</f>
        <v>0</v>
      </c>
      <c r="Z159" s="6">
        <f t="shared" si="27"/>
        <v>0</v>
      </c>
      <c r="AA159" s="6">
        <f t="shared" si="28"/>
        <v>0</v>
      </c>
      <c r="AB159" s="6">
        <f t="shared" si="30"/>
        <v>0</v>
      </c>
      <c r="AD159" s="6">
        <f t="shared" si="32"/>
        <v>0</v>
      </c>
    </row>
    <row r="160" spans="1:30" outlineLevel="1">
      <c r="A160" t="s">
        <v>248</v>
      </c>
      <c r="B160" t="s">
        <v>249</v>
      </c>
      <c r="C160" s="83"/>
      <c r="D160" s="36" t="s">
        <v>249</v>
      </c>
      <c r="E160" s="83"/>
      <c r="F160" s="74">
        <v>9</v>
      </c>
      <c r="G160" s="36">
        <f t="shared" si="35"/>
        <v>9</v>
      </c>
      <c r="H160" s="83"/>
      <c r="I160" s="36" t="s">
        <v>249</v>
      </c>
      <c r="J160" s="83"/>
      <c r="K160" s="36">
        <v>10</v>
      </c>
      <c r="L160" s="36">
        <f t="shared" si="36"/>
        <v>10</v>
      </c>
      <c r="M160" s="83"/>
      <c r="N160" s="36" t="s">
        <v>249</v>
      </c>
      <c r="O160" s="83"/>
      <c r="P160" s="36">
        <v>10</v>
      </c>
      <c r="Q160" s="36">
        <f t="shared" si="34"/>
        <v>10</v>
      </c>
      <c r="R160" s="16">
        <f t="shared" si="25"/>
        <v>9.8333333333333339</v>
      </c>
      <c r="T160" s="6">
        <f t="shared" si="33"/>
        <v>5.2215126053841255E-5</v>
      </c>
      <c r="V160" s="23">
        <f>+claims!D160</f>
        <v>0</v>
      </c>
      <c r="W160" s="23">
        <f>+claims!E160</f>
        <v>0</v>
      </c>
      <c r="X160" s="23">
        <f>+claims!F160</f>
        <v>0</v>
      </c>
      <c r="Z160" s="6">
        <f t="shared" si="27"/>
        <v>0</v>
      </c>
      <c r="AA160" s="6">
        <f t="shared" si="28"/>
        <v>0</v>
      </c>
      <c r="AB160" s="6">
        <f t="shared" si="30"/>
        <v>0</v>
      </c>
      <c r="AD160" s="6">
        <f t="shared" si="32"/>
        <v>0</v>
      </c>
    </row>
    <row r="161" spans="1:30" outlineLevel="1">
      <c r="A161" t="s">
        <v>492</v>
      </c>
      <c r="B161" t="s">
        <v>493</v>
      </c>
      <c r="C161" s="83"/>
      <c r="D161" s="36" t="s">
        <v>493</v>
      </c>
      <c r="E161" s="83"/>
      <c r="F161" s="74">
        <v>2</v>
      </c>
      <c r="G161" s="36">
        <f t="shared" si="35"/>
        <v>2</v>
      </c>
      <c r="H161" s="83"/>
      <c r="I161" s="36" t="s">
        <v>493</v>
      </c>
      <c r="J161" s="83"/>
      <c r="K161" s="36">
        <v>2</v>
      </c>
      <c r="L161" s="36">
        <f>AVERAGE(H161:K161)</f>
        <v>2</v>
      </c>
      <c r="M161" s="83"/>
      <c r="N161" s="36" t="s">
        <v>493</v>
      </c>
      <c r="O161" s="83"/>
      <c r="P161" s="36">
        <v>2</v>
      </c>
      <c r="Q161" s="36">
        <f t="shared" si="34"/>
        <v>2</v>
      </c>
      <c r="R161" s="16">
        <f>IF(G161&gt;0,(+G161+(L161*2)+(Q161*3))/6,IF(L161&gt;0,((L161*2)+(Q161*3))/5,Q161))</f>
        <v>2</v>
      </c>
      <c r="T161" s="6">
        <f t="shared" si="33"/>
        <v>1.0620025638069408E-5</v>
      </c>
      <c r="V161" s="23">
        <f>+claims!D161</f>
        <v>0</v>
      </c>
      <c r="W161" s="23">
        <f>+claims!E161</f>
        <v>0</v>
      </c>
      <c r="X161" s="23">
        <f>+claims!F161</f>
        <v>0</v>
      </c>
      <c r="Z161" s="6">
        <f>IF(G161&gt;100,IF(V161&lt;1,0,+V161/G161),IF(V161&lt;1,0,+V161/100))</f>
        <v>0</v>
      </c>
      <c r="AA161" s="6">
        <f>IF(L161&gt;100,IF(W161&lt;1,0,+W161/L161),IF(W161&lt;1,0,+W161/100))</f>
        <v>0</v>
      </c>
      <c r="AB161" s="6">
        <f>IF(Q161&gt;100,IF(X161&lt;1,0,+X161/Q161),IF(X161&lt;1,0,+X161/100))</f>
        <v>0</v>
      </c>
      <c r="AD161" s="6">
        <f t="shared" si="32"/>
        <v>0</v>
      </c>
    </row>
    <row r="162" spans="1:30" outlineLevel="1">
      <c r="A162" t="s">
        <v>250</v>
      </c>
      <c r="B162" t="s">
        <v>251</v>
      </c>
      <c r="C162" s="83"/>
      <c r="D162" s="36" t="s">
        <v>251</v>
      </c>
      <c r="E162" s="83"/>
      <c r="F162" s="74">
        <v>518</v>
      </c>
      <c r="G162" s="36">
        <f t="shared" si="35"/>
        <v>518</v>
      </c>
      <c r="H162" s="83"/>
      <c r="I162" s="36" t="s">
        <v>251</v>
      </c>
      <c r="J162" s="83"/>
      <c r="K162" s="36">
        <v>511.5</v>
      </c>
      <c r="L162" s="36">
        <f t="shared" ref="L162:L200" si="37">AVERAGE(H162:K162)</f>
        <v>511.5</v>
      </c>
      <c r="M162" s="83"/>
      <c r="N162" s="36" t="s">
        <v>251</v>
      </c>
      <c r="O162" s="83"/>
      <c r="P162" s="36">
        <v>503.5</v>
      </c>
      <c r="Q162" s="36">
        <f t="shared" si="34"/>
        <v>503.5</v>
      </c>
      <c r="R162" s="16">
        <f t="shared" ref="R162:R224" si="38">IF(G162&gt;0,(+G162+(L162*2)+(Q162*3))/6,IF(L162&gt;0,((L162*2)+(Q162*3))/5,Q162))</f>
        <v>508.58333333333331</v>
      </c>
      <c r="T162" s="6">
        <f t="shared" si="33"/>
        <v>2.7005840195473995E-3</v>
      </c>
      <c r="V162" s="23">
        <f>+claims!D162</f>
        <v>10</v>
      </c>
      <c r="W162" s="23">
        <f>+claims!E162</f>
        <v>9</v>
      </c>
      <c r="X162" s="23">
        <f>+claims!F162</f>
        <v>5</v>
      </c>
      <c r="Z162" s="6">
        <f t="shared" si="27"/>
        <v>1.9305019305019305E-2</v>
      </c>
      <c r="AA162" s="6">
        <f t="shared" si="28"/>
        <v>1.7595307917888565E-2</v>
      </c>
      <c r="AB162" s="6">
        <f t="shared" si="30"/>
        <v>9.9304865938430985E-3</v>
      </c>
      <c r="AD162" s="6">
        <f t="shared" si="32"/>
        <v>1.4047849153720954E-2</v>
      </c>
    </row>
    <row r="163" spans="1:30" outlineLevel="1">
      <c r="A163" t="s">
        <v>252</v>
      </c>
      <c r="B163" t="s">
        <v>253</v>
      </c>
      <c r="C163" s="83"/>
      <c r="D163" s="36" t="s">
        <v>253</v>
      </c>
      <c r="E163" s="83"/>
      <c r="F163" s="74">
        <v>10</v>
      </c>
      <c r="G163" s="36">
        <f t="shared" si="35"/>
        <v>10</v>
      </c>
      <c r="H163" s="83"/>
      <c r="I163" s="36" t="s">
        <v>253</v>
      </c>
      <c r="J163" s="83"/>
      <c r="K163" s="36">
        <v>10</v>
      </c>
      <c r="L163" s="36">
        <f t="shared" si="37"/>
        <v>10</v>
      </c>
      <c r="M163" s="83"/>
      <c r="N163" s="36" t="s">
        <v>253</v>
      </c>
      <c r="O163" s="83"/>
      <c r="P163" s="36">
        <v>10</v>
      </c>
      <c r="Q163" s="36">
        <f t="shared" si="34"/>
        <v>10</v>
      </c>
      <c r="R163" s="16">
        <f t="shared" si="38"/>
        <v>10</v>
      </c>
      <c r="T163" s="6">
        <f t="shared" si="33"/>
        <v>5.3100128190347033E-5</v>
      </c>
      <c r="V163" s="23">
        <f>+claims!D163</f>
        <v>0</v>
      </c>
      <c r="W163" s="23">
        <f>+claims!E163</f>
        <v>0</v>
      </c>
      <c r="X163" s="23">
        <f>+claims!F163</f>
        <v>0</v>
      </c>
      <c r="Z163" s="6">
        <f t="shared" si="27"/>
        <v>0</v>
      </c>
      <c r="AA163" s="6">
        <f t="shared" si="28"/>
        <v>0</v>
      </c>
      <c r="AB163" s="6">
        <f t="shared" si="30"/>
        <v>0</v>
      </c>
      <c r="AD163" s="6">
        <f t="shared" si="32"/>
        <v>0</v>
      </c>
    </row>
    <row r="164" spans="1:30" outlineLevel="1">
      <c r="A164" t="s">
        <v>254</v>
      </c>
      <c r="B164" t="s">
        <v>255</v>
      </c>
      <c r="C164" s="83"/>
      <c r="D164" s="36" t="s">
        <v>255</v>
      </c>
      <c r="E164" s="83"/>
      <c r="F164" s="74">
        <v>9.5</v>
      </c>
      <c r="G164" s="36">
        <f t="shared" si="35"/>
        <v>9.5</v>
      </c>
      <c r="H164" s="83"/>
      <c r="I164" s="36" t="s">
        <v>255</v>
      </c>
      <c r="J164" s="83"/>
      <c r="K164" s="36">
        <v>9.5</v>
      </c>
      <c r="L164" s="36">
        <f t="shared" si="37"/>
        <v>9.5</v>
      </c>
      <c r="M164" s="83"/>
      <c r="N164" s="36" t="s">
        <v>255</v>
      </c>
      <c r="O164" s="83"/>
      <c r="P164" s="36">
        <v>9.5</v>
      </c>
      <c r="Q164" s="36">
        <f t="shared" si="34"/>
        <v>9.5</v>
      </c>
      <c r="R164" s="16">
        <f t="shared" si="38"/>
        <v>9.5</v>
      </c>
      <c r="T164" s="6">
        <f t="shared" si="33"/>
        <v>5.0445121780829686E-5</v>
      </c>
      <c r="V164" s="23">
        <f>+claims!D164</f>
        <v>0</v>
      </c>
      <c r="W164" s="23">
        <f>+claims!E164</f>
        <v>0</v>
      </c>
      <c r="X164" s="23">
        <f>+claims!F164</f>
        <v>0</v>
      </c>
      <c r="Z164" s="6">
        <f t="shared" si="27"/>
        <v>0</v>
      </c>
      <c r="AA164" s="6">
        <f t="shared" si="28"/>
        <v>0</v>
      </c>
      <c r="AB164" s="6">
        <f t="shared" si="30"/>
        <v>0</v>
      </c>
      <c r="AD164" s="6">
        <f t="shared" si="32"/>
        <v>0</v>
      </c>
    </row>
    <row r="165" spans="1:30" outlineLevel="1">
      <c r="A165" t="s">
        <v>256</v>
      </c>
      <c r="B165" t="s">
        <v>257</v>
      </c>
      <c r="C165" s="83"/>
      <c r="D165" s="36" t="s">
        <v>257</v>
      </c>
      <c r="E165" s="83"/>
      <c r="F165" s="74">
        <v>80</v>
      </c>
      <c r="G165" s="36">
        <f t="shared" si="35"/>
        <v>80</v>
      </c>
      <c r="H165" s="83"/>
      <c r="I165" s="36" t="s">
        <v>257</v>
      </c>
      <c r="J165" s="83"/>
      <c r="K165" s="36">
        <v>89.5</v>
      </c>
      <c r="L165" s="36">
        <f t="shared" si="37"/>
        <v>89.5</v>
      </c>
      <c r="M165" s="83"/>
      <c r="N165" s="36" t="s">
        <v>257</v>
      </c>
      <c r="O165" s="83"/>
      <c r="P165" s="36">
        <v>89</v>
      </c>
      <c r="Q165" s="36">
        <f t="shared" si="34"/>
        <v>89</v>
      </c>
      <c r="R165" s="16">
        <f t="shared" si="38"/>
        <v>87.666666666666671</v>
      </c>
      <c r="T165" s="6">
        <f t="shared" si="33"/>
        <v>4.6551112380204234E-4</v>
      </c>
      <c r="V165" s="23">
        <f>+claims!D165</f>
        <v>1</v>
      </c>
      <c r="W165" s="23">
        <f>+claims!E165</f>
        <v>2</v>
      </c>
      <c r="X165" s="23">
        <f>+claims!F165</f>
        <v>0</v>
      </c>
      <c r="Z165" s="6">
        <f t="shared" ref="Z165:Z227" si="39">IF(G165&gt;100,IF(V165&lt;1,0,+V165/G165),IF(V165&lt;1,0,+V165/100))</f>
        <v>0.01</v>
      </c>
      <c r="AA165" s="6">
        <f t="shared" ref="AA165:AA227" si="40">IF(L165&gt;100,IF(W165&lt;1,0,+W165/L165),IF(W165&lt;1,0,+W165/100))</f>
        <v>0.02</v>
      </c>
      <c r="AB165" s="6">
        <f t="shared" si="30"/>
        <v>0</v>
      </c>
      <c r="AD165" s="6">
        <f t="shared" si="32"/>
        <v>8.3333333333333332E-3</v>
      </c>
    </row>
    <row r="166" spans="1:30" outlineLevel="1">
      <c r="A166" t="s">
        <v>258</v>
      </c>
      <c r="B166" t="s">
        <v>259</v>
      </c>
      <c r="C166" s="83"/>
      <c r="D166" s="36" t="s">
        <v>259</v>
      </c>
      <c r="E166" s="83"/>
      <c r="F166" s="74">
        <v>7</v>
      </c>
      <c r="G166" s="36">
        <f t="shared" si="35"/>
        <v>7</v>
      </c>
      <c r="H166" s="83"/>
      <c r="I166" s="36" t="s">
        <v>259</v>
      </c>
      <c r="J166" s="83"/>
      <c r="K166" s="36">
        <v>7</v>
      </c>
      <c r="L166" s="36">
        <f t="shared" si="37"/>
        <v>7</v>
      </c>
      <c r="M166" s="83"/>
      <c r="N166" s="36" t="s">
        <v>259</v>
      </c>
      <c r="O166" s="83"/>
      <c r="P166" s="36">
        <v>8</v>
      </c>
      <c r="Q166" s="36">
        <f t="shared" si="34"/>
        <v>8</v>
      </c>
      <c r="R166" s="16">
        <f t="shared" si="38"/>
        <v>7.5</v>
      </c>
      <c r="T166" s="6">
        <f t="shared" si="33"/>
        <v>3.9825096142760276E-5</v>
      </c>
      <c r="V166" s="23">
        <f>+claims!D166</f>
        <v>0</v>
      </c>
      <c r="W166" s="23">
        <f>+claims!E166</f>
        <v>0</v>
      </c>
      <c r="X166" s="23">
        <f>+claims!F166</f>
        <v>0</v>
      </c>
      <c r="Z166" s="6">
        <f t="shared" si="39"/>
        <v>0</v>
      </c>
      <c r="AA166" s="6">
        <f t="shared" si="40"/>
        <v>0</v>
      </c>
      <c r="AB166" s="6">
        <f t="shared" si="30"/>
        <v>0</v>
      </c>
      <c r="AD166" s="6">
        <f t="shared" si="32"/>
        <v>0</v>
      </c>
    </row>
    <row r="167" spans="1:30" outlineLevel="1">
      <c r="A167" t="s">
        <v>260</v>
      </c>
      <c r="B167" t="s">
        <v>261</v>
      </c>
      <c r="C167" s="83"/>
      <c r="D167" s="36" t="s">
        <v>261</v>
      </c>
      <c r="E167" s="83"/>
      <c r="F167" s="74">
        <v>33</v>
      </c>
      <c r="G167" s="36">
        <f t="shared" si="35"/>
        <v>33</v>
      </c>
      <c r="H167" s="83"/>
      <c r="I167" s="36" t="s">
        <v>261</v>
      </c>
      <c r="J167" s="83"/>
      <c r="K167" s="36">
        <v>33</v>
      </c>
      <c r="L167" s="36">
        <f t="shared" si="37"/>
        <v>33</v>
      </c>
      <c r="M167" s="83"/>
      <c r="N167" s="36" t="s">
        <v>261</v>
      </c>
      <c r="O167" s="83"/>
      <c r="P167" s="36">
        <v>33</v>
      </c>
      <c r="Q167" s="36">
        <f t="shared" si="34"/>
        <v>33</v>
      </c>
      <c r="R167" s="16">
        <f t="shared" si="38"/>
        <v>33</v>
      </c>
      <c r="T167" s="6">
        <f t="shared" si="33"/>
        <v>1.7523042302814522E-4</v>
      </c>
      <c r="V167" s="23">
        <f>+claims!D167</f>
        <v>0</v>
      </c>
      <c r="W167" s="23">
        <f>+claims!E167</f>
        <v>0</v>
      </c>
      <c r="X167" s="23">
        <f>+claims!F167</f>
        <v>0</v>
      </c>
      <c r="Z167" s="6">
        <f t="shared" si="39"/>
        <v>0</v>
      </c>
      <c r="AA167" s="6">
        <f t="shared" si="40"/>
        <v>0</v>
      </c>
      <c r="AB167" s="6">
        <f t="shared" si="30"/>
        <v>0</v>
      </c>
      <c r="AD167" s="6">
        <f t="shared" si="32"/>
        <v>0</v>
      </c>
    </row>
    <row r="168" spans="1:30" outlineLevel="1">
      <c r="A168" t="s">
        <v>262</v>
      </c>
      <c r="B168" t="s">
        <v>263</v>
      </c>
      <c r="C168" s="83"/>
      <c r="D168" s="36" t="s">
        <v>263</v>
      </c>
      <c r="E168" s="83"/>
      <c r="F168" s="74">
        <v>35</v>
      </c>
      <c r="G168" s="36">
        <f t="shared" si="35"/>
        <v>35</v>
      </c>
      <c r="H168" s="83"/>
      <c r="I168" s="36" t="s">
        <v>263</v>
      </c>
      <c r="J168" s="83"/>
      <c r="K168" s="36">
        <v>32</v>
      </c>
      <c r="L168" s="36">
        <f t="shared" si="37"/>
        <v>32</v>
      </c>
      <c r="M168" s="83"/>
      <c r="N168" s="36" t="s">
        <v>263</v>
      </c>
      <c r="O168" s="83"/>
      <c r="P168" s="36">
        <v>28</v>
      </c>
      <c r="Q168" s="36">
        <f t="shared" si="34"/>
        <v>28</v>
      </c>
      <c r="R168" s="16">
        <f t="shared" si="38"/>
        <v>30.5</v>
      </c>
      <c r="T168" s="6">
        <f t="shared" si="33"/>
        <v>1.6195539098055845E-4</v>
      </c>
      <c r="V168" s="23">
        <f>+claims!D168</f>
        <v>0</v>
      </c>
      <c r="W168" s="23">
        <f>+claims!E168</f>
        <v>1</v>
      </c>
      <c r="X168" s="23">
        <f>+claims!F168</f>
        <v>1</v>
      </c>
      <c r="Z168" s="6">
        <f t="shared" si="39"/>
        <v>0</v>
      </c>
      <c r="AA168" s="6">
        <f t="shared" si="40"/>
        <v>0.01</v>
      </c>
      <c r="AB168" s="6">
        <f t="shared" si="30"/>
        <v>0.01</v>
      </c>
      <c r="AD168" s="6">
        <f t="shared" si="32"/>
        <v>8.3333333333333332E-3</v>
      </c>
    </row>
    <row r="169" spans="1:30" outlineLevel="1">
      <c r="A169" t="s">
        <v>264</v>
      </c>
      <c r="B169" t="s">
        <v>265</v>
      </c>
      <c r="C169" s="83"/>
      <c r="D169" s="36" t="s">
        <v>265</v>
      </c>
      <c r="E169" s="83"/>
      <c r="F169" s="74">
        <v>195</v>
      </c>
      <c r="G169" s="36">
        <f t="shared" si="35"/>
        <v>195</v>
      </c>
      <c r="H169" s="83"/>
      <c r="I169" s="36" t="s">
        <v>265</v>
      </c>
      <c r="J169" s="83"/>
      <c r="K169" s="36">
        <v>191</v>
      </c>
      <c r="L169" s="36">
        <f t="shared" si="37"/>
        <v>191</v>
      </c>
      <c r="M169" s="83"/>
      <c r="N169" s="36" t="s">
        <v>265</v>
      </c>
      <c r="O169" s="83"/>
      <c r="P169" s="36">
        <v>181.5</v>
      </c>
      <c r="Q169" s="36">
        <f t="shared" si="34"/>
        <v>181.5</v>
      </c>
      <c r="R169" s="16">
        <f t="shared" si="38"/>
        <v>186.91666666666666</v>
      </c>
      <c r="T169" s="6">
        <f t="shared" si="33"/>
        <v>9.9252989609123661E-4</v>
      </c>
      <c r="V169" s="23">
        <f>+claims!D169</f>
        <v>13</v>
      </c>
      <c r="W169" s="23">
        <f>+claims!E169</f>
        <v>10</v>
      </c>
      <c r="X169" s="23">
        <f>+claims!F169</f>
        <v>7</v>
      </c>
      <c r="Z169" s="6">
        <f t="shared" si="39"/>
        <v>6.6666666666666666E-2</v>
      </c>
      <c r="AA169" s="6">
        <f t="shared" si="40"/>
        <v>5.2356020942408377E-2</v>
      </c>
      <c r="AB169" s="6">
        <f t="shared" ref="AB169:AB233" si="41">IF(Q169&gt;100,IF(X169&lt;1,0,+X169/Q169),IF(X169&lt;1,0,+X169/100))</f>
        <v>3.8567493112947659E-2</v>
      </c>
      <c r="AD169" s="6">
        <f t="shared" si="32"/>
        <v>4.7846864648387728E-2</v>
      </c>
    </row>
    <row r="170" spans="1:30" outlineLevel="1">
      <c r="A170" t="s">
        <v>266</v>
      </c>
      <c r="B170" t="s">
        <v>267</v>
      </c>
      <c r="C170" s="83"/>
      <c r="D170" s="36" t="s">
        <v>267</v>
      </c>
      <c r="E170" s="83"/>
      <c r="F170" s="74">
        <v>6</v>
      </c>
      <c r="G170" s="36">
        <f t="shared" si="35"/>
        <v>6</v>
      </c>
      <c r="H170" s="83"/>
      <c r="I170" s="36" t="s">
        <v>267</v>
      </c>
      <c r="J170" s="83"/>
      <c r="K170" s="36">
        <v>7</v>
      </c>
      <c r="L170" s="36">
        <f t="shared" si="37"/>
        <v>7</v>
      </c>
      <c r="M170" s="83"/>
      <c r="N170" s="36" t="s">
        <v>267</v>
      </c>
      <c r="O170" s="83"/>
      <c r="P170" s="36">
        <v>6</v>
      </c>
      <c r="Q170" s="36">
        <f t="shared" si="34"/>
        <v>6</v>
      </c>
      <c r="R170" s="16">
        <f t="shared" si="38"/>
        <v>6.333333333333333</v>
      </c>
      <c r="T170" s="6">
        <f t="shared" si="33"/>
        <v>3.363008118721979E-5</v>
      </c>
      <c r="V170" s="23">
        <f>+claims!D170</f>
        <v>0</v>
      </c>
      <c r="W170" s="23">
        <f>+claims!E170</f>
        <v>0</v>
      </c>
      <c r="X170" s="23">
        <f>+claims!F170</f>
        <v>0</v>
      </c>
      <c r="Z170" s="6">
        <f t="shared" si="39"/>
        <v>0</v>
      </c>
      <c r="AA170" s="6">
        <f t="shared" si="40"/>
        <v>0</v>
      </c>
      <c r="AB170" s="6">
        <f t="shared" si="41"/>
        <v>0</v>
      </c>
      <c r="AD170" s="6">
        <f t="shared" si="32"/>
        <v>0</v>
      </c>
    </row>
    <row r="171" spans="1:30" outlineLevel="1">
      <c r="A171" t="s">
        <v>268</v>
      </c>
      <c r="B171" t="s">
        <v>269</v>
      </c>
      <c r="C171" s="83"/>
      <c r="D171" s="36" t="s">
        <v>269</v>
      </c>
      <c r="E171" s="83"/>
      <c r="F171" s="74">
        <v>11</v>
      </c>
      <c r="G171" s="36">
        <f t="shared" si="35"/>
        <v>11</v>
      </c>
      <c r="H171" s="83"/>
      <c r="I171" s="36" t="s">
        <v>269</v>
      </c>
      <c r="J171" s="83"/>
      <c r="K171" s="36">
        <v>10</v>
      </c>
      <c r="L171" s="36">
        <f t="shared" si="37"/>
        <v>10</v>
      </c>
      <c r="M171" s="83"/>
      <c r="N171" s="36" t="s">
        <v>269</v>
      </c>
      <c r="O171" s="83"/>
      <c r="P171" s="36">
        <v>10</v>
      </c>
      <c r="Q171" s="36">
        <f t="shared" si="34"/>
        <v>10</v>
      </c>
      <c r="R171" s="16">
        <f t="shared" si="38"/>
        <v>10.166666666666666</v>
      </c>
      <c r="T171" s="6">
        <f t="shared" si="33"/>
        <v>5.3985130326852817E-5</v>
      </c>
      <c r="V171" s="23">
        <f>+claims!D171</f>
        <v>0</v>
      </c>
      <c r="W171" s="23">
        <f>+claims!E171</f>
        <v>0</v>
      </c>
      <c r="X171" s="23">
        <f>+claims!F171</f>
        <v>0</v>
      </c>
      <c r="Z171" s="6">
        <f t="shared" si="39"/>
        <v>0</v>
      </c>
      <c r="AA171" s="6">
        <f t="shared" si="40"/>
        <v>0</v>
      </c>
      <c r="AB171" s="6">
        <f t="shared" si="41"/>
        <v>0</v>
      </c>
      <c r="AD171" s="6">
        <f t="shared" si="32"/>
        <v>0</v>
      </c>
    </row>
    <row r="172" spans="1:30" outlineLevel="1">
      <c r="A172" t="s">
        <v>270</v>
      </c>
      <c r="B172" t="s">
        <v>271</v>
      </c>
      <c r="C172" s="83"/>
      <c r="D172" s="36" t="s">
        <v>271</v>
      </c>
      <c r="E172" s="83"/>
      <c r="F172" s="74">
        <v>9</v>
      </c>
      <c r="G172" s="36">
        <f t="shared" si="35"/>
        <v>9</v>
      </c>
      <c r="H172" s="83"/>
      <c r="I172" s="36" t="s">
        <v>271</v>
      </c>
      <c r="J172" s="83"/>
      <c r="K172" s="36">
        <v>9</v>
      </c>
      <c r="L172" s="36">
        <f t="shared" si="37"/>
        <v>9</v>
      </c>
      <c r="M172" s="83"/>
      <c r="N172" s="36" t="s">
        <v>271</v>
      </c>
      <c r="O172" s="83"/>
      <c r="P172" s="36">
        <v>9</v>
      </c>
      <c r="Q172" s="36">
        <f t="shared" si="34"/>
        <v>9</v>
      </c>
      <c r="R172" s="16">
        <f t="shared" si="38"/>
        <v>9</v>
      </c>
      <c r="T172" s="6">
        <f t="shared" si="33"/>
        <v>4.7790115371312332E-5</v>
      </c>
      <c r="V172" s="23">
        <f>+claims!D172</f>
        <v>0</v>
      </c>
      <c r="W172" s="23">
        <f>+claims!E172</f>
        <v>0</v>
      </c>
      <c r="X172" s="23">
        <f>+claims!F172</f>
        <v>0</v>
      </c>
      <c r="Z172" s="6">
        <f t="shared" si="39"/>
        <v>0</v>
      </c>
      <c r="AA172" s="6">
        <f t="shared" si="40"/>
        <v>0</v>
      </c>
      <c r="AB172" s="6">
        <f t="shared" si="41"/>
        <v>0</v>
      </c>
      <c r="AD172" s="6">
        <f t="shared" si="32"/>
        <v>0</v>
      </c>
    </row>
    <row r="173" spans="1:30" outlineLevel="1">
      <c r="A173" t="s">
        <v>272</v>
      </c>
      <c r="B173" t="s">
        <v>273</v>
      </c>
      <c r="C173" s="83"/>
      <c r="D173" s="36" t="s">
        <v>273</v>
      </c>
      <c r="E173" s="83"/>
      <c r="F173" s="74">
        <v>16</v>
      </c>
      <c r="G173" s="36">
        <f t="shared" si="35"/>
        <v>16</v>
      </c>
      <c r="H173" s="83"/>
      <c r="I173" s="36" t="s">
        <v>273</v>
      </c>
      <c r="J173" s="83"/>
      <c r="K173" s="36">
        <v>17</v>
      </c>
      <c r="L173" s="36">
        <f t="shared" si="37"/>
        <v>17</v>
      </c>
      <c r="M173" s="83"/>
      <c r="N173" s="36" t="s">
        <v>273</v>
      </c>
      <c r="O173" s="83"/>
      <c r="P173" s="36">
        <v>16</v>
      </c>
      <c r="Q173" s="36">
        <f t="shared" si="34"/>
        <v>16</v>
      </c>
      <c r="R173" s="16">
        <f t="shared" si="38"/>
        <v>16.333333333333332</v>
      </c>
      <c r="T173" s="6">
        <f t="shared" si="33"/>
        <v>8.6730209377566816E-5</v>
      </c>
      <c r="V173" s="23">
        <f>+claims!D173</f>
        <v>0</v>
      </c>
      <c r="W173" s="23">
        <f>+claims!E173</f>
        <v>1</v>
      </c>
      <c r="X173" s="23">
        <f>+claims!F173</f>
        <v>0</v>
      </c>
      <c r="Z173" s="6">
        <f t="shared" si="39"/>
        <v>0</v>
      </c>
      <c r="AA173" s="6">
        <f t="shared" si="40"/>
        <v>0.01</v>
      </c>
      <c r="AB173" s="6">
        <f t="shared" si="41"/>
        <v>0</v>
      </c>
      <c r="AD173" s="6">
        <f t="shared" si="32"/>
        <v>3.3333333333333335E-3</v>
      </c>
    </row>
    <row r="174" spans="1:30" outlineLevel="1">
      <c r="A174" t="s">
        <v>274</v>
      </c>
      <c r="B174" t="s">
        <v>275</v>
      </c>
      <c r="C174" s="83"/>
      <c r="D174" s="36" t="s">
        <v>275</v>
      </c>
      <c r="E174" s="83"/>
      <c r="F174" s="74">
        <v>2.5</v>
      </c>
      <c r="G174" s="36">
        <f t="shared" si="35"/>
        <v>2.5</v>
      </c>
      <c r="H174" s="83"/>
      <c r="I174" s="36" t="s">
        <v>275</v>
      </c>
      <c r="J174" s="83"/>
      <c r="K174" s="36">
        <v>2.5</v>
      </c>
      <c r="L174" s="36">
        <f t="shared" si="37"/>
        <v>2.5</v>
      </c>
      <c r="M174" s="83"/>
      <c r="N174" s="36" t="s">
        <v>275</v>
      </c>
      <c r="O174" s="83"/>
      <c r="P174" s="36">
        <v>2.5</v>
      </c>
      <c r="Q174" s="36">
        <f t="shared" si="34"/>
        <v>2.5</v>
      </c>
      <c r="R174" s="16">
        <f t="shared" si="38"/>
        <v>2.5</v>
      </c>
      <c r="T174" s="6">
        <f t="shared" si="33"/>
        <v>1.3275032047586758E-5</v>
      </c>
      <c r="V174" s="23">
        <f>+claims!D174</f>
        <v>0</v>
      </c>
      <c r="W174" s="23">
        <f>+claims!E174</f>
        <v>0</v>
      </c>
      <c r="X174" s="23">
        <f>+claims!F174</f>
        <v>0</v>
      </c>
      <c r="Z174" s="6">
        <f t="shared" si="39"/>
        <v>0</v>
      </c>
      <c r="AA174" s="6">
        <f t="shared" si="40"/>
        <v>0</v>
      </c>
      <c r="AB174" s="6">
        <f t="shared" si="41"/>
        <v>0</v>
      </c>
      <c r="AD174" s="6">
        <f t="shared" si="32"/>
        <v>0</v>
      </c>
    </row>
    <row r="175" spans="1:30" outlineLevel="1">
      <c r="A175" t="s">
        <v>276</v>
      </c>
      <c r="B175" t="s">
        <v>277</v>
      </c>
      <c r="C175" s="83"/>
      <c r="D175" s="36" t="s">
        <v>277</v>
      </c>
      <c r="E175" s="83"/>
      <c r="F175" s="74">
        <v>81</v>
      </c>
      <c r="G175" s="36">
        <f t="shared" si="35"/>
        <v>81</v>
      </c>
      <c r="H175" s="83"/>
      <c r="I175" s="36" t="s">
        <v>277</v>
      </c>
      <c r="J175" s="83"/>
      <c r="K175" s="36">
        <v>74.5</v>
      </c>
      <c r="L175" s="36">
        <f t="shared" si="37"/>
        <v>74.5</v>
      </c>
      <c r="M175" s="83"/>
      <c r="N175" s="36" t="s">
        <v>277</v>
      </c>
      <c r="O175" s="83"/>
      <c r="P175" s="36">
        <v>72</v>
      </c>
      <c r="Q175" s="36">
        <f t="shared" si="34"/>
        <v>72</v>
      </c>
      <c r="R175" s="16">
        <f t="shared" si="38"/>
        <v>74.333333333333329</v>
      </c>
      <c r="T175" s="6">
        <f t="shared" si="33"/>
        <v>3.9471095288157962E-4</v>
      </c>
      <c r="V175" s="23">
        <f>+claims!D175</f>
        <v>1</v>
      </c>
      <c r="W175" s="23">
        <f>+claims!E175</f>
        <v>0</v>
      </c>
      <c r="X175" s="23">
        <f>+claims!F175</f>
        <v>1</v>
      </c>
      <c r="Z175" s="6">
        <f t="shared" si="39"/>
        <v>0.01</v>
      </c>
      <c r="AA175" s="6">
        <f t="shared" si="40"/>
        <v>0</v>
      </c>
      <c r="AB175" s="6">
        <f t="shared" si="41"/>
        <v>0.01</v>
      </c>
      <c r="AD175" s="6">
        <f t="shared" si="32"/>
        <v>6.6666666666666671E-3</v>
      </c>
    </row>
    <row r="176" spans="1:30" outlineLevel="1">
      <c r="A176" t="s">
        <v>278</v>
      </c>
      <c r="B176" t="s">
        <v>279</v>
      </c>
      <c r="C176" s="83"/>
      <c r="D176" s="36" t="s">
        <v>279</v>
      </c>
      <c r="E176" s="83"/>
      <c r="F176" s="74">
        <v>55.5</v>
      </c>
      <c r="G176" s="36">
        <f t="shared" si="35"/>
        <v>55.5</v>
      </c>
      <c r="H176" s="83"/>
      <c r="I176" s="36" t="s">
        <v>279</v>
      </c>
      <c r="J176" s="83"/>
      <c r="K176" s="36">
        <v>56</v>
      </c>
      <c r="L176" s="36">
        <f t="shared" si="37"/>
        <v>56</v>
      </c>
      <c r="M176" s="83"/>
      <c r="N176" s="36" t="s">
        <v>279</v>
      </c>
      <c r="O176" s="83"/>
      <c r="P176" s="36">
        <v>56</v>
      </c>
      <c r="Q176" s="36">
        <f t="shared" si="34"/>
        <v>56</v>
      </c>
      <c r="R176" s="16">
        <f t="shared" si="38"/>
        <v>55.916666666666664</v>
      </c>
      <c r="T176" s="6">
        <f t="shared" si="33"/>
        <v>2.969182167976905E-4</v>
      </c>
      <c r="V176" s="23">
        <f>+claims!D176</f>
        <v>0</v>
      </c>
      <c r="W176" s="23">
        <f>+claims!E176</f>
        <v>1</v>
      </c>
      <c r="X176" s="23">
        <f>+claims!F176</f>
        <v>0</v>
      </c>
      <c r="Z176" s="6">
        <f t="shared" si="39"/>
        <v>0</v>
      </c>
      <c r="AA176" s="6">
        <f t="shared" si="40"/>
        <v>0.01</v>
      </c>
      <c r="AB176" s="6">
        <f t="shared" si="41"/>
        <v>0</v>
      </c>
      <c r="AD176" s="6">
        <f t="shared" si="32"/>
        <v>3.3333333333333335E-3</v>
      </c>
    </row>
    <row r="177" spans="1:30" outlineLevel="1">
      <c r="A177" t="s">
        <v>280</v>
      </c>
      <c r="B177" t="s">
        <v>281</v>
      </c>
      <c r="C177" s="83"/>
      <c r="D177" s="36" t="s">
        <v>281</v>
      </c>
      <c r="E177" s="83"/>
      <c r="F177" s="74">
        <v>5</v>
      </c>
      <c r="G177" s="36">
        <f t="shared" si="35"/>
        <v>5</v>
      </c>
      <c r="H177" s="83"/>
      <c r="I177" s="36" t="s">
        <v>281</v>
      </c>
      <c r="J177" s="83"/>
      <c r="K177" s="36">
        <v>5</v>
      </c>
      <c r="L177" s="36">
        <f t="shared" si="37"/>
        <v>5</v>
      </c>
      <c r="M177" s="83"/>
      <c r="N177" s="36" t="s">
        <v>281</v>
      </c>
      <c r="O177" s="83"/>
      <c r="P177" s="36">
        <v>4</v>
      </c>
      <c r="Q177" s="36">
        <f t="shared" si="34"/>
        <v>4</v>
      </c>
      <c r="R177" s="16">
        <f t="shared" si="38"/>
        <v>4.5</v>
      </c>
      <c r="T177" s="6">
        <f t="shared" si="33"/>
        <v>2.3895057685656166E-5</v>
      </c>
      <c r="V177" s="23">
        <f>+claims!D177</f>
        <v>0</v>
      </c>
      <c r="W177" s="23">
        <f>+claims!E177</f>
        <v>0</v>
      </c>
      <c r="X177" s="23">
        <f>+claims!F177</f>
        <v>0</v>
      </c>
      <c r="Z177" s="6">
        <f t="shared" si="39"/>
        <v>0</v>
      </c>
      <c r="AA177" s="6">
        <f t="shared" si="40"/>
        <v>0</v>
      </c>
      <c r="AB177" s="6">
        <f t="shared" si="41"/>
        <v>0</v>
      </c>
      <c r="AD177" s="6">
        <f t="shared" si="32"/>
        <v>0</v>
      </c>
    </row>
    <row r="178" spans="1:30" outlineLevel="1">
      <c r="A178" t="s">
        <v>282</v>
      </c>
      <c r="B178" t="s">
        <v>283</v>
      </c>
      <c r="C178" s="83"/>
      <c r="D178" s="36" t="s">
        <v>283</v>
      </c>
      <c r="E178" s="83"/>
      <c r="F178" s="74">
        <v>38</v>
      </c>
      <c r="G178" s="36">
        <f t="shared" si="35"/>
        <v>38</v>
      </c>
      <c r="H178" s="83"/>
      <c r="I178" s="36" t="s">
        <v>283</v>
      </c>
      <c r="J178" s="83"/>
      <c r="K178" s="36">
        <v>37</v>
      </c>
      <c r="L178" s="36">
        <f t="shared" si="37"/>
        <v>37</v>
      </c>
      <c r="M178" s="83"/>
      <c r="N178" s="36" t="s">
        <v>283</v>
      </c>
      <c r="O178" s="83"/>
      <c r="P178" s="36">
        <v>36</v>
      </c>
      <c r="Q178" s="36">
        <f t="shared" si="34"/>
        <v>36</v>
      </c>
      <c r="R178" s="16">
        <f t="shared" si="38"/>
        <v>36.666666666666664</v>
      </c>
      <c r="T178" s="6">
        <f t="shared" si="33"/>
        <v>1.9470047003127244E-4</v>
      </c>
      <c r="V178" s="23">
        <f>+claims!D178</f>
        <v>0</v>
      </c>
      <c r="W178" s="23">
        <f>+claims!E178</f>
        <v>0</v>
      </c>
      <c r="X178" s="23">
        <f>+claims!F178</f>
        <v>0</v>
      </c>
      <c r="Z178" s="6">
        <f t="shared" si="39"/>
        <v>0</v>
      </c>
      <c r="AA178" s="6">
        <f t="shared" si="40"/>
        <v>0</v>
      </c>
      <c r="AB178" s="6">
        <f t="shared" si="41"/>
        <v>0</v>
      </c>
      <c r="AD178" s="6">
        <f t="shared" si="32"/>
        <v>0</v>
      </c>
    </row>
    <row r="179" spans="1:30" outlineLevel="1">
      <c r="A179" t="s">
        <v>284</v>
      </c>
      <c r="B179" t="s">
        <v>285</v>
      </c>
      <c r="C179" s="83"/>
      <c r="D179" s="36" t="s">
        <v>285</v>
      </c>
      <c r="E179" s="83"/>
      <c r="F179" s="74">
        <v>38</v>
      </c>
      <c r="G179" s="36">
        <f t="shared" si="35"/>
        <v>38</v>
      </c>
      <c r="H179" s="83"/>
      <c r="I179" s="36" t="s">
        <v>285</v>
      </c>
      <c r="J179" s="83"/>
      <c r="K179" s="36">
        <v>38</v>
      </c>
      <c r="L179" s="36">
        <f t="shared" si="37"/>
        <v>38</v>
      </c>
      <c r="M179" s="83"/>
      <c r="N179" s="36" t="s">
        <v>285</v>
      </c>
      <c r="O179" s="83"/>
      <c r="P179" s="36">
        <v>36.5</v>
      </c>
      <c r="Q179" s="36">
        <f t="shared" si="34"/>
        <v>36.5</v>
      </c>
      <c r="R179" s="16">
        <f t="shared" si="38"/>
        <v>37.25</v>
      </c>
      <c r="T179" s="6">
        <f t="shared" si="33"/>
        <v>1.9779797750904269E-4</v>
      </c>
      <c r="V179" s="23">
        <f>+claims!D179</f>
        <v>1</v>
      </c>
      <c r="W179" s="23">
        <f>+claims!E179</f>
        <v>1</v>
      </c>
      <c r="X179" s="23">
        <f>+claims!F179</f>
        <v>0</v>
      </c>
      <c r="Z179" s="6">
        <f t="shared" si="39"/>
        <v>0.01</v>
      </c>
      <c r="AA179" s="6">
        <f t="shared" si="40"/>
        <v>0.01</v>
      </c>
      <c r="AB179" s="6">
        <f t="shared" si="41"/>
        <v>0</v>
      </c>
      <c r="AD179" s="6">
        <f t="shared" si="32"/>
        <v>5.0000000000000001E-3</v>
      </c>
    </row>
    <row r="180" spans="1:30" outlineLevel="1">
      <c r="A180" t="s">
        <v>286</v>
      </c>
      <c r="B180" t="s">
        <v>287</v>
      </c>
      <c r="C180" s="83"/>
      <c r="D180" s="36" t="s">
        <v>287</v>
      </c>
      <c r="E180" s="83"/>
      <c r="F180" s="74">
        <v>24.5</v>
      </c>
      <c r="G180" s="36">
        <f t="shared" si="35"/>
        <v>24.5</v>
      </c>
      <c r="H180" s="83"/>
      <c r="I180" s="36" t="s">
        <v>287</v>
      </c>
      <c r="J180" s="83"/>
      <c r="K180" s="36">
        <v>22.5</v>
      </c>
      <c r="L180" s="36">
        <f t="shared" si="37"/>
        <v>22.5</v>
      </c>
      <c r="M180" s="83"/>
      <c r="N180" s="36" t="s">
        <v>287</v>
      </c>
      <c r="O180" s="83"/>
      <c r="P180" s="36">
        <v>24</v>
      </c>
      <c r="Q180" s="36">
        <f t="shared" si="34"/>
        <v>24</v>
      </c>
      <c r="R180" s="16">
        <f t="shared" si="38"/>
        <v>23.583333333333332</v>
      </c>
      <c r="T180" s="6">
        <f t="shared" si="33"/>
        <v>1.2522780231556842E-4</v>
      </c>
      <c r="V180" s="23">
        <f>+claims!D180</f>
        <v>0</v>
      </c>
      <c r="W180" s="23">
        <f>+claims!E180</f>
        <v>0</v>
      </c>
      <c r="X180" s="23">
        <f>+claims!F180</f>
        <v>0</v>
      </c>
      <c r="Z180" s="6">
        <f t="shared" si="39"/>
        <v>0</v>
      </c>
      <c r="AA180" s="6">
        <f t="shared" si="40"/>
        <v>0</v>
      </c>
      <c r="AB180" s="6">
        <f t="shared" si="41"/>
        <v>0</v>
      </c>
      <c r="AD180" s="6">
        <f t="shared" si="32"/>
        <v>0</v>
      </c>
    </row>
    <row r="181" spans="1:30" outlineLevel="1">
      <c r="A181" t="s">
        <v>288</v>
      </c>
      <c r="B181" t="s">
        <v>289</v>
      </c>
      <c r="C181" s="83"/>
      <c r="D181" s="36" t="s">
        <v>289</v>
      </c>
      <c r="E181" s="83"/>
      <c r="F181" s="74">
        <v>12</v>
      </c>
      <c r="G181" s="36">
        <f t="shared" si="35"/>
        <v>12</v>
      </c>
      <c r="H181" s="83"/>
      <c r="I181" s="36" t="s">
        <v>289</v>
      </c>
      <c r="J181" s="83"/>
      <c r="K181" s="36">
        <v>11</v>
      </c>
      <c r="L181" s="36">
        <f t="shared" si="37"/>
        <v>11</v>
      </c>
      <c r="M181" s="83"/>
      <c r="N181" s="36" t="s">
        <v>289</v>
      </c>
      <c r="O181" s="83"/>
      <c r="P181" s="36">
        <v>12</v>
      </c>
      <c r="Q181" s="36">
        <f t="shared" si="34"/>
        <v>12</v>
      </c>
      <c r="R181" s="16">
        <f t="shared" si="38"/>
        <v>11.666666666666666</v>
      </c>
      <c r="T181" s="6">
        <f t="shared" si="33"/>
        <v>6.1950149555404873E-5</v>
      </c>
      <c r="V181" s="23">
        <f>+claims!D181</f>
        <v>0</v>
      </c>
      <c r="W181" s="23">
        <f>+claims!E181</f>
        <v>0</v>
      </c>
      <c r="X181" s="23">
        <f>+claims!F181</f>
        <v>1</v>
      </c>
      <c r="Z181" s="6">
        <f t="shared" si="39"/>
        <v>0</v>
      </c>
      <c r="AA181" s="6">
        <f t="shared" si="40"/>
        <v>0</v>
      </c>
      <c r="AB181" s="6">
        <f t="shared" si="41"/>
        <v>0.01</v>
      </c>
      <c r="AD181" s="6">
        <f t="shared" si="32"/>
        <v>5.0000000000000001E-3</v>
      </c>
    </row>
    <row r="182" spans="1:30" outlineLevel="1">
      <c r="A182" t="s">
        <v>290</v>
      </c>
      <c r="B182" t="s">
        <v>291</v>
      </c>
      <c r="C182" s="83"/>
      <c r="D182" s="36" t="s">
        <v>291</v>
      </c>
      <c r="E182" s="83"/>
      <c r="F182" s="74">
        <v>16</v>
      </c>
      <c r="G182" s="36">
        <f t="shared" si="35"/>
        <v>16</v>
      </c>
      <c r="H182" s="83"/>
      <c r="I182" s="36" t="s">
        <v>291</v>
      </c>
      <c r="J182" s="83"/>
      <c r="K182" s="36">
        <v>16.5</v>
      </c>
      <c r="L182" s="36">
        <f t="shared" si="37"/>
        <v>16.5</v>
      </c>
      <c r="M182" s="83"/>
      <c r="N182" s="36" t="s">
        <v>291</v>
      </c>
      <c r="O182" s="83"/>
      <c r="P182" s="36">
        <v>15</v>
      </c>
      <c r="Q182" s="36">
        <f t="shared" si="34"/>
        <v>15</v>
      </c>
      <c r="R182" s="16">
        <f t="shared" si="38"/>
        <v>15.666666666666666</v>
      </c>
      <c r="T182" s="6">
        <f t="shared" si="33"/>
        <v>8.3190200831543691E-5</v>
      </c>
      <c r="V182" s="23">
        <f>+claims!D182</f>
        <v>0</v>
      </c>
      <c r="W182" s="23">
        <f>+claims!E182</f>
        <v>0</v>
      </c>
      <c r="X182" s="23">
        <f>+claims!F182</f>
        <v>0</v>
      </c>
      <c r="Z182" s="6">
        <f t="shared" si="39"/>
        <v>0</v>
      </c>
      <c r="AA182" s="6">
        <f t="shared" si="40"/>
        <v>0</v>
      </c>
      <c r="AB182" s="6">
        <f t="shared" si="41"/>
        <v>0</v>
      </c>
      <c r="AD182" s="6">
        <f t="shared" si="32"/>
        <v>0</v>
      </c>
    </row>
    <row r="183" spans="1:30" outlineLevel="1">
      <c r="A183" t="s">
        <v>292</v>
      </c>
      <c r="B183" t="s">
        <v>293</v>
      </c>
      <c r="C183" s="83"/>
      <c r="D183" s="36" t="s">
        <v>293</v>
      </c>
      <c r="E183" s="83"/>
      <c r="F183" s="74">
        <v>630.5</v>
      </c>
      <c r="G183" s="36">
        <f t="shared" si="35"/>
        <v>630.5</v>
      </c>
      <c r="H183" s="83"/>
      <c r="I183" s="36" t="s">
        <v>293</v>
      </c>
      <c r="J183" s="83"/>
      <c r="K183" s="36">
        <v>629.5</v>
      </c>
      <c r="L183" s="36">
        <f t="shared" si="37"/>
        <v>629.5</v>
      </c>
      <c r="M183" s="83"/>
      <c r="N183" s="36" t="s">
        <v>293</v>
      </c>
      <c r="O183" s="83"/>
      <c r="P183" s="36">
        <v>643</v>
      </c>
      <c r="Q183" s="36">
        <f t="shared" si="34"/>
        <v>643</v>
      </c>
      <c r="R183" s="16">
        <f t="shared" si="38"/>
        <v>636.41666666666663</v>
      </c>
      <c r="T183" s="6">
        <f t="shared" si="33"/>
        <v>3.3793806582473355E-3</v>
      </c>
      <c r="V183" s="23">
        <f>+claims!D183</f>
        <v>3</v>
      </c>
      <c r="W183" s="23">
        <f>+claims!E183</f>
        <v>7</v>
      </c>
      <c r="X183" s="23">
        <f>+claims!F183</f>
        <v>3</v>
      </c>
      <c r="Z183" s="6">
        <f t="shared" si="39"/>
        <v>4.7581284694686752E-3</v>
      </c>
      <c r="AA183" s="6">
        <f t="shared" si="40"/>
        <v>1.1119936457505957E-2</v>
      </c>
      <c r="AB183" s="6">
        <f t="shared" si="41"/>
        <v>4.6656298600311046E-3</v>
      </c>
      <c r="AD183" s="6">
        <f t="shared" si="32"/>
        <v>6.8324818274289843E-3</v>
      </c>
    </row>
    <row r="184" spans="1:30" outlineLevel="1">
      <c r="A184" t="s">
        <v>294</v>
      </c>
      <c r="B184" t="s">
        <v>295</v>
      </c>
      <c r="C184" s="83"/>
      <c r="D184" s="36" t="s">
        <v>295</v>
      </c>
      <c r="E184" s="83"/>
      <c r="F184" s="74">
        <v>12</v>
      </c>
      <c r="G184" s="36">
        <f t="shared" si="35"/>
        <v>12</v>
      </c>
      <c r="H184" s="83"/>
      <c r="I184" s="36" t="s">
        <v>295</v>
      </c>
      <c r="J184" s="83"/>
      <c r="K184" s="36">
        <v>12</v>
      </c>
      <c r="L184" s="36">
        <f t="shared" si="37"/>
        <v>12</v>
      </c>
      <c r="M184" s="83"/>
      <c r="N184" s="36" t="s">
        <v>295</v>
      </c>
      <c r="O184" s="83"/>
      <c r="P184" s="36">
        <v>12</v>
      </c>
      <c r="Q184" s="36">
        <f t="shared" si="34"/>
        <v>12</v>
      </c>
      <c r="R184" s="16">
        <f t="shared" si="38"/>
        <v>12</v>
      </c>
      <c r="T184" s="6">
        <f t="shared" si="33"/>
        <v>6.3720153828416442E-5</v>
      </c>
      <c r="V184" s="23">
        <f>+claims!D184</f>
        <v>0</v>
      </c>
      <c r="W184" s="23">
        <f>+claims!E184</f>
        <v>0</v>
      </c>
      <c r="X184" s="23">
        <f>+claims!F184</f>
        <v>0</v>
      </c>
      <c r="Z184" s="6">
        <f t="shared" si="39"/>
        <v>0</v>
      </c>
      <c r="AA184" s="6">
        <f t="shared" si="40"/>
        <v>0</v>
      </c>
      <c r="AB184" s="6">
        <f t="shared" si="41"/>
        <v>0</v>
      </c>
      <c r="AD184" s="6">
        <f t="shared" si="32"/>
        <v>0</v>
      </c>
    </row>
    <row r="185" spans="1:30" outlineLevel="1">
      <c r="A185" t="s">
        <v>296</v>
      </c>
      <c r="B185" t="s">
        <v>297</v>
      </c>
      <c r="C185" s="83"/>
      <c r="D185" s="36" t="s">
        <v>297</v>
      </c>
      <c r="E185" s="83"/>
      <c r="F185" s="74">
        <v>3.5</v>
      </c>
      <c r="G185" s="36">
        <f t="shared" si="35"/>
        <v>3.5</v>
      </c>
      <c r="H185" s="83"/>
      <c r="I185" s="36" t="s">
        <v>297</v>
      </c>
      <c r="J185" s="83"/>
      <c r="K185" s="36">
        <v>3.5</v>
      </c>
      <c r="L185" s="36">
        <f t="shared" si="37"/>
        <v>3.5</v>
      </c>
      <c r="M185" s="83"/>
      <c r="N185" s="36" t="s">
        <v>297</v>
      </c>
      <c r="O185" s="83"/>
      <c r="P185" s="36">
        <v>3</v>
      </c>
      <c r="Q185" s="36">
        <f t="shared" si="34"/>
        <v>3</v>
      </c>
      <c r="R185" s="16">
        <f t="shared" si="38"/>
        <v>3.25</v>
      </c>
      <c r="T185" s="6">
        <f t="shared" si="33"/>
        <v>1.7257541661862788E-5</v>
      </c>
      <c r="V185" s="23">
        <f>+claims!D185</f>
        <v>0</v>
      </c>
      <c r="W185" s="23">
        <f>+claims!E185</f>
        <v>0</v>
      </c>
      <c r="X185" s="23">
        <f>+claims!F185</f>
        <v>0</v>
      </c>
      <c r="Z185" s="6">
        <f t="shared" si="39"/>
        <v>0</v>
      </c>
      <c r="AA185" s="6">
        <f t="shared" si="40"/>
        <v>0</v>
      </c>
      <c r="AB185" s="6">
        <f t="shared" si="41"/>
        <v>0</v>
      </c>
      <c r="AD185" s="6">
        <f t="shared" si="32"/>
        <v>0</v>
      </c>
    </row>
    <row r="186" spans="1:30" outlineLevel="1">
      <c r="A186" t="s">
        <v>298</v>
      </c>
      <c r="B186" t="s">
        <v>299</v>
      </c>
      <c r="C186" s="83"/>
      <c r="D186" s="36" t="s">
        <v>299</v>
      </c>
      <c r="E186" s="83"/>
      <c r="F186" s="74">
        <v>15</v>
      </c>
      <c r="G186" s="36">
        <f t="shared" si="35"/>
        <v>15</v>
      </c>
      <c r="H186" s="83"/>
      <c r="I186" s="36" t="s">
        <v>299</v>
      </c>
      <c r="J186" s="83"/>
      <c r="K186" s="36">
        <v>14</v>
      </c>
      <c r="L186" s="36">
        <f t="shared" si="37"/>
        <v>14</v>
      </c>
      <c r="M186" s="83"/>
      <c r="N186" s="36" t="s">
        <v>299</v>
      </c>
      <c r="O186" s="83"/>
      <c r="P186" s="36">
        <v>14</v>
      </c>
      <c r="Q186" s="36">
        <f t="shared" si="34"/>
        <v>14</v>
      </c>
      <c r="R186" s="16">
        <f t="shared" si="38"/>
        <v>14.166666666666666</v>
      </c>
      <c r="T186" s="6">
        <f t="shared" si="33"/>
        <v>7.5225181602991636E-5</v>
      </c>
      <c r="V186" s="23">
        <f>+claims!D186</f>
        <v>0</v>
      </c>
      <c r="W186" s="23">
        <f>+claims!E186</f>
        <v>0</v>
      </c>
      <c r="X186" s="23">
        <f>+claims!F186</f>
        <v>0</v>
      </c>
      <c r="Z186" s="6">
        <f t="shared" si="39"/>
        <v>0</v>
      </c>
      <c r="AA186" s="6">
        <f t="shared" si="40"/>
        <v>0</v>
      </c>
      <c r="AB186" s="6">
        <f t="shared" si="41"/>
        <v>0</v>
      </c>
      <c r="AD186" s="6">
        <f t="shared" si="32"/>
        <v>0</v>
      </c>
    </row>
    <row r="187" spans="1:30" outlineLevel="1">
      <c r="A187" t="s">
        <v>300</v>
      </c>
      <c r="B187" t="s">
        <v>301</v>
      </c>
      <c r="C187" s="83"/>
      <c r="D187" s="36" t="s">
        <v>301</v>
      </c>
      <c r="E187" s="83"/>
      <c r="F187" s="74">
        <v>237</v>
      </c>
      <c r="G187" s="36">
        <f t="shared" si="35"/>
        <v>237</v>
      </c>
      <c r="H187" s="83"/>
      <c r="I187" s="36" t="s">
        <v>301</v>
      </c>
      <c r="J187" s="83"/>
      <c r="K187" s="36">
        <v>239</v>
      </c>
      <c r="L187" s="36">
        <f t="shared" si="37"/>
        <v>239</v>
      </c>
      <c r="M187" s="83"/>
      <c r="N187" s="36" t="s">
        <v>301</v>
      </c>
      <c r="O187" s="83"/>
      <c r="P187" s="36">
        <v>246</v>
      </c>
      <c r="Q187" s="36">
        <f t="shared" si="34"/>
        <v>246</v>
      </c>
      <c r="R187" s="16">
        <f t="shared" si="38"/>
        <v>242.16666666666666</v>
      </c>
      <c r="T187" s="6">
        <f t="shared" si="33"/>
        <v>1.285908104342904E-3</v>
      </c>
      <c r="V187" s="23">
        <f>+claims!D187</f>
        <v>4</v>
      </c>
      <c r="W187" s="23">
        <f>+claims!E187</f>
        <v>3</v>
      </c>
      <c r="X187" s="23">
        <f>+claims!F187</f>
        <v>1</v>
      </c>
      <c r="Z187" s="6">
        <f t="shared" si="39"/>
        <v>1.6877637130801686E-2</v>
      </c>
      <c r="AA187" s="6">
        <f t="shared" si="40"/>
        <v>1.2552301255230125E-2</v>
      </c>
      <c r="AB187" s="6">
        <f t="shared" si="41"/>
        <v>4.0650406504065045E-3</v>
      </c>
      <c r="AD187" s="6">
        <f t="shared" si="32"/>
        <v>9.0295602654135738E-3</v>
      </c>
    </row>
    <row r="188" spans="1:30" outlineLevel="1">
      <c r="A188" t="s">
        <v>302</v>
      </c>
      <c r="B188" t="s">
        <v>303</v>
      </c>
      <c r="C188" s="83"/>
      <c r="D188" s="36" t="s">
        <v>303</v>
      </c>
      <c r="E188" s="83"/>
      <c r="F188" s="74">
        <v>10.5</v>
      </c>
      <c r="G188" s="36">
        <f t="shared" si="35"/>
        <v>10.5</v>
      </c>
      <c r="H188" s="83"/>
      <c r="I188" s="36" t="s">
        <v>303</v>
      </c>
      <c r="J188" s="83"/>
      <c r="K188" s="36">
        <v>12</v>
      </c>
      <c r="L188" s="36">
        <f t="shared" si="37"/>
        <v>12</v>
      </c>
      <c r="M188" s="83"/>
      <c r="N188" s="36" t="s">
        <v>303</v>
      </c>
      <c r="O188" s="83"/>
      <c r="P188" s="36">
        <v>11</v>
      </c>
      <c r="Q188" s="36">
        <f t="shared" si="34"/>
        <v>11</v>
      </c>
      <c r="R188" s="16">
        <f t="shared" si="38"/>
        <v>11.25</v>
      </c>
      <c r="T188" s="6">
        <f t="shared" si="33"/>
        <v>5.9737644214140414E-5</v>
      </c>
      <c r="V188" s="23">
        <f>+claims!D188</f>
        <v>0</v>
      </c>
      <c r="W188" s="23">
        <f>+claims!E188</f>
        <v>0</v>
      </c>
      <c r="X188" s="23">
        <f>+claims!F188</f>
        <v>0</v>
      </c>
      <c r="Z188" s="6">
        <f t="shared" si="39"/>
        <v>0</v>
      </c>
      <c r="AA188" s="6">
        <f t="shared" si="40"/>
        <v>0</v>
      </c>
      <c r="AB188" s="6">
        <f t="shared" si="41"/>
        <v>0</v>
      </c>
      <c r="AD188" s="6">
        <f t="shared" si="32"/>
        <v>0</v>
      </c>
    </row>
    <row r="189" spans="1:30" outlineLevel="1">
      <c r="A189" t="s">
        <v>304</v>
      </c>
      <c r="B189" t="s">
        <v>305</v>
      </c>
      <c r="C189" s="83"/>
      <c r="D189" s="36" t="s">
        <v>305</v>
      </c>
      <c r="E189" s="83"/>
      <c r="F189" s="74">
        <v>5.5</v>
      </c>
      <c r="G189" s="36">
        <f t="shared" si="35"/>
        <v>5.5</v>
      </c>
      <c r="H189" s="83"/>
      <c r="I189" s="36" t="s">
        <v>305</v>
      </c>
      <c r="J189" s="83"/>
      <c r="K189" s="36">
        <v>4.5</v>
      </c>
      <c r="L189" s="36">
        <f t="shared" si="37"/>
        <v>4.5</v>
      </c>
      <c r="M189" s="83"/>
      <c r="N189" s="36" t="s">
        <v>305</v>
      </c>
      <c r="O189" s="83"/>
      <c r="P189" s="36">
        <v>4.5</v>
      </c>
      <c r="Q189" s="36">
        <f t="shared" si="34"/>
        <v>4.5</v>
      </c>
      <c r="R189" s="16">
        <f t="shared" si="38"/>
        <v>4.666666666666667</v>
      </c>
      <c r="T189" s="6">
        <f t="shared" si="33"/>
        <v>2.478005982216195E-5</v>
      </c>
      <c r="V189" s="23">
        <f>+claims!D189</f>
        <v>0</v>
      </c>
      <c r="W189" s="23">
        <f>+claims!E189</f>
        <v>0</v>
      </c>
      <c r="X189" s="23">
        <f>+claims!F189</f>
        <v>0</v>
      </c>
      <c r="Z189" s="6">
        <f t="shared" si="39"/>
        <v>0</v>
      </c>
      <c r="AA189" s="6">
        <f t="shared" si="40"/>
        <v>0</v>
      </c>
      <c r="AB189" s="6">
        <f t="shared" si="41"/>
        <v>0</v>
      </c>
      <c r="AD189" s="6">
        <f t="shared" si="32"/>
        <v>0</v>
      </c>
    </row>
    <row r="190" spans="1:30" outlineLevel="1">
      <c r="A190" t="s">
        <v>306</v>
      </c>
      <c r="B190" t="s">
        <v>307</v>
      </c>
      <c r="C190" s="83"/>
      <c r="D190" s="36" t="s">
        <v>307</v>
      </c>
      <c r="E190" s="83"/>
      <c r="F190" s="74">
        <v>18.5</v>
      </c>
      <c r="G190" s="36">
        <f t="shared" si="35"/>
        <v>18.5</v>
      </c>
      <c r="H190" s="83"/>
      <c r="I190" s="36" t="s">
        <v>307</v>
      </c>
      <c r="J190" s="83"/>
      <c r="K190" s="36">
        <v>17.5</v>
      </c>
      <c r="L190" s="36">
        <f t="shared" si="37"/>
        <v>17.5</v>
      </c>
      <c r="M190" s="83"/>
      <c r="N190" s="36" t="s">
        <v>307</v>
      </c>
      <c r="O190" s="83"/>
      <c r="P190" s="36">
        <v>16.5</v>
      </c>
      <c r="Q190" s="36">
        <f t="shared" si="34"/>
        <v>16.5</v>
      </c>
      <c r="R190" s="16">
        <f t="shared" si="38"/>
        <v>17.166666666666668</v>
      </c>
      <c r="T190" s="6">
        <f t="shared" si="33"/>
        <v>9.1155220060095747E-5</v>
      </c>
      <c r="V190" s="23">
        <f>+claims!D190</f>
        <v>0</v>
      </c>
      <c r="W190" s="23">
        <f>+claims!E190</f>
        <v>2</v>
      </c>
      <c r="X190" s="23">
        <f>+claims!F190</f>
        <v>0</v>
      </c>
      <c r="Z190" s="6">
        <f t="shared" si="39"/>
        <v>0</v>
      </c>
      <c r="AA190" s="6">
        <f t="shared" si="40"/>
        <v>0.02</v>
      </c>
      <c r="AB190" s="6">
        <f t="shared" si="41"/>
        <v>0</v>
      </c>
      <c r="AD190" s="6">
        <f t="shared" si="32"/>
        <v>6.6666666666666671E-3</v>
      </c>
    </row>
    <row r="191" spans="1:30" outlineLevel="1">
      <c r="A191" t="s">
        <v>308</v>
      </c>
      <c r="B191" t="s">
        <v>309</v>
      </c>
      <c r="C191" s="83"/>
      <c r="D191" s="36" t="s">
        <v>309</v>
      </c>
      <c r="E191" s="83"/>
      <c r="F191" s="74">
        <v>14.5</v>
      </c>
      <c r="G191" s="36">
        <f t="shared" si="35"/>
        <v>14.5</v>
      </c>
      <c r="H191" s="83"/>
      <c r="I191" s="36" t="s">
        <v>309</v>
      </c>
      <c r="J191" s="83"/>
      <c r="K191" s="36">
        <v>14</v>
      </c>
      <c r="L191" s="36">
        <f t="shared" si="37"/>
        <v>14</v>
      </c>
      <c r="M191" s="83"/>
      <c r="N191" s="36" t="s">
        <v>309</v>
      </c>
      <c r="O191" s="83"/>
      <c r="P191" s="36">
        <v>14</v>
      </c>
      <c r="Q191" s="36">
        <f t="shared" si="34"/>
        <v>14</v>
      </c>
      <c r="R191" s="16">
        <f t="shared" si="38"/>
        <v>14.083333333333334</v>
      </c>
      <c r="T191" s="6">
        <f t="shared" si="33"/>
        <v>7.478268053473874E-5</v>
      </c>
      <c r="V191" s="23">
        <f>+claims!D191</f>
        <v>0</v>
      </c>
      <c r="W191" s="23">
        <f>+claims!E191</f>
        <v>0</v>
      </c>
      <c r="X191" s="23">
        <f>+claims!F191</f>
        <v>0</v>
      </c>
      <c r="Z191" s="6">
        <f t="shared" si="39"/>
        <v>0</v>
      </c>
      <c r="AA191" s="6">
        <f t="shared" si="40"/>
        <v>0</v>
      </c>
      <c r="AB191" s="6">
        <f t="shared" si="41"/>
        <v>0</v>
      </c>
      <c r="AD191" s="6">
        <f t="shared" ref="AD191:AD255" si="42">(+Z191+(AA191*2)+(AB191*3))/6</f>
        <v>0</v>
      </c>
    </row>
    <row r="192" spans="1:30" outlineLevel="1">
      <c r="A192" t="s">
        <v>310</v>
      </c>
      <c r="B192" t="s">
        <v>311</v>
      </c>
      <c r="C192" s="83"/>
      <c r="D192" s="36" t="s">
        <v>311</v>
      </c>
      <c r="E192" s="83"/>
      <c r="F192" s="74">
        <v>8</v>
      </c>
      <c r="G192" s="36">
        <f t="shared" si="35"/>
        <v>8</v>
      </c>
      <c r="H192" s="83"/>
      <c r="I192" s="36" t="s">
        <v>311</v>
      </c>
      <c r="J192" s="83"/>
      <c r="K192" s="36">
        <v>8</v>
      </c>
      <c r="L192" s="36">
        <f t="shared" si="37"/>
        <v>8</v>
      </c>
      <c r="M192" s="83"/>
      <c r="N192" s="36" t="s">
        <v>311</v>
      </c>
      <c r="O192" s="83"/>
      <c r="P192" s="36">
        <v>8</v>
      </c>
      <c r="Q192" s="36">
        <f t="shared" si="34"/>
        <v>8</v>
      </c>
      <c r="R192" s="16">
        <f t="shared" si="38"/>
        <v>8</v>
      </c>
      <c r="T192" s="6">
        <f t="shared" si="33"/>
        <v>4.248010255227763E-5</v>
      </c>
      <c r="V192" s="23">
        <f>+claims!D192</f>
        <v>0</v>
      </c>
      <c r="W192" s="23">
        <f>+claims!E192</f>
        <v>1</v>
      </c>
      <c r="X192" s="23">
        <f>+claims!F192</f>
        <v>0</v>
      </c>
      <c r="Z192" s="6">
        <f t="shared" si="39"/>
        <v>0</v>
      </c>
      <c r="AA192" s="6">
        <f t="shared" si="40"/>
        <v>0.01</v>
      </c>
      <c r="AB192" s="6">
        <f t="shared" si="41"/>
        <v>0</v>
      </c>
      <c r="AD192" s="6">
        <f t="shared" si="42"/>
        <v>3.3333333333333335E-3</v>
      </c>
    </row>
    <row r="193" spans="1:30" outlineLevel="1">
      <c r="A193" t="s">
        <v>312</v>
      </c>
      <c r="B193" t="s">
        <v>313</v>
      </c>
      <c r="C193" s="83"/>
      <c r="D193" s="36" t="s">
        <v>313</v>
      </c>
      <c r="E193" s="83"/>
      <c r="F193" s="74">
        <v>19</v>
      </c>
      <c r="G193" s="36">
        <f t="shared" si="35"/>
        <v>19</v>
      </c>
      <c r="H193" s="83"/>
      <c r="I193" s="36" t="s">
        <v>313</v>
      </c>
      <c r="J193" s="83"/>
      <c r="K193" s="36">
        <v>20</v>
      </c>
      <c r="L193" s="36">
        <f t="shared" si="37"/>
        <v>20</v>
      </c>
      <c r="M193" s="83"/>
      <c r="N193" s="36" t="s">
        <v>313</v>
      </c>
      <c r="O193" s="83"/>
      <c r="P193" s="36">
        <v>22.5</v>
      </c>
      <c r="Q193" s="36">
        <f t="shared" si="34"/>
        <v>22.5</v>
      </c>
      <c r="R193" s="16">
        <f t="shared" si="38"/>
        <v>21.083333333333332</v>
      </c>
      <c r="T193" s="6">
        <f t="shared" si="33"/>
        <v>1.1195277026798166E-4</v>
      </c>
      <c r="V193" s="23">
        <f>+claims!D193</f>
        <v>0</v>
      </c>
      <c r="W193" s="23">
        <f>+claims!E193</f>
        <v>0</v>
      </c>
      <c r="X193" s="23">
        <f>+claims!F193</f>
        <v>0</v>
      </c>
      <c r="Z193" s="6">
        <f t="shared" si="39"/>
        <v>0</v>
      </c>
      <c r="AA193" s="6">
        <f t="shared" si="40"/>
        <v>0</v>
      </c>
      <c r="AB193" s="6">
        <f t="shared" si="41"/>
        <v>0</v>
      </c>
      <c r="AD193" s="6">
        <f t="shared" si="42"/>
        <v>0</v>
      </c>
    </row>
    <row r="194" spans="1:30" outlineLevel="1">
      <c r="A194" t="s">
        <v>314</v>
      </c>
      <c r="B194" t="s">
        <v>315</v>
      </c>
      <c r="C194" s="83"/>
      <c r="D194" s="36" t="s">
        <v>315</v>
      </c>
      <c r="E194" s="83"/>
      <c r="F194" s="74">
        <v>7.5</v>
      </c>
      <c r="G194" s="36">
        <f t="shared" si="35"/>
        <v>7.5</v>
      </c>
      <c r="H194" s="83"/>
      <c r="I194" s="36" t="s">
        <v>315</v>
      </c>
      <c r="J194" s="83"/>
      <c r="K194" s="36">
        <v>8</v>
      </c>
      <c r="L194" s="36">
        <f t="shared" si="37"/>
        <v>8</v>
      </c>
      <c r="M194" s="83"/>
      <c r="N194" s="36" t="s">
        <v>315</v>
      </c>
      <c r="O194" s="83"/>
      <c r="P194" s="36">
        <v>8</v>
      </c>
      <c r="Q194" s="36">
        <f t="shared" si="34"/>
        <v>8</v>
      </c>
      <c r="R194" s="16">
        <f t="shared" si="38"/>
        <v>7.916666666666667</v>
      </c>
      <c r="T194" s="6">
        <f t="shared" si="33"/>
        <v>4.2037601484024735E-5</v>
      </c>
      <c r="V194" s="23">
        <f>+claims!D194</f>
        <v>0</v>
      </c>
      <c r="W194" s="23">
        <f>+claims!E194</f>
        <v>1</v>
      </c>
      <c r="X194" s="23">
        <f>+claims!F194</f>
        <v>0</v>
      </c>
      <c r="Z194" s="6">
        <f t="shared" si="39"/>
        <v>0</v>
      </c>
      <c r="AA194" s="6">
        <f t="shared" si="40"/>
        <v>0.01</v>
      </c>
      <c r="AB194" s="6">
        <f t="shared" si="41"/>
        <v>0</v>
      </c>
      <c r="AD194" s="6">
        <f t="shared" si="42"/>
        <v>3.3333333333333335E-3</v>
      </c>
    </row>
    <row r="195" spans="1:30" outlineLevel="1">
      <c r="A195" t="s">
        <v>316</v>
      </c>
      <c r="B195" t="s">
        <v>317</v>
      </c>
      <c r="C195" s="83"/>
      <c r="D195" s="36" t="s">
        <v>317</v>
      </c>
      <c r="E195" s="83"/>
      <c r="F195" s="74">
        <v>20.5</v>
      </c>
      <c r="G195" s="36">
        <f t="shared" si="35"/>
        <v>20.5</v>
      </c>
      <c r="H195" s="83"/>
      <c r="I195" s="36" t="s">
        <v>317</v>
      </c>
      <c r="J195" s="83"/>
      <c r="K195" s="36">
        <v>18</v>
      </c>
      <c r="L195" s="36">
        <f t="shared" si="37"/>
        <v>18</v>
      </c>
      <c r="M195" s="83"/>
      <c r="N195" s="36" t="s">
        <v>317</v>
      </c>
      <c r="O195" s="83"/>
      <c r="P195" s="36">
        <v>16.5</v>
      </c>
      <c r="Q195" s="36">
        <f t="shared" si="34"/>
        <v>16.5</v>
      </c>
      <c r="R195" s="16">
        <f t="shared" si="38"/>
        <v>17.666666666666668</v>
      </c>
      <c r="T195" s="6">
        <f t="shared" si="33"/>
        <v>9.3810226469613107E-5</v>
      </c>
      <c r="V195" s="23">
        <f>+claims!D195</f>
        <v>0</v>
      </c>
      <c r="W195" s="23">
        <f>+claims!E195</f>
        <v>0</v>
      </c>
      <c r="X195" s="23">
        <f>+claims!F195</f>
        <v>0</v>
      </c>
      <c r="Z195" s="6">
        <f t="shared" si="39"/>
        <v>0</v>
      </c>
      <c r="AA195" s="6">
        <f t="shared" si="40"/>
        <v>0</v>
      </c>
      <c r="AB195" s="6">
        <f t="shared" si="41"/>
        <v>0</v>
      </c>
      <c r="AD195" s="6">
        <f t="shared" si="42"/>
        <v>0</v>
      </c>
    </row>
    <row r="196" spans="1:30" outlineLevel="1">
      <c r="A196" t="s">
        <v>318</v>
      </c>
      <c r="B196" t="s">
        <v>319</v>
      </c>
      <c r="C196" s="83"/>
      <c r="D196" s="36" t="s">
        <v>319</v>
      </c>
      <c r="E196" s="83"/>
      <c r="F196" s="74">
        <v>100.5</v>
      </c>
      <c r="G196" s="36">
        <f t="shared" si="35"/>
        <v>100.5</v>
      </c>
      <c r="H196" s="83"/>
      <c r="I196" s="36" t="s">
        <v>319</v>
      </c>
      <c r="J196" s="83"/>
      <c r="K196" s="36">
        <v>100.5</v>
      </c>
      <c r="L196" s="36">
        <f t="shared" si="37"/>
        <v>100.5</v>
      </c>
      <c r="M196" s="83"/>
      <c r="N196" s="36" t="s">
        <v>319</v>
      </c>
      <c r="O196" s="83"/>
      <c r="P196" s="36">
        <v>100.5</v>
      </c>
      <c r="Q196" s="36">
        <f t="shared" si="34"/>
        <v>100.5</v>
      </c>
      <c r="R196" s="16">
        <f t="shared" si="38"/>
        <v>100.5</v>
      </c>
      <c r="T196" s="6">
        <f t="shared" ref="T196:T261" si="43">+R196/$R$264</f>
        <v>5.3365628831298772E-4</v>
      </c>
      <c r="V196" s="23">
        <f>+claims!D196</f>
        <v>0</v>
      </c>
      <c r="W196" s="23">
        <f>+claims!E196</f>
        <v>1</v>
      </c>
      <c r="X196" s="23">
        <f>+claims!F196</f>
        <v>0</v>
      </c>
      <c r="Z196" s="6">
        <f t="shared" si="39"/>
        <v>0</v>
      </c>
      <c r="AA196" s="6">
        <f t="shared" si="40"/>
        <v>9.9502487562189053E-3</v>
      </c>
      <c r="AB196" s="6">
        <f t="shared" si="41"/>
        <v>0</v>
      </c>
      <c r="AD196" s="6">
        <f t="shared" si="42"/>
        <v>3.3167495854063019E-3</v>
      </c>
    </row>
    <row r="197" spans="1:30" outlineLevel="1">
      <c r="A197" t="s">
        <v>320</v>
      </c>
      <c r="B197" t="s">
        <v>321</v>
      </c>
      <c r="C197" s="83"/>
      <c r="D197" s="36" t="s">
        <v>321</v>
      </c>
      <c r="E197" s="83"/>
      <c r="F197" s="74">
        <v>15</v>
      </c>
      <c r="G197" s="36">
        <f t="shared" si="35"/>
        <v>15</v>
      </c>
      <c r="H197" s="83"/>
      <c r="I197" s="36" t="s">
        <v>321</v>
      </c>
      <c r="J197" s="83"/>
      <c r="K197" s="36">
        <v>14.5</v>
      </c>
      <c r="L197" s="36">
        <f t="shared" si="37"/>
        <v>14.5</v>
      </c>
      <c r="M197" s="83"/>
      <c r="N197" s="36" t="s">
        <v>321</v>
      </c>
      <c r="O197" s="83"/>
      <c r="P197" s="36">
        <v>14</v>
      </c>
      <c r="Q197" s="36">
        <f t="shared" si="34"/>
        <v>14</v>
      </c>
      <c r="R197" s="16">
        <f t="shared" si="38"/>
        <v>14.333333333333334</v>
      </c>
      <c r="T197" s="6">
        <f t="shared" si="43"/>
        <v>7.6110183739497414E-5</v>
      </c>
      <c r="V197" s="23">
        <f>+claims!D197</f>
        <v>0</v>
      </c>
      <c r="W197" s="23">
        <f>+claims!E197</f>
        <v>1</v>
      </c>
      <c r="X197" s="23">
        <f>+claims!F197</f>
        <v>0</v>
      </c>
      <c r="Z197" s="6">
        <f t="shared" si="39"/>
        <v>0</v>
      </c>
      <c r="AA197" s="6">
        <f t="shared" si="40"/>
        <v>0.01</v>
      </c>
      <c r="AB197" s="6">
        <f t="shared" si="41"/>
        <v>0</v>
      </c>
      <c r="AD197" s="6">
        <f t="shared" si="42"/>
        <v>3.3333333333333335E-3</v>
      </c>
    </row>
    <row r="198" spans="1:30" outlineLevel="1">
      <c r="A198" t="s">
        <v>322</v>
      </c>
      <c r="B198" t="s">
        <v>323</v>
      </c>
      <c r="C198" s="83"/>
      <c r="D198" s="36" t="s">
        <v>323</v>
      </c>
      <c r="E198" s="83"/>
      <c r="F198" s="74">
        <v>54.5</v>
      </c>
      <c r="G198" s="36">
        <f t="shared" si="35"/>
        <v>54.5</v>
      </c>
      <c r="H198" s="83"/>
      <c r="I198" s="36" t="s">
        <v>323</v>
      </c>
      <c r="J198" s="83"/>
      <c r="K198" s="36">
        <v>53.5</v>
      </c>
      <c r="L198" s="36">
        <f t="shared" si="37"/>
        <v>53.5</v>
      </c>
      <c r="M198" s="83"/>
      <c r="N198" s="36" t="s">
        <v>323</v>
      </c>
      <c r="O198" s="83"/>
      <c r="P198" s="36">
        <v>52.5</v>
      </c>
      <c r="Q198" s="36">
        <f t="shared" si="34"/>
        <v>52.5</v>
      </c>
      <c r="R198" s="16">
        <f t="shared" si="38"/>
        <v>53.166666666666664</v>
      </c>
      <c r="T198" s="6">
        <f t="shared" si="43"/>
        <v>2.8231568154534506E-4</v>
      </c>
      <c r="V198" s="23">
        <f>+claims!D198</f>
        <v>0</v>
      </c>
      <c r="W198" s="23">
        <f>+claims!E198</f>
        <v>5</v>
      </c>
      <c r="X198" s="23">
        <f>+claims!F198</f>
        <v>0</v>
      </c>
      <c r="Z198" s="6">
        <f t="shared" si="39"/>
        <v>0</v>
      </c>
      <c r="AA198" s="6">
        <f t="shared" si="40"/>
        <v>0.05</v>
      </c>
      <c r="AB198" s="6">
        <f t="shared" si="41"/>
        <v>0</v>
      </c>
      <c r="AD198" s="6">
        <f t="shared" si="42"/>
        <v>1.6666666666666666E-2</v>
      </c>
    </row>
    <row r="199" spans="1:30" outlineLevel="1">
      <c r="A199" t="s">
        <v>324</v>
      </c>
      <c r="B199" t="s">
        <v>325</v>
      </c>
      <c r="C199" s="83"/>
      <c r="D199" s="36" t="s">
        <v>325</v>
      </c>
      <c r="E199" s="83"/>
      <c r="F199" s="74">
        <v>7</v>
      </c>
      <c r="G199" s="36">
        <f t="shared" si="35"/>
        <v>7</v>
      </c>
      <c r="H199" s="83"/>
      <c r="I199" s="36" t="s">
        <v>325</v>
      </c>
      <c r="J199" s="83"/>
      <c r="K199" s="36">
        <v>7</v>
      </c>
      <c r="L199" s="36">
        <f t="shared" si="37"/>
        <v>7</v>
      </c>
      <c r="M199" s="83"/>
      <c r="N199" s="36" t="s">
        <v>325</v>
      </c>
      <c r="O199" s="83"/>
      <c r="P199" s="36">
        <v>7</v>
      </c>
      <c r="Q199" s="36">
        <f t="shared" si="34"/>
        <v>7</v>
      </c>
      <c r="R199" s="16">
        <f t="shared" si="38"/>
        <v>7</v>
      </c>
      <c r="T199" s="6">
        <f t="shared" si="43"/>
        <v>3.7170089733242922E-5</v>
      </c>
      <c r="V199" s="23">
        <f>+claims!D199</f>
        <v>0</v>
      </c>
      <c r="W199" s="23">
        <f>+claims!E199</f>
        <v>0</v>
      </c>
      <c r="X199" s="23">
        <f>+claims!F199</f>
        <v>0</v>
      </c>
      <c r="Z199" s="6">
        <f t="shared" si="39"/>
        <v>0</v>
      </c>
      <c r="AA199" s="6">
        <f t="shared" si="40"/>
        <v>0</v>
      </c>
      <c r="AB199" s="6">
        <f t="shared" si="41"/>
        <v>0</v>
      </c>
      <c r="AD199" s="6">
        <f t="shared" si="42"/>
        <v>0</v>
      </c>
    </row>
    <row r="200" spans="1:30" outlineLevel="1">
      <c r="A200" t="s">
        <v>326</v>
      </c>
      <c r="B200" t="s">
        <v>327</v>
      </c>
      <c r="C200" s="83"/>
      <c r="D200" s="36" t="s">
        <v>327</v>
      </c>
      <c r="E200" s="83"/>
      <c r="F200" s="74">
        <v>19</v>
      </c>
      <c r="G200" s="36">
        <f t="shared" si="35"/>
        <v>19</v>
      </c>
      <c r="H200" s="83"/>
      <c r="I200" s="36" t="s">
        <v>327</v>
      </c>
      <c r="J200" s="83"/>
      <c r="K200" s="36">
        <v>19</v>
      </c>
      <c r="L200" s="36">
        <f t="shared" si="37"/>
        <v>19</v>
      </c>
      <c r="M200" s="83"/>
      <c r="N200" s="36" t="s">
        <v>327</v>
      </c>
      <c r="O200" s="83"/>
      <c r="P200" s="36">
        <v>18</v>
      </c>
      <c r="Q200" s="36">
        <f t="shared" si="34"/>
        <v>18</v>
      </c>
      <c r="R200" s="16">
        <f t="shared" si="38"/>
        <v>18.5</v>
      </c>
      <c r="T200" s="6">
        <f t="shared" si="43"/>
        <v>9.823523715214201E-5</v>
      </c>
      <c r="V200" s="23">
        <f>+claims!D200</f>
        <v>0</v>
      </c>
      <c r="W200" s="23">
        <f>+claims!E200</f>
        <v>0</v>
      </c>
      <c r="X200" s="23">
        <f>+claims!F200</f>
        <v>0</v>
      </c>
      <c r="Z200" s="6">
        <f t="shared" si="39"/>
        <v>0</v>
      </c>
      <c r="AA200" s="6">
        <f t="shared" si="40"/>
        <v>0</v>
      </c>
      <c r="AB200" s="6">
        <f t="shared" si="41"/>
        <v>0</v>
      </c>
      <c r="AD200" s="6">
        <f t="shared" si="42"/>
        <v>0</v>
      </c>
    </row>
    <row r="201" spans="1:30" outlineLevel="1">
      <c r="A201" t="s">
        <v>502</v>
      </c>
      <c r="B201" t="s">
        <v>500</v>
      </c>
      <c r="C201" s="83"/>
      <c r="D201" s="36" t="s">
        <v>500</v>
      </c>
      <c r="E201" s="83"/>
      <c r="F201" s="74">
        <v>5</v>
      </c>
      <c r="G201" s="36">
        <f t="shared" si="35"/>
        <v>5</v>
      </c>
      <c r="H201" s="83"/>
      <c r="I201" s="36" t="s">
        <v>500</v>
      </c>
      <c r="J201" s="83"/>
      <c r="K201" s="36">
        <v>5</v>
      </c>
      <c r="L201" s="36">
        <f>AVERAGE(H201:K201)</f>
        <v>5</v>
      </c>
      <c r="M201" s="83"/>
      <c r="N201" s="36" t="s">
        <v>500</v>
      </c>
      <c r="O201" s="83"/>
      <c r="P201" s="36">
        <v>5.5</v>
      </c>
      <c r="Q201" s="36">
        <f t="shared" si="34"/>
        <v>5.5</v>
      </c>
      <c r="R201" s="16">
        <f>IF(G201&gt;0,(+G201+(L201*2)+(Q201*3))/6,IF(L201&gt;0,((L201*2)+(Q201*3))/5,Q201))</f>
        <v>5.25</v>
      </c>
      <c r="T201" s="6">
        <f t="shared" si="43"/>
        <v>2.7877567299932193E-5</v>
      </c>
      <c r="V201" s="23">
        <f>+claims!D201</f>
        <v>0</v>
      </c>
      <c r="W201" s="23">
        <f>+claims!E201</f>
        <v>0</v>
      </c>
      <c r="X201" s="23">
        <f>+claims!F201</f>
        <v>0</v>
      </c>
      <c r="Z201" s="6">
        <f>IF(G201&gt;100,IF(V201&lt;1,0,+V201/G201),IF(V201&lt;1,0,+V201/100))</f>
        <v>0</v>
      </c>
      <c r="AA201" s="6">
        <f>IF(L201&gt;100,IF(W201&lt;1,0,+W201/L201),IF(W201&lt;1,0,+W201/100))</f>
        <v>0</v>
      </c>
      <c r="AB201" s="6">
        <f>IF(Q201&gt;100,IF(X201&lt;1,0,+X201/Q201),IF(X201&lt;1,0,+X201/100))</f>
        <v>0</v>
      </c>
      <c r="AD201" s="6">
        <f t="shared" si="42"/>
        <v>0</v>
      </c>
    </row>
    <row r="202" spans="1:30" outlineLevel="1">
      <c r="A202" t="s">
        <v>328</v>
      </c>
      <c r="B202" t="s">
        <v>329</v>
      </c>
      <c r="C202" s="83"/>
      <c r="D202" s="36" t="s">
        <v>329</v>
      </c>
      <c r="E202" s="83"/>
      <c r="F202" s="74">
        <v>17</v>
      </c>
      <c r="G202" s="36">
        <f t="shared" si="35"/>
        <v>17</v>
      </c>
      <c r="H202" s="83"/>
      <c r="I202" s="36" t="s">
        <v>329</v>
      </c>
      <c r="J202" s="83"/>
      <c r="K202" s="36">
        <v>18</v>
      </c>
      <c r="L202" s="36">
        <f t="shared" ref="L202:L209" si="44">AVERAGE(H202:K202)</f>
        <v>18</v>
      </c>
      <c r="M202" s="83"/>
      <c r="N202" s="36" t="s">
        <v>329</v>
      </c>
      <c r="O202" s="83"/>
      <c r="P202" s="36">
        <v>18.5</v>
      </c>
      <c r="Q202" s="36">
        <f t="shared" si="34"/>
        <v>18.5</v>
      </c>
      <c r="R202" s="16">
        <f t="shared" si="38"/>
        <v>18.083333333333332</v>
      </c>
      <c r="T202" s="6">
        <f t="shared" si="43"/>
        <v>9.6022731810877545E-5</v>
      </c>
      <c r="V202" s="23">
        <f>+claims!D202</f>
        <v>0</v>
      </c>
      <c r="W202" s="23">
        <f>+claims!E202</f>
        <v>0</v>
      </c>
      <c r="X202" s="23">
        <f>+claims!F202</f>
        <v>0</v>
      </c>
      <c r="Z202" s="6">
        <f t="shared" si="39"/>
        <v>0</v>
      </c>
      <c r="AA202" s="6">
        <f t="shared" si="40"/>
        <v>0</v>
      </c>
      <c r="AB202" s="6">
        <f t="shared" si="41"/>
        <v>0</v>
      </c>
      <c r="AD202" s="6">
        <f t="shared" si="42"/>
        <v>0</v>
      </c>
    </row>
    <row r="203" spans="1:30" outlineLevel="1">
      <c r="A203" t="s">
        <v>330</v>
      </c>
      <c r="B203" t="s">
        <v>331</v>
      </c>
      <c r="C203" s="83"/>
      <c r="D203" s="36" t="s">
        <v>331</v>
      </c>
      <c r="E203" s="83"/>
      <c r="F203" s="74">
        <v>19.5</v>
      </c>
      <c r="G203" s="36">
        <f t="shared" si="35"/>
        <v>19.5</v>
      </c>
      <c r="H203" s="83"/>
      <c r="I203" s="36" t="s">
        <v>331</v>
      </c>
      <c r="J203" s="83"/>
      <c r="K203" s="36">
        <v>17.5</v>
      </c>
      <c r="L203" s="36">
        <f t="shared" si="44"/>
        <v>17.5</v>
      </c>
      <c r="M203" s="83"/>
      <c r="N203" s="36" t="s">
        <v>331</v>
      </c>
      <c r="O203" s="83"/>
      <c r="P203" s="36">
        <v>19</v>
      </c>
      <c r="Q203" s="36">
        <f t="shared" ref="Q203:Q261" si="45">AVERAGE(M203:P203)</f>
        <v>19</v>
      </c>
      <c r="R203" s="16">
        <f t="shared" si="38"/>
        <v>18.583333333333332</v>
      </c>
      <c r="T203" s="6">
        <f t="shared" si="43"/>
        <v>9.8677738220394906E-5</v>
      </c>
      <c r="V203" s="23">
        <f>+claims!D203</f>
        <v>0</v>
      </c>
      <c r="W203" s="23">
        <f>+claims!E203</f>
        <v>0</v>
      </c>
      <c r="X203" s="23">
        <f>+claims!F203</f>
        <v>0</v>
      </c>
      <c r="Z203" s="6">
        <f t="shared" si="39"/>
        <v>0</v>
      </c>
      <c r="AA203" s="6">
        <f t="shared" si="40"/>
        <v>0</v>
      </c>
      <c r="AB203" s="6">
        <f t="shared" si="41"/>
        <v>0</v>
      </c>
      <c r="AD203" s="6">
        <f t="shared" si="42"/>
        <v>0</v>
      </c>
    </row>
    <row r="204" spans="1:30" outlineLevel="1">
      <c r="A204" t="s">
        <v>332</v>
      </c>
      <c r="B204" t="s">
        <v>333</v>
      </c>
      <c r="C204" s="83"/>
      <c r="D204" s="36" t="s">
        <v>333</v>
      </c>
      <c r="E204" s="83"/>
      <c r="F204" s="74">
        <v>11</v>
      </c>
      <c r="G204" s="36">
        <f t="shared" si="35"/>
        <v>11</v>
      </c>
      <c r="H204" s="83"/>
      <c r="I204" s="36" t="s">
        <v>333</v>
      </c>
      <c r="J204" s="83"/>
      <c r="K204" s="36">
        <v>9</v>
      </c>
      <c r="L204" s="36">
        <f t="shared" si="44"/>
        <v>9</v>
      </c>
      <c r="M204" s="83"/>
      <c r="N204" s="36" t="s">
        <v>333</v>
      </c>
      <c r="O204" s="83"/>
      <c r="P204" s="36">
        <v>10</v>
      </c>
      <c r="Q204" s="36">
        <f t="shared" si="45"/>
        <v>10</v>
      </c>
      <c r="R204" s="16">
        <f t="shared" si="38"/>
        <v>9.8333333333333339</v>
      </c>
      <c r="T204" s="6">
        <f t="shared" si="43"/>
        <v>5.2215126053841255E-5</v>
      </c>
      <c r="V204" s="23">
        <f>+claims!D204</f>
        <v>0</v>
      </c>
      <c r="W204" s="23">
        <f>+claims!E204</f>
        <v>0</v>
      </c>
      <c r="X204" s="23">
        <f>+claims!F204</f>
        <v>0</v>
      </c>
      <c r="Z204" s="6">
        <f t="shared" si="39"/>
        <v>0</v>
      </c>
      <c r="AA204" s="6">
        <f t="shared" si="40"/>
        <v>0</v>
      </c>
      <c r="AB204" s="6">
        <f t="shared" si="41"/>
        <v>0</v>
      </c>
      <c r="AD204" s="6">
        <f t="shared" si="42"/>
        <v>0</v>
      </c>
    </row>
    <row r="205" spans="1:30" outlineLevel="1">
      <c r="A205" t="s">
        <v>334</v>
      </c>
      <c r="B205" t="s">
        <v>335</v>
      </c>
      <c r="C205" s="83"/>
      <c r="D205" s="36" t="s">
        <v>335</v>
      </c>
      <c r="E205" s="83"/>
      <c r="F205" s="74">
        <v>2</v>
      </c>
      <c r="G205" s="36">
        <f t="shared" si="35"/>
        <v>2</v>
      </c>
      <c r="H205" s="83"/>
      <c r="I205" s="36" t="s">
        <v>335</v>
      </c>
      <c r="J205" s="83"/>
      <c r="K205" s="36">
        <v>3.5</v>
      </c>
      <c r="L205" s="36">
        <f t="shared" si="44"/>
        <v>3.5</v>
      </c>
      <c r="M205" s="83"/>
      <c r="N205" s="36" t="s">
        <v>335</v>
      </c>
      <c r="O205" s="83"/>
      <c r="P205" s="36">
        <v>3.5</v>
      </c>
      <c r="Q205" s="36">
        <f t="shared" si="45"/>
        <v>3.5</v>
      </c>
      <c r="R205" s="16">
        <f t="shared" si="38"/>
        <v>3.25</v>
      </c>
      <c r="T205" s="6">
        <f t="shared" si="43"/>
        <v>1.7257541661862788E-5</v>
      </c>
      <c r="V205" s="23">
        <f>+claims!D205</f>
        <v>0</v>
      </c>
      <c r="W205" s="23">
        <f>+claims!E205</f>
        <v>0</v>
      </c>
      <c r="X205" s="23">
        <f>+claims!F205</f>
        <v>0</v>
      </c>
      <c r="Z205" s="6">
        <f t="shared" si="39"/>
        <v>0</v>
      </c>
      <c r="AA205" s="6">
        <f t="shared" si="40"/>
        <v>0</v>
      </c>
      <c r="AB205" s="6">
        <f t="shared" si="41"/>
        <v>0</v>
      </c>
      <c r="AD205" s="6">
        <f t="shared" si="42"/>
        <v>0</v>
      </c>
    </row>
    <row r="206" spans="1:30" outlineLevel="1">
      <c r="A206" t="s">
        <v>336</v>
      </c>
      <c r="B206" t="s">
        <v>337</v>
      </c>
      <c r="C206" s="83"/>
      <c r="D206" s="36" t="s">
        <v>337</v>
      </c>
      <c r="E206" s="83"/>
      <c r="F206" s="74">
        <v>51</v>
      </c>
      <c r="G206" s="36">
        <f t="shared" ref="G206:G211" si="46">AVERAGE(C206:F206)</f>
        <v>51</v>
      </c>
      <c r="H206" s="83"/>
      <c r="I206" s="36" t="s">
        <v>337</v>
      </c>
      <c r="J206" s="83"/>
      <c r="K206" s="36">
        <v>49</v>
      </c>
      <c r="L206" s="36">
        <f t="shared" si="44"/>
        <v>49</v>
      </c>
      <c r="M206" s="83"/>
      <c r="N206" s="36" t="s">
        <v>337</v>
      </c>
      <c r="O206" s="83"/>
      <c r="P206" s="36">
        <v>50</v>
      </c>
      <c r="Q206" s="36">
        <f t="shared" si="45"/>
        <v>50</v>
      </c>
      <c r="R206" s="16">
        <f t="shared" si="38"/>
        <v>49.833333333333336</v>
      </c>
      <c r="T206" s="6">
        <f t="shared" si="43"/>
        <v>2.6461563881522939E-4</v>
      </c>
      <c r="V206" s="23">
        <f>+claims!D206</f>
        <v>0</v>
      </c>
      <c r="W206" s="23">
        <f>+claims!E206</f>
        <v>0</v>
      </c>
      <c r="X206" s="23">
        <f>+claims!F206</f>
        <v>0</v>
      </c>
      <c r="Z206" s="6">
        <f t="shared" si="39"/>
        <v>0</v>
      </c>
      <c r="AA206" s="6">
        <f t="shared" si="40"/>
        <v>0</v>
      </c>
      <c r="AB206" s="6">
        <f t="shared" si="41"/>
        <v>0</v>
      </c>
      <c r="AD206" s="6">
        <f t="shared" si="42"/>
        <v>0</v>
      </c>
    </row>
    <row r="207" spans="1:30" outlineLevel="1">
      <c r="A207" t="s">
        <v>338</v>
      </c>
      <c r="B207" t="s">
        <v>339</v>
      </c>
      <c r="C207" s="83"/>
      <c r="D207" s="36" t="s">
        <v>339</v>
      </c>
      <c r="E207" s="83"/>
      <c r="F207" s="74">
        <v>32</v>
      </c>
      <c r="G207" s="36">
        <f t="shared" si="46"/>
        <v>32</v>
      </c>
      <c r="H207" s="83"/>
      <c r="I207" s="36" t="s">
        <v>339</v>
      </c>
      <c r="J207" s="83"/>
      <c r="K207" s="36">
        <v>31</v>
      </c>
      <c r="L207" s="36">
        <f t="shared" si="44"/>
        <v>31</v>
      </c>
      <c r="M207" s="83"/>
      <c r="N207" s="36" t="s">
        <v>339</v>
      </c>
      <c r="O207" s="83"/>
      <c r="P207" s="36">
        <v>32.5</v>
      </c>
      <c r="Q207" s="36">
        <f t="shared" si="45"/>
        <v>32.5</v>
      </c>
      <c r="R207" s="16">
        <f t="shared" si="38"/>
        <v>31.916666666666668</v>
      </c>
      <c r="T207" s="6">
        <f t="shared" si="43"/>
        <v>1.6947790914085764E-4</v>
      </c>
      <c r="V207" s="23">
        <f>+claims!D207</f>
        <v>0</v>
      </c>
      <c r="W207" s="23">
        <f>+claims!E207</f>
        <v>0</v>
      </c>
      <c r="X207" s="23">
        <f>+claims!F207</f>
        <v>1</v>
      </c>
      <c r="Z207" s="6">
        <f t="shared" si="39"/>
        <v>0</v>
      </c>
      <c r="AA207" s="6">
        <f t="shared" si="40"/>
        <v>0</v>
      </c>
      <c r="AB207" s="6">
        <f t="shared" si="41"/>
        <v>0.01</v>
      </c>
      <c r="AD207" s="6">
        <f t="shared" si="42"/>
        <v>5.0000000000000001E-3</v>
      </c>
    </row>
    <row r="208" spans="1:30" outlineLevel="1">
      <c r="A208" t="s">
        <v>340</v>
      </c>
      <c r="B208" t="s">
        <v>341</v>
      </c>
      <c r="C208" s="83"/>
      <c r="D208" s="36" t="s">
        <v>341</v>
      </c>
      <c r="E208" s="83"/>
      <c r="F208" s="74">
        <v>10.5</v>
      </c>
      <c r="G208" s="36">
        <f t="shared" si="46"/>
        <v>10.5</v>
      </c>
      <c r="H208" s="83"/>
      <c r="I208" s="36" t="s">
        <v>341</v>
      </c>
      <c r="J208" s="83"/>
      <c r="K208" s="36">
        <v>10.5</v>
      </c>
      <c r="L208" s="36">
        <f t="shared" si="44"/>
        <v>10.5</v>
      </c>
      <c r="M208" s="83"/>
      <c r="N208" s="36" t="s">
        <v>341</v>
      </c>
      <c r="O208" s="83"/>
      <c r="P208" s="36">
        <v>10.5</v>
      </c>
      <c r="Q208" s="36">
        <f t="shared" si="45"/>
        <v>10.5</v>
      </c>
      <c r="R208" s="16">
        <f t="shared" si="38"/>
        <v>10.5</v>
      </c>
      <c r="T208" s="6">
        <f t="shared" si="43"/>
        <v>5.5755134599864387E-5</v>
      </c>
      <c r="V208" s="23">
        <f>+claims!D208</f>
        <v>1</v>
      </c>
      <c r="W208" s="23">
        <f>+claims!E208</f>
        <v>0</v>
      </c>
      <c r="X208" s="23">
        <f>+claims!F208</f>
        <v>0</v>
      </c>
      <c r="Z208" s="6">
        <f t="shared" si="39"/>
        <v>0.01</v>
      </c>
      <c r="AA208" s="6">
        <f t="shared" si="40"/>
        <v>0</v>
      </c>
      <c r="AB208" s="6">
        <f t="shared" si="41"/>
        <v>0</v>
      </c>
      <c r="AD208" s="6">
        <f t="shared" si="42"/>
        <v>1.6666666666666668E-3</v>
      </c>
    </row>
    <row r="209" spans="1:30" outlineLevel="1">
      <c r="A209" t="s">
        <v>342</v>
      </c>
      <c r="B209" t="s">
        <v>343</v>
      </c>
      <c r="C209" s="83"/>
      <c r="D209" s="36" t="s">
        <v>343</v>
      </c>
      <c r="E209" s="83"/>
      <c r="F209" s="74">
        <v>152</v>
      </c>
      <c r="G209" s="36">
        <f t="shared" si="46"/>
        <v>152</v>
      </c>
      <c r="H209" s="83"/>
      <c r="I209" s="36" t="s">
        <v>343</v>
      </c>
      <c r="J209" s="83"/>
      <c r="K209" s="36">
        <v>151.5</v>
      </c>
      <c r="L209" s="36">
        <f t="shared" si="44"/>
        <v>151.5</v>
      </c>
      <c r="M209" s="83"/>
      <c r="N209" s="36" t="s">
        <v>343</v>
      </c>
      <c r="O209" s="83"/>
      <c r="P209" s="36">
        <v>146</v>
      </c>
      <c r="Q209" s="36">
        <f t="shared" si="45"/>
        <v>146</v>
      </c>
      <c r="R209" s="16">
        <f t="shared" si="38"/>
        <v>148.83333333333334</v>
      </c>
      <c r="T209" s="6">
        <f t="shared" si="43"/>
        <v>7.9030690789966512E-4</v>
      </c>
      <c r="V209" s="23">
        <f>+claims!D209</f>
        <v>1</v>
      </c>
      <c r="W209" s="23">
        <f>+claims!E209</f>
        <v>5</v>
      </c>
      <c r="X209" s="23">
        <f>+claims!F209</f>
        <v>3</v>
      </c>
      <c r="Z209" s="6">
        <f t="shared" si="39"/>
        <v>6.5789473684210523E-3</v>
      </c>
      <c r="AA209" s="6">
        <f t="shared" si="40"/>
        <v>3.3003300330033E-2</v>
      </c>
      <c r="AB209" s="6">
        <f t="shared" si="41"/>
        <v>2.0547945205479451E-2</v>
      </c>
      <c r="AD209" s="6">
        <f t="shared" si="42"/>
        <v>2.2371563940820901E-2</v>
      </c>
    </row>
    <row r="210" spans="1:30" outlineLevel="1">
      <c r="A210" t="s">
        <v>483</v>
      </c>
      <c r="B210" t="s">
        <v>347</v>
      </c>
      <c r="C210" s="83"/>
      <c r="D210" s="36" t="s">
        <v>347</v>
      </c>
      <c r="E210" s="83"/>
      <c r="F210" s="74">
        <v>19</v>
      </c>
      <c r="G210" s="36">
        <f t="shared" si="46"/>
        <v>19</v>
      </c>
      <c r="H210" s="83"/>
      <c r="I210" s="36" t="s">
        <v>347</v>
      </c>
      <c r="J210" s="83"/>
      <c r="K210" s="36">
        <v>20</v>
      </c>
      <c r="L210" s="36">
        <f>AVERAGE(H210:K210)</f>
        <v>20</v>
      </c>
      <c r="M210" s="83"/>
      <c r="N210" s="36" t="s">
        <v>347</v>
      </c>
      <c r="O210" s="83"/>
      <c r="P210" s="36">
        <v>20</v>
      </c>
      <c r="Q210" s="36">
        <f t="shared" si="45"/>
        <v>20</v>
      </c>
      <c r="R210" s="16">
        <f>IF(G210&gt;0,(+G210+(L210*2)+(Q210*3))/6,IF(L210&gt;0,((L210*2)+(Q210*3))/5,Q210))</f>
        <v>19.833333333333332</v>
      </c>
      <c r="T210" s="6">
        <f t="shared" si="43"/>
        <v>1.0531525424418827E-4</v>
      </c>
      <c r="V210" s="23">
        <f>+claims!D210</f>
        <v>0</v>
      </c>
      <c r="W210" s="23">
        <f>+claims!E210</f>
        <v>0</v>
      </c>
      <c r="X210" s="23">
        <f>+claims!F210</f>
        <v>0</v>
      </c>
      <c r="Z210" s="6">
        <f>IF(G210&gt;100,IF(V210&lt;1,0,+V210/G210),IF(V210&lt;1,0,+V210/100))</f>
        <v>0</v>
      </c>
      <c r="AA210" s="6">
        <f>IF(L210&gt;100,IF(W210&lt;1,0,+W210/L210),IF(W210&lt;1,0,+W210/100))</f>
        <v>0</v>
      </c>
      <c r="AB210" s="6">
        <f>IF(Q210&gt;100,IF(X210&lt;1,0,+X210/Q210),IF(X210&lt;1,0,+X210/100))</f>
        <v>0</v>
      </c>
      <c r="AD210" s="6">
        <f t="shared" si="42"/>
        <v>0</v>
      </c>
    </row>
    <row r="211" spans="1:30" outlineLevel="1">
      <c r="A211" t="s">
        <v>484</v>
      </c>
      <c r="B211" t="s">
        <v>348</v>
      </c>
      <c r="C211" s="83"/>
      <c r="D211" s="36" t="s">
        <v>348</v>
      </c>
      <c r="E211" s="83"/>
      <c r="F211" s="74">
        <v>10</v>
      </c>
      <c r="G211" s="36">
        <f t="shared" si="46"/>
        <v>10</v>
      </c>
      <c r="H211" s="83"/>
      <c r="I211" s="36" t="s">
        <v>348</v>
      </c>
      <c r="J211" s="83"/>
      <c r="K211" s="36">
        <v>10</v>
      </c>
      <c r="L211" s="36">
        <f>AVERAGE(H211:K211)</f>
        <v>10</v>
      </c>
      <c r="M211" s="83"/>
      <c r="N211" s="36" t="s">
        <v>348</v>
      </c>
      <c r="O211" s="83"/>
      <c r="P211" s="36">
        <v>10</v>
      </c>
      <c r="Q211" s="36">
        <f t="shared" si="45"/>
        <v>10</v>
      </c>
      <c r="R211" s="16">
        <f>IF(G211&gt;0,(+G211+(L211*2)+(Q211*3))/6,IF(L211&gt;0,((L211*2)+(Q211*3))/5,Q211))</f>
        <v>10</v>
      </c>
      <c r="T211" s="6">
        <f t="shared" si="43"/>
        <v>5.3100128190347033E-5</v>
      </c>
      <c r="V211" s="23">
        <f>+claims!D211</f>
        <v>0</v>
      </c>
      <c r="W211" s="23">
        <f>+claims!E211</f>
        <v>0</v>
      </c>
      <c r="X211" s="23">
        <f>+claims!F211</f>
        <v>0</v>
      </c>
      <c r="Z211" s="6">
        <f>IF(G211&gt;100,IF(V211&lt;1,0,+V211/G211),IF(V211&lt;1,0,+V211/100))</f>
        <v>0</v>
      </c>
      <c r="AA211" s="6">
        <f>IF(L211&gt;100,IF(W211&lt;1,0,+W211/L211),IF(W211&lt;1,0,+W211/100))</f>
        <v>0</v>
      </c>
      <c r="AB211" s="6">
        <f>IF(Q211&gt;100,IF(X211&lt;1,0,+X211/Q211),IF(X211&lt;1,0,+X211/100))</f>
        <v>0</v>
      </c>
      <c r="AD211" s="6">
        <f t="shared" si="42"/>
        <v>0</v>
      </c>
    </row>
    <row r="212" spans="1:30" outlineLevel="1">
      <c r="A212" t="s">
        <v>485</v>
      </c>
      <c r="B212" t="s">
        <v>344</v>
      </c>
      <c r="C212" s="83"/>
      <c r="D212" s="36" t="s">
        <v>344</v>
      </c>
      <c r="E212" s="83"/>
      <c r="F212" s="74">
        <v>5</v>
      </c>
      <c r="G212" s="36">
        <f t="shared" ref="G212:G227" si="47">AVERAGE(C212:F212)</f>
        <v>5</v>
      </c>
      <c r="H212" s="83"/>
      <c r="I212" s="36" t="s">
        <v>344</v>
      </c>
      <c r="J212" s="83"/>
      <c r="K212" s="36">
        <v>5</v>
      </c>
      <c r="L212" s="36">
        <f t="shared" ref="L212:L227" si="48">AVERAGE(H212:K212)</f>
        <v>5</v>
      </c>
      <c r="M212" s="83"/>
      <c r="N212" s="36" t="s">
        <v>344</v>
      </c>
      <c r="O212" s="83"/>
      <c r="P212" s="36">
        <v>4.5</v>
      </c>
      <c r="Q212" s="36">
        <f t="shared" si="45"/>
        <v>4.5</v>
      </c>
      <c r="R212" s="16">
        <f t="shared" si="38"/>
        <v>4.75</v>
      </c>
      <c r="T212" s="6">
        <f t="shared" si="43"/>
        <v>2.5222560890414843E-5</v>
      </c>
      <c r="V212" s="23">
        <f>+claims!D212</f>
        <v>0</v>
      </c>
      <c r="W212" s="23">
        <f>+claims!E212</f>
        <v>0</v>
      </c>
      <c r="X212" s="23">
        <f>+claims!F212</f>
        <v>0</v>
      </c>
      <c r="Z212" s="6">
        <f t="shared" si="39"/>
        <v>0</v>
      </c>
      <c r="AA212" s="6">
        <f t="shared" si="40"/>
        <v>0</v>
      </c>
      <c r="AB212" s="6">
        <f t="shared" si="41"/>
        <v>0</v>
      </c>
      <c r="AD212" s="6">
        <f t="shared" si="42"/>
        <v>0</v>
      </c>
    </row>
    <row r="213" spans="1:30" outlineLevel="1">
      <c r="A213" t="s">
        <v>346</v>
      </c>
      <c r="B213" t="s">
        <v>345</v>
      </c>
      <c r="C213" s="83"/>
      <c r="D213" s="36" t="s">
        <v>345</v>
      </c>
      <c r="E213" s="83"/>
      <c r="F213" s="74">
        <v>67</v>
      </c>
      <c r="G213" s="36">
        <f t="shared" si="47"/>
        <v>67</v>
      </c>
      <c r="H213" s="83"/>
      <c r="I213" s="36" t="s">
        <v>345</v>
      </c>
      <c r="J213" s="83"/>
      <c r="K213" s="36">
        <v>69</v>
      </c>
      <c r="L213" s="36">
        <f t="shared" si="48"/>
        <v>69</v>
      </c>
      <c r="M213" s="83"/>
      <c r="N213" s="36" t="s">
        <v>345</v>
      </c>
      <c r="O213" s="83"/>
      <c r="P213" s="36">
        <v>74</v>
      </c>
      <c r="Q213" s="36">
        <f t="shared" si="45"/>
        <v>74</v>
      </c>
      <c r="R213" s="16">
        <f t="shared" si="38"/>
        <v>71.166666666666671</v>
      </c>
      <c r="T213" s="6">
        <f t="shared" si="43"/>
        <v>3.7789591228796978E-4</v>
      </c>
      <c r="V213" s="23">
        <f>+claims!D213</f>
        <v>3</v>
      </c>
      <c r="W213" s="23">
        <f>+claims!E213</f>
        <v>1</v>
      </c>
      <c r="X213" s="23">
        <f>+claims!F213</f>
        <v>0</v>
      </c>
      <c r="Z213" s="6">
        <f t="shared" si="39"/>
        <v>0.03</v>
      </c>
      <c r="AA213" s="6">
        <f t="shared" si="40"/>
        <v>0.01</v>
      </c>
      <c r="AB213" s="6">
        <f t="shared" si="41"/>
        <v>0</v>
      </c>
      <c r="AD213" s="6">
        <f t="shared" si="42"/>
        <v>8.3333333333333332E-3</v>
      </c>
    </row>
    <row r="214" spans="1:30" outlineLevel="1">
      <c r="A214" t="s">
        <v>349</v>
      </c>
      <c r="B214" t="s">
        <v>350</v>
      </c>
      <c r="C214" s="83"/>
      <c r="D214" s="36" t="s">
        <v>350</v>
      </c>
      <c r="E214" s="83"/>
      <c r="F214" s="74">
        <v>42</v>
      </c>
      <c r="G214" s="36">
        <f t="shared" si="47"/>
        <v>42</v>
      </c>
      <c r="H214" s="83"/>
      <c r="I214" s="36" t="s">
        <v>350</v>
      </c>
      <c r="J214" s="83"/>
      <c r="K214" s="36">
        <v>40</v>
      </c>
      <c r="L214" s="36">
        <f t="shared" si="48"/>
        <v>40</v>
      </c>
      <c r="M214" s="83"/>
      <c r="N214" s="36" t="s">
        <v>350</v>
      </c>
      <c r="O214" s="83"/>
      <c r="P214" s="36">
        <v>43.5</v>
      </c>
      <c r="Q214" s="36">
        <f t="shared" si="45"/>
        <v>43.5</v>
      </c>
      <c r="R214" s="16">
        <f t="shared" si="38"/>
        <v>42.083333333333336</v>
      </c>
      <c r="T214" s="6">
        <f t="shared" si="43"/>
        <v>2.2346303946771046E-4</v>
      </c>
      <c r="V214" s="23">
        <f>+claims!D214</f>
        <v>2</v>
      </c>
      <c r="W214" s="23">
        <f>+claims!E214</f>
        <v>0</v>
      </c>
      <c r="X214" s="23">
        <f>+claims!F214</f>
        <v>1</v>
      </c>
      <c r="Z214" s="6">
        <f t="shared" si="39"/>
        <v>0.02</v>
      </c>
      <c r="AA214" s="6">
        <f t="shared" si="40"/>
        <v>0</v>
      </c>
      <c r="AB214" s="6">
        <f t="shared" si="41"/>
        <v>0.01</v>
      </c>
      <c r="AD214" s="6">
        <f t="shared" si="42"/>
        <v>8.3333333333333332E-3</v>
      </c>
    </row>
    <row r="215" spans="1:30" outlineLevel="1">
      <c r="A215" t="s">
        <v>351</v>
      </c>
      <c r="B215" t="s">
        <v>352</v>
      </c>
      <c r="C215" s="83"/>
      <c r="D215" s="36" t="s">
        <v>352</v>
      </c>
      <c r="E215" s="83"/>
      <c r="F215" s="74">
        <v>6</v>
      </c>
      <c r="G215" s="36">
        <f t="shared" si="47"/>
        <v>6</v>
      </c>
      <c r="H215" s="83"/>
      <c r="I215" s="36" t="s">
        <v>352</v>
      </c>
      <c r="J215" s="83"/>
      <c r="K215" s="36">
        <v>6</v>
      </c>
      <c r="L215" s="36">
        <f t="shared" si="48"/>
        <v>6</v>
      </c>
      <c r="M215" s="83"/>
      <c r="N215" s="36" t="s">
        <v>352</v>
      </c>
      <c r="O215" s="83"/>
      <c r="P215" s="36">
        <v>6.5</v>
      </c>
      <c r="Q215" s="36">
        <f t="shared" si="45"/>
        <v>6.5</v>
      </c>
      <c r="R215" s="16">
        <f t="shared" si="38"/>
        <v>6.25</v>
      </c>
      <c r="T215" s="6">
        <f t="shared" si="43"/>
        <v>3.3187580118966895E-5</v>
      </c>
      <c r="V215" s="23">
        <f>+claims!D215</f>
        <v>0</v>
      </c>
      <c r="W215" s="23">
        <f>+claims!E215</f>
        <v>0</v>
      </c>
      <c r="X215" s="23">
        <f>+claims!F215</f>
        <v>0</v>
      </c>
      <c r="Z215" s="6">
        <f t="shared" si="39"/>
        <v>0</v>
      </c>
      <c r="AA215" s="6">
        <f t="shared" si="40"/>
        <v>0</v>
      </c>
      <c r="AB215" s="6">
        <f t="shared" si="41"/>
        <v>0</v>
      </c>
      <c r="AD215" s="6">
        <f t="shared" si="42"/>
        <v>0</v>
      </c>
    </row>
    <row r="216" spans="1:30" outlineLevel="1">
      <c r="A216" t="s">
        <v>353</v>
      </c>
      <c r="B216" t="s">
        <v>354</v>
      </c>
      <c r="C216" s="83"/>
      <c r="D216" s="36" t="s">
        <v>354</v>
      </c>
      <c r="E216" s="83"/>
      <c r="F216" s="74">
        <v>8</v>
      </c>
      <c r="G216" s="36">
        <f t="shared" si="47"/>
        <v>8</v>
      </c>
      <c r="H216" s="83"/>
      <c r="I216" s="36" t="s">
        <v>354</v>
      </c>
      <c r="J216" s="83"/>
      <c r="K216" s="36">
        <v>8.5</v>
      </c>
      <c r="L216" s="36">
        <f t="shared" si="48"/>
        <v>8.5</v>
      </c>
      <c r="M216" s="83"/>
      <c r="N216" s="36" t="s">
        <v>354</v>
      </c>
      <c r="O216" s="83"/>
      <c r="P216" s="36">
        <v>8</v>
      </c>
      <c r="Q216" s="36">
        <f t="shared" si="45"/>
        <v>8</v>
      </c>
      <c r="R216" s="16">
        <f t="shared" si="38"/>
        <v>8.1666666666666661</v>
      </c>
      <c r="T216" s="6">
        <f t="shared" si="43"/>
        <v>4.3365104688783408E-5</v>
      </c>
      <c r="V216" s="23">
        <f>+claims!D216</f>
        <v>0</v>
      </c>
      <c r="W216" s="23">
        <f>+claims!E216</f>
        <v>0</v>
      </c>
      <c r="X216" s="23">
        <f>+claims!F216</f>
        <v>0</v>
      </c>
      <c r="Z216" s="6">
        <f t="shared" si="39"/>
        <v>0</v>
      </c>
      <c r="AA216" s="6">
        <f t="shared" si="40"/>
        <v>0</v>
      </c>
      <c r="AB216" s="6">
        <f t="shared" si="41"/>
        <v>0</v>
      </c>
      <c r="AD216" s="6">
        <f t="shared" si="42"/>
        <v>0</v>
      </c>
    </row>
    <row r="217" spans="1:30" outlineLevel="1">
      <c r="A217" t="s">
        <v>355</v>
      </c>
      <c r="B217" t="s">
        <v>356</v>
      </c>
      <c r="C217" s="83"/>
      <c r="D217" s="36" t="s">
        <v>356</v>
      </c>
      <c r="E217" s="83"/>
      <c r="F217" s="74">
        <v>62.5</v>
      </c>
      <c r="G217" s="36">
        <f t="shared" si="47"/>
        <v>62.5</v>
      </c>
      <c r="H217" s="83"/>
      <c r="I217" s="36" t="s">
        <v>356</v>
      </c>
      <c r="J217" s="83"/>
      <c r="K217" s="36">
        <v>63</v>
      </c>
      <c r="L217" s="36">
        <f t="shared" si="48"/>
        <v>63</v>
      </c>
      <c r="M217" s="83"/>
      <c r="N217" s="36" t="s">
        <v>356</v>
      </c>
      <c r="O217" s="83"/>
      <c r="P217" s="36">
        <v>59.5</v>
      </c>
      <c r="Q217" s="36">
        <f t="shared" si="45"/>
        <v>59.5</v>
      </c>
      <c r="R217" s="16">
        <f t="shared" si="38"/>
        <v>61.166666666666664</v>
      </c>
      <c r="T217" s="6">
        <f t="shared" si="43"/>
        <v>3.2479578409762267E-4</v>
      </c>
      <c r="V217" s="23">
        <f>+claims!D217</f>
        <v>0</v>
      </c>
      <c r="W217" s="23">
        <f>+claims!E217</f>
        <v>0</v>
      </c>
      <c r="X217" s="23">
        <f>+claims!F217</f>
        <v>1</v>
      </c>
      <c r="Z217" s="6">
        <f t="shared" si="39"/>
        <v>0</v>
      </c>
      <c r="AA217" s="6">
        <f t="shared" si="40"/>
        <v>0</v>
      </c>
      <c r="AB217" s="6">
        <f t="shared" si="41"/>
        <v>0.01</v>
      </c>
      <c r="AD217" s="6">
        <f t="shared" si="42"/>
        <v>5.0000000000000001E-3</v>
      </c>
    </row>
    <row r="218" spans="1:30" outlineLevel="1">
      <c r="A218" t="s">
        <v>357</v>
      </c>
      <c r="B218" t="s">
        <v>358</v>
      </c>
      <c r="C218" s="83"/>
      <c r="D218" s="36" t="s">
        <v>358</v>
      </c>
      <c r="E218" s="83"/>
      <c r="F218" s="74">
        <v>8</v>
      </c>
      <c r="G218" s="36">
        <f t="shared" si="47"/>
        <v>8</v>
      </c>
      <c r="H218" s="83"/>
      <c r="I218" s="36" t="s">
        <v>358</v>
      </c>
      <c r="J218" s="83"/>
      <c r="K218" s="36">
        <v>7</v>
      </c>
      <c r="L218" s="36">
        <f t="shared" si="48"/>
        <v>7</v>
      </c>
      <c r="M218" s="83"/>
      <c r="N218" s="36" t="s">
        <v>358</v>
      </c>
      <c r="O218" s="83"/>
      <c r="P218" s="36">
        <v>8</v>
      </c>
      <c r="Q218" s="36">
        <f t="shared" si="45"/>
        <v>8</v>
      </c>
      <c r="R218" s="16">
        <f t="shared" si="38"/>
        <v>7.666666666666667</v>
      </c>
      <c r="T218" s="6">
        <f t="shared" si="43"/>
        <v>4.0710098279266061E-5</v>
      </c>
      <c r="V218" s="23">
        <f>+claims!D218</f>
        <v>0</v>
      </c>
      <c r="W218" s="23">
        <f>+claims!E218</f>
        <v>0</v>
      </c>
      <c r="X218" s="23">
        <f>+claims!F218</f>
        <v>0</v>
      </c>
      <c r="Z218" s="6">
        <f t="shared" si="39"/>
        <v>0</v>
      </c>
      <c r="AA218" s="6">
        <f t="shared" si="40"/>
        <v>0</v>
      </c>
      <c r="AB218" s="6">
        <f t="shared" si="41"/>
        <v>0</v>
      </c>
      <c r="AD218" s="6">
        <f t="shared" si="42"/>
        <v>0</v>
      </c>
    </row>
    <row r="219" spans="1:30" outlineLevel="1">
      <c r="A219" t="s">
        <v>359</v>
      </c>
      <c r="B219" t="s">
        <v>360</v>
      </c>
      <c r="C219" s="83"/>
      <c r="D219" s="36" t="s">
        <v>360</v>
      </c>
      <c r="E219" s="83"/>
      <c r="F219" s="74">
        <v>17</v>
      </c>
      <c r="G219" s="36">
        <f t="shared" si="47"/>
        <v>17</v>
      </c>
      <c r="H219" s="83"/>
      <c r="I219" s="36" t="s">
        <v>360</v>
      </c>
      <c r="J219" s="83"/>
      <c r="K219" s="36">
        <v>16</v>
      </c>
      <c r="L219" s="36">
        <f t="shared" si="48"/>
        <v>16</v>
      </c>
      <c r="M219" s="83"/>
      <c r="N219" s="36" t="s">
        <v>360</v>
      </c>
      <c r="O219" s="83"/>
      <c r="P219" s="36">
        <v>16</v>
      </c>
      <c r="Q219" s="36">
        <f t="shared" si="45"/>
        <v>16</v>
      </c>
      <c r="R219" s="16">
        <f t="shared" si="38"/>
        <v>16.166666666666668</v>
      </c>
      <c r="T219" s="6">
        <f t="shared" si="43"/>
        <v>8.5845207241061052E-5</v>
      </c>
      <c r="V219" s="23">
        <f>+claims!D219</f>
        <v>0</v>
      </c>
      <c r="W219" s="23">
        <f>+claims!E219</f>
        <v>0</v>
      </c>
      <c r="X219" s="23">
        <f>+claims!F219</f>
        <v>0</v>
      </c>
      <c r="Z219" s="6">
        <f t="shared" si="39"/>
        <v>0</v>
      </c>
      <c r="AA219" s="6">
        <f t="shared" si="40"/>
        <v>0</v>
      </c>
      <c r="AB219" s="6">
        <f t="shared" si="41"/>
        <v>0</v>
      </c>
      <c r="AD219" s="6">
        <f t="shared" si="42"/>
        <v>0</v>
      </c>
    </row>
    <row r="220" spans="1:30" outlineLevel="1">
      <c r="A220" t="s">
        <v>361</v>
      </c>
      <c r="B220" t="s">
        <v>362</v>
      </c>
      <c r="C220" s="83"/>
      <c r="D220" s="36" t="s">
        <v>362</v>
      </c>
      <c r="E220" s="83"/>
      <c r="F220" s="74">
        <v>22.5</v>
      </c>
      <c r="G220" s="36">
        <f t="shared" si="47"/>
        <v>22.5</v>
      </c>
      <c r="H220" s="83"/>
      <c r="I220" s="36" t="s">
        <v>362</v>
      </c>
      <c r="J220" s="83"/>
      <c r="K220" s="36">
        <v>20</v>
      </c>
      <c r="L220" s="36">
        <f t="shared" si="48"/>
        <v>20</v>
      </c>
      <c r="M220" s="83"/>
      <c r="N220" s="36" t="s">
        <v>362</v>
      </c>
      <c r="O220" s="83"/>
      <c r="P220" s="36">
        <v>19.5</v>
      </c>
      <c r="Q220" s="36">
        <f t="shared" si="45"/>
        <v>19.5</v>
      </c>
      <c r="R220" s="16">
        <f t="shared" si="38"/>
        <v>20.166666666666668</v>
      </c>
      <c r="T220" s="6">
        <f t="shared" si="43"/>
        <v>1.0708525851719986E-4</v>
      </c>
      <c r="V220" s="23">
        <f>+claims!D220</f>
        <v>0</v>
      </c>
      <c r="W220" s="23">
        <f>+claims!E220</f>
        <v>0</v>
      </c>
      <c r="X220" s="23">
        <f>+claims!F220</f>
        <v>0</v>
      </c>
      <c r="Z220" s="6">
        <f t="shared" si="39"/>
        <v>0</v>
      </c>
      <c r="AA220" s="6">
        <f t="shared" si="40"/>
        <v>0</v>
      </c>
      <c r="AB220" s="6">
        <f t="shared" si="41"/>
        <v>0</v>
      </c>
      <c r="AD220" s="6">
        <f t="shared" si="42"/>
        <v>0</v>
      </c>
    </row>
    <row r="221" spans="1:30" outlineLevel="1">
      <c r="A221" t="s">
        <v>363</v>
      </c>
      <c r="B221" t="s">
        <v>364</v>
      </c>
      <c r="C221" s="83"/>
      <c r="D221" s="36" t="s">
        <v>364</v>
      </c>
      <c r="E221" s="83"/>
      <c r="F221" s="74">
        <v>16</v>
      </c>
      <c r="G221" s="36">
        <f t="shared" si="47"/>
        <v>16</v>
      </c>
      <c r="H221" s="83"/>
      <c r="I221" s="36" t="s">
        <v>364</v>
      </c>
      <c r="J221" s="83"/>
      <c r="K221" s="36">
        <v>16</v>
      </c>
      <c r="L221" s="36">
        <f t="shared" si="48"/>
        <v>16</v>
      </c>
      <c r="M221" s="83"/>
      <c r="N221" s="36" t="s">
        <v>364</v>
      </c>
      <c r="O221" s="83"/>
      <c r="P221" s="36">
        <v>16</v>
      </c>
      <c r="Q221" s="36">
        <f t="shared" si="45"/>
        <v>16</v>
      </c>
      <c r="R221" s="16">
        <f t="shared" si="38"/>
        <v>16</v>
      </c>
      <c r="T221" s="6">
        <f t="shared" si="43"/>
        <v>8.4960205104555261E-5</v>
      </c>
      <c r="V221" s="23">
        <f>+claims!D221</f>
        <v>0</v>
      </c>
      <c r="W221" s="23">
        <f>+claims!E221</f>
        <v>0</v>
      </c>
      <c r="X221" s="23">
        <f>+claims!F221</f>
        <v>0</v>
      </c>
      <c r="Z221" s="6">
        <f t="shared" si="39"/>
        <v>0</v>
      </c>
      <c r="AA221" s="6">
        <f t="shared" si="40"/>
        <v>0</v>
      </c>
      <c r="AB221" s="6">
        <f t="shared" si="41"/>
        <v>0</v>
      </c>
      <c r="AD221" s="6">
        <f t="shared" si="42"/>
        <v>0</v>
      </c>
    </row>
    <row r="222" spans="1:30" outlineLevel="1">
      <c r="A222" t="s">
        <v>365</v>
      </c>
      <c r="B222" t="s">
        <v>366</v>
      </c>
      <c r="C222" s="83"/>
      <c r="D222" s="36" t="s">
        <v>366</v>
      </c>
      <c r="E222" s="83"/>
      <c r="F222" s="74">
        <v>8</v>
      </c>
      <c r="G222" s="36">
        <f t="shared" si="47"/>
        <v>8</v>
      </c>
      <c r="H222" s="83"/>
      <c r="I222" s="36" t="s">
        <v>366</v>
      </c>
      <c r="J222" s="83"/>
      <c r="K222" s="36">
        <v>7.5</v>
      </c>
      <c r="L222" s="36">
        <f t="shared" si="48"/>
        <v>7.5</v>
      </c>
      <c r="M222" s="83"/>
      <c r="N222" s="36" t="s">
        <v>366</v>
      </c>
      <c r="O222" s="83"/>
      <c r="P222" s="36">
        <v>8</v>
      </c>
      <c r="Q222" s="36">
        <f t="shared" si="45"/>
        <v>8</v>
      </c>
      <c r="R222" s="16">
        <f t="shared" si="38"/>
        <v>7.833333333333333</v>
      </c>
      <c r="T222" s="6">
        <f t="shared" si="43"/>
        <v>4.1595100415771846E-5</v>
      </c>
      <c r="V222" s="23">
        <f>+claims!D222</f>
        <v>0</v>
      </c>
      <c r="W222" s="23">
        <f>+claims!E222</f>
        <v>0</v>
      </c>
      <c r="X222" s="23">
        <f>+claims!F222</f>
        <v>0</v>
      </c>
      <c r="Z222" s="6">
        <f t="shared" si="39"/>
        <v>0</v>
      </c>
      <c r="AA222" s="6">
        <f t="shared" si="40"/>
        <v>0</v>
      </c>
      <c r="AB222" s="6">
        <f t="shared" si="41"/>
        <v>0</v>
      </c>
      <c r="AD222" s="6">
        <f t="shared" si="42"/>
        <v>0</v>
      </c>
    </row>
    <row r="223" spans="1:30" outlineLevel="1">
      <c r="A223" t="s">
        <v>367</v>
      </c>
      <c r="B223" t="s">
        <v>368</v>
      </c>
      <c r="C223" s="83"/>
      <c r="D223" s="36" t="s">
        <v>368</v>
      </c>
      <c r="E223" s="83"/>
      <c r="F223" s="74">
        <v>171</v>
      </c>
      <c r="G223" s="36">
        <f t="shared" si="47"/>
        <v>171</v>
      </c>
      <c r="H223" s="83"/>
      <c r="I223" s="36" t="s">
        <v>368</v>
      </c>
      <c r="J223" s="83"/>
      <c r="K223" s="36">
        <v>174</v>
      </c>
      <c r="L223" s="36">
        <f t="shared" si="48"/>
        <v>174</v>
      </c>
      <c r="M223" s="83"/>
      <c r="N223" s="36" t="s">
        <v>368</v>
      </c>
      <c r="O223" s="83"/>
      <c r="P223" s="36">
        <v>159</v>
      </c>
      <c r="Q223" s="36">
        <f t="shared" si="45"/>
        <v>159</v>
      </c>
      <c r="R223" s="16">
        <f t="shared" si="38"/>
        <v>166</v>
      </c>
      <c r="T223" s="6">
        <f t="shared" si="43"/>
        <v>8.814621279597608E-4</v>
      </c>
      <c r="V223" s="23">
        <f>+claims!D223</f>
        <v>2</v>
      </c>
      <c r="W223" s="23">
        <f>+claims!E223</f>
        <v>4</v>
      </c>
      <c r="X223" s="23">
        <f>+claims!F223</f>
        <v>4</v>
      </c>
      <c r="Z223" s="6">
        <f t="shared" si="39"/>
        <v>1.1695906432748537E-2</v>
      </c>
      <c r="AA223" s="6">
        <f t="shared" si="40"/>
        <v>2.2988505747126436E-2</v>
      </c>
      <c r="AB223" s="6">
        <f t="shared" si="41"/>
        <v>2.5157232704402517E-2</v>
      </c>
      <c r="AD223" s="6">
        <f t="shared" si="42"/>
        <v>2.2190769340034829E-2</v>
      </c>
    </row>
    <row r="224" spans="1:30" outlineLevel="1">
      <c r="A224" t="s">
        <v>369</v>
      </c>
      <c r="B224" t="s">
        <v>370</v>
      </c>
      <c r="C224" s="83"/>
      <c r="D224" s="36" t="s">
        <v>370</v>
      </c>
      <c r="E224" s="83"/>
      <c r="F224" s="74">
        <v>21</v>
      </c>
      <c r="G224" s="36">
        <f t="shared" si="47"/>
        <v>21</v>
      </c>
      <c r="H224" s="83"/>
      <c r="I224" s="36" t="s">
        <v>370</v>
      </c>
      <c r="J224" s="83"/>
      <c r="K224" s="36">
        <v>22</v>
      </c>
      <c r="L224" s="36">
        <f t="shared" si="48"/>
        <v>22</v>
      </c>
      <c r="M224" s="83"/>
      <c r="N224" s="36" t="s">
        <v>370</v>
      </c>
      <c r="O224" s="83"/>
      <c r="P224" s="36">
        <v>21</v>
      </c>
      <c r="Q224" s="36">
        <f t="shared" si="45"/>
        <v>21</v>
      </c>
      <c r="R224" s="16">
        <f t="shared" si="38"/>
        <v>21.333333333333332</v>
      </c>
      <c r="T224" s="6">
        <f t="shared" si="43"/>
        <v>1.1328027347274033E-4</v>
      </c>
      <c r="V224" s="23">
        <f>+claims!D224</f>
        <v>0</v>
      </c>
      <c r="W224" s="23">
        <f>+claims!E224</f>
        <v>0</v>
      </c>
      <c r="X224" s="23">
        <f>+claims!F224</f>
        <v>0</v>
      </c>
      <c r="Z224" s="6">
        <f t="shared" si="39"/>
        <v>0</v>
      </c>
      <c r="AA224" s="6">
        <f t="shared" si="40"/>
        <v>0</v>
      </c>
      <c r="AB224" s="6">
        <f t="shared" si="41"/>
        <v>0</v>
      </c>
      <c r="AD224" s="6">
        <f t="shared" si="42"/>
        <v>0</v>
      </c>
    </row>
    <row r="225" spans="1:30" outlineLevel="1">
      <c r="A225" t="s">
        <v>371</v>
      </c>
      <c r="B225" t="s">
        <v>372</v>
      </c>
      <c r="C225" s="83"/>
      <c r="D225" s="36" t="s">
        <v>372</v>
      </c>
      <c r="E225" s="83"/>
      <c r="F225" s="74">
        <v>9</v>
      </c>
      <c r="G225" s="36">
        <f t="shared" si="47"/>
        <v>9</v>
      </c>
      <c r="H225" s="83"/>
      <c r="I225" s="36" t="s">
        <v>372</v>
      </c>
      <c r="J225" s="83"/>
      <c r="K225" s="36">
        <v>8</v>
      </c>
      <c r="L225" s="36">
        <f t="shared" si="48"/>
        <v>8</v>
      </c>
      <c r="M225" s="83"/>
      <c r="N225" s="36" t="s">
        <v>372</v>
      </c>
      <c r="O225" s="83"/>
      <c r="P225" s="36">
        <v>9</v>
      </c>
      <c r="Q225" s="36">
        <f t="shared" si="45"/>
        <v>9</v>
      </c>
      <c r="R225" s="16">
        <f t="shared" ref="R225:R261" si="49">IF(G225&gt;0,(+G225+(L225*2)+(Q225*3))/6,IF(L225&gt;0,((L225*2)+(Q225*3))/5,Q225))</f>
        <v>8.6666666666666661</v>
      </c>
      <c r="T225" s="6">
        <f t="shared" si="43"/>
        <v>4.6020111098300762E-5</v>
      </c>
      <c r="V225" s="23">
        <f>+claims!D225</f>
        <v>0</v>
      </c>
      <c r="W225" s="23">
        <f>+claims!E225</f>
        <v>0</v>
      </c>
      <c r="X225" s="23">
        <f>+claims!F225</f>
        <v>0</v>
      </c>
      <c r="Z225" s="6">
        <f t="shared" si="39"/>
        <v>0</v>
      </c>
      <c r="AA225" s="6">
        <f t="shared" si="40"/>
        <v>0</v>
      </c>
      <c r="AB225" s="6">
        <f t="shared" si="41"/>
        <v>0</v>
      </c>
      <c r="AD225" s="6">
        <f t="shared" si="42"/>
        <v>0</v>
      </c>
    </row>
    <row r="226" spans="1:30" outlineLevel="1">
      <c r="A226" t="s">
        <v>373</v>
      </c>
      <c r="B226" t="s">
        <v>374</v>
      </c>
      <c r="C226" s="83"/>
      <c r="D226" s="36" t="s">
        <v>374</v>
      </c>
      <c r="E226" s="83"/>
      <c r="F226" s="74">
        <v>12</v>
      </c>
      <c r="G226" s="36">
        <f t="shared" si="47"/>
        <v>12</v>
      </c>
      <c r="H226" s="83"/>
      <c r="I226" s="36" t="s">
        <v>374</v>
      </c>
      <c r="J226" s="83"/>
      <c r="K226" s="36">
        <v>5</v>
      </c>
      <c r="L226" s="36">
        <f t="shared" si="48"/>
        <v>5</v>
      </c>
      <c r="M226" s="83"/>
      <c r="N226" s="36" t="s">
        <v>374</v>
      </c>
      <c r="O226" s="83"/>
      <c r="P226" s="36">
        <v>6</v>
      </c>
      <c r="Q226" s="36">
        <f t="shared" si="45"/>
        <v>6</v>
      </c>
      <c r="R226" s="16">
        <f t="shared" si="49"/>
        <v>6.666666666666667</v>
      </c>
      <c r="T226" s="6">
        <f t="shared" si="43"/>
        <v>3.540008546023136E-5</v>
      </c>
      <c r="V226" s="23">
        <f>+claims!D226</f>
        <v>0</v>
      </c>
      <c r="W226" s="23">
        <f>+claims!E226</f>
        <v>0</v>
      </c>
      <c r="X226" s="23">
        <f>+claims!F226</f>
        <v>0</v>
      </c>
      <c r="Z226" s="6">
        <f t="shared" si="39"/>
        <v>0</v>
      </c>
      <c r="AA226" s="6">
        <f t="shared" si="40"/>
        <v>0</v>
      </c>
      <c r="AB226" s="6">
        <f t="shared" si="41"/>
        <v>0</v>
      </c>
      <c r="AD226" s="6">
        <f t="shared" si="42"/>
        <v>0</v>
      </c>
    </row>
    <row r="227" spans="1:30" outlineLevel="1">
      <c r="A227" t="s">
        <v>375</v>
      </c>
      <c r="B227" t="s">
        <v>376</v>
      </c>
      <c r="C227" s="83"/>
      <c r="D227" s="36" t="s">
        <v>376</v>
      </c>
      <c r="E227" s="83"/>
      <c r="F227" s="74">
        <v>31</v>
      </c>
      <c r="G227" s="36">
        <f t="shared" si="47"/>
        <v>31</v>
      </c>
      <c r="H227" s="83"/>
      <c r="I227" s="36" t="s">
        <v>376</v>
      </c>
      <c r="J227" s="83"/>
      <c r="K227" s="36">
        <v>29</v>
      </c>
      <c r="L227" s="36">
        <f t="shared" si="48"/>
        <v>29</v>
      </c>
      <c r="M227" s="83"/>
      <c r="N227" s="36" t="s">
        <v>376</v>
      </c>
      <c r="O227" s="83"/>
      <c r="P227" s="36">
        <v>28</v>
      </c>
      <c r="Q227" s="36">
        <f t="shared" si="45"/>
        <v>28</v>
      </c>
      <c r="R227" s="16">
        <f t="shared" si="49"/>
        <v>28.833333333333332</v>
      </c>
      <c r="T227" s="6">
        <f t="shared" si="43"/>
        <v>1.5310536961550062E-4</v>
      </c>
      <c r="V227" s="23">
        <f>+claims!D227</f>
        <v>1</v>
      </c>
      <c r="W227" s="23">
        <f>+claims!E227</f>
        <v>0</v>
      </c>
      <c r="X227" s="23">
        <f>+claims!F227</f>
        <v>0</v>
      </c>
      <c r="Z227" s="6">
        <f t="shared" si="39"/>
        <v>0.01</v>
      </c>
      <c r="AA227" s="6">
        <f t="shared" si="40"/>
        <v>0</v>
      </c>
      <c r="AB227" s="6">
        <f t="shared" si="41"/>
        <v>0</v>
      </c>
      <c r="AD227" s="6">
        <f t="shared" si="42"/>
        <v>1.6666666666666668E-3</v>
      </c>
    </row>
    <row r="228" spans="1:30" outlineLevel="1">
      <c r="A228" t="s">
        <v>508</v>
      </c>
      <c r="B228" t="s">
        <v>509</v>
      </c>
      <c r="C228" s="83"/>
      <c r="D228" s="36" t="s">
        <v>509</v>
      </c>
      <c r="E228" s="83"/>
      <c r="F228" s="74">
        <v>5</v>
      </c>
      <c r="G228" s="36">
        <f>AVERAGE(C228:F228)</f>
        <v>5</v>
      </c>
      <c r="H228" s="83"/>
      <c r="I228" s="36" t="s">
        <v>509</v>
      </c>
      <c r="J228" s="83"/>
      <c r="K228" s="36">
        <v>4.5</v>
      </c>
      <c r="L228" s="36">
        <f>AVERAGE(H228:K228)</f>
        <v>4.5</v>
      </c>
      <c r="M228" s="83"/>
      <c r="N228" s="36" t="s">
        <v>509</v>
      </c>
      <c r="O228" s="83"/>
      <c r="P228" s="36">
        <v>6</v>
      </c>
      <c r="Q228" s="36">
        <f t="shared" si="45"/>
        <v>6</v>
      </c>
      <c r="R228" s="16">
        <f>IF(G228&gt;0,(+G228+(L228*2)+(Q228*3))/6,IF(L228&gt;0,((L228*2)+(Q228*3))/5,Q228))</f>
        <v>5.333333333333333</v>
      </c>
      <c r="T228" s="6">
        <f t="shared" si="43"/>
        <v>2.8320068368185082E-5</v>
      </c>
      <c r="V228" s="23">
        <f>+claims!D228</f>
        <v>0</v>
      </c>
      <c r="W228" s="23">
        <f>+claims!E228</f>
        <v>0</v>
      </c>
      <c r="X228" s="23">
        <f>+claims!F228</f>
        <v>0</v>
      </c>
      <c r="Z228" s="6">
        <f>IF(G228&gt;100,IF(V228&lt;1,0,+V228/G228),IF(V228&lt;1,0,+V228/100))</f>
        <v>0</v>
      </c>
      <c r="AA228" s="6">
        <f>IF(L228&gt;100,IF(W228&lt;1,0,+W228/L228),IF(W228&lt;1,0,+W228/100))</f>
        <v>0</v>
      </c>
      <c r="AB228" s="6">
        <f>IF(Q228&gt;100,IF(X228&lt;1,0,+X228/Q228),IF(X228&lt;1,0,+X228/100))</f>
        <v>0</v>
      </c>
      <c r="AD228" s="6">
        <f t="shared" si="42"/>
        <v>0</v>
      </c>
    </row>
    <row r="229" spans="1:30" outlineLevel="1">
      <c r="A229" t="s">
        <v>377</v>
      </c>
      <c r="B229" t="s">
        <v>378</v>
      </c>
      <c r="C229" s="83"/>
      <c r="D229" s="36" t="s">
        <v>378</v>
      </c>
      <c r="E229" s="83"/>
      <c r="F229" s="74">
        <v>24</v>
      </c>
      <c r="G229" s="36">
        <f t="shared" ref="G229:G261" si="50">AVERAGE(C229:F229)</f>
        <v>24</v>
      </c>
      <c r="H229" s="83"/>
      <c r="I229" s="36" t="s">
        <v>378</v>
      </c>
      <c r="J229" s="83"/>
      <c r="K229" s="36">
        <v>21</v>
      </c>
      <c r="L229" s="36">
        <f t="shared" ref="L229:L261" si="51">AVERAGE(H229:K229)</f>
        <v>21</v>
      </c>
      <c r="M229" s="83"/>
      <c r="N229" s="36" t="s">
        <v>378</v>
      </c>
      <c r="O229" s="83"/>
      <c r="P229" s="36">
        <v>23</v>
      </c>
      <c r="Q229" s="36">
        <f t="shared" si="45"/>
        <v>23</v>
      </c>
      <c r="R229" s="16">
        <f t="shared" si="49"/>
        <v>22.5</v>
      </c>
      <c r="T229" s="6">
        <f t="shared" si="43"/>
        <v>1.1947528842828083E-4</v>
      </c>
      <c r="V229" s="23">
        <f>+claims!D229</f>
        <v>1</v>
      </c>
      <c r="W229" s="23">
        <f>+claims!E229</f>
        <v>2</v>
      </c>
      <c r="X229" s="23">
        <f>+claims!F229</f>
        <v>0</v>
      </c>
      <c r="Z229" s="6">
        <f t="shared" ref="Z229:Z264" si="52">IF(G229&gt;100,IF(V229&lt;1,0,+V229/G229),IF(V229&lt;1,0,+V229/100))</f>
        <v>0.01</v>
      </c>
      <c r="AA229" s="6">
        <f t="shared" ref="AA229:AA261" si="53">IF(L229&gt;100,IF(W229&lt;1,0,+W229/L229),IF(W229&lt;1,0,+W229/100))</f>
        <v>0.02</v>
      </c>
      <c r="AB229" s="6">
        <f t="shared" si="41"/>
        <v>0</v>
      </c>
      <c r="AD229" s="6">
        <f t="shared" si="42"/>
        <v>8.3333333333333332E-3</v>
      </c>
    </row>
    <row r="230" spans="1:30" outlineLevel="1">
      <c r="A230" t="s">
        <v>379</v>
      </c>
      <c r="B230" t="s">
        <v>380</v>
      </c>
      <c r="C230" s="83"/>
      <c r="D230" s="36" t="s">
        <v>380</v>
      </c>
      <c r="E230" s="83"/>
      <c r="F230" s="74">
        <v>24</v>
      </c>
      <c r="G230" s="36">
        <f t="shared" si="50"/>
        <v>24</v>
      </c>
      <c r="H230" s="83"/>
      <c r="I230" s="36" t="s">
        <v>380</v>
      </c>
      <c r="J230" s="83"/>
      <c r="K230" s="36">
        <v>21</v>
      </c>
      <c r="L230" s="36">
        <f t="shared" si="51"/>
        <v>21</v>
      </c>
      <c r="M230" s="83"/>
      <c r="N230" s="36" t="s">
        <v>380</v>
      </c>
      <c r="O230" s="83"/>
      <c r="P230" s="36">
        <v>20</v>
      </c>
      <c r="Q230" s="36">
        <f t="shared" si="45"/>
        <v>20</v>
      </c>
      <c r="R230" s="16">
        <f t="shared" si="49"/>
        <v>21</v>
      </c>
      <c r="T230" s="6">
        <f t="shared" si="43"/>
        <v>1.1151026919972877E-4</v>
      </c>
      <c r="V230" s="23">
        <f>+claims!D230</f>
        <v>0</v>
      </c>
      <c r="W230" s="23">
        <f>+claims!E230</f>
        <v>1</v>
      </c>
      <c r="X230" s="23">
        <f>+claims!F230</f>
        <v>0</v>
      </c>
      <c r="Z230" s="6">
        <f t="shared" si="52"/>
        <v>0</v>
      </c>
      <c r="AA230" s="6">
        <f t="shared" si="53"/>
        <v>0.01</v>
      </c>
      <c r="AB230" s="6">
        <f t="shared" si="41"/>
        <v>0</v>
      </c>
      <c r="AD230" s="6">
        <f t="shared" si="42"/>
        <v>3.3333333333333335E-3</v>
      </c>
    </row>
    <row r="231" spans="1:30" outlineLevel="1">
      <c r="A231" t="s">
        <v>381</v>
      </c>
      <c r="B231" t="s">
        <v>382</v>
      </c>
      <c r="C231" s="83"/>
      <c r="D231" s="36" t="s">
        <v>382</v>
      </c>
      <c r="E231" s="83"/>
      <c r="F231" s="74">
        <v>63</v>
      </c>
      <c r="G231" s="36">
        <f t="shared" si="50"/>
        <v>63</v>
      </c>
      <c r="H231" s="83"/>
      <c r="I231" s="36" t="s">
        <v>382</v>
      </c>
      <c r="J231" s="83"/>
      <c r="K231" s="36">
        <v>62</v>
      </c>
      <c r="L231" s="36">
        <f t="shared" si="51"/>
        <v>62</v>
      </c>
      <c r="M231" s="83"/>
      <c r="N231" s="36" t="s">
        <v>382</v>
      </c>
      <c r="O231" s="83"/>
      <c r="P231" s="36">
        <v>63</v>
      </c>
      <c r="Q231" s="36">
        <f t="shared" si="45"/>
        <v>63</v>
      </c>
      <c r="R231" s="16">
        <f t="shared" si="49"/>
        <v>62.666666666666664</v>
      </c>
      <c r="T231" s="6">
        <f t="shared" si="43"/>
        <v>3.3276080332617477E-4</v>
      </c>
      <c r="V231" s="23">
        <f>+claims!D231</f>
        <v>1</v>
      </c>
      <c r="W231" s="23">
        <f>+claims!E231</f>
        <v>1</v>
      </c>
      <c r="X231" s="23">
        <f>+claims!F231</f>
        <v>1</v>
      </c>
      <c r="Z231" s="6">
        <f t="shared" si="52"/>
        <v>0.01</v>
      </c>
      <c r="AA231" s="6">
        <f t="shared" si="53"/>
        <v>0.01</v>
      </c>
      <c r="AB231" s="6">
        <f t="shared" si="41"/>
        <v>0.01</v>
      </c>
      <c r="AD231" s="6">
        <f t="shared" si="42"/>
        <v>0.01</v>
      </c>
    </row>
    <row r="232" spans="1:30" s="46" customFormat="1" outlineLevel="1">
      <c r="A232" s="48" t="s">
        <v>562</v>
      </c>
      <c r="B232" s="48" t="s">
        <v>563</v>
      </c>
      <c r="C232" s="83"/>
      <c r="D232" s="36" t="s">
        <v>563</v>
      </c>
      <c r="E232" s="83"/>
      <c r="F232" s="74">
        <v>4</v>
      </c>
      <c r="G232" s="36">
        <f t="shared" si="50"/>
        <v>4</v>
      </c>
      <c r="H232" s="83"/>
      <c r="I232" s="36" t="s">
        <v>563</v>
      </c>
      <c r="J232" s="83"/>
      <c r="K232" s="36">
        <v>3</v>
      </c>
      <c r="L232" s="36">
        <f t="shared" si="51"/>
        <v>3</v>
      </c>
      <c r="M232" s="83"/>
      <c r="N232" s="36" t="s">
        <v>563</v>
      </c>
      <c r="O232" s="83"/>
      <c r="P232" s="36">
        <v>3</v>
      </c>
      <c r="Q232" s="36">
        <f t="shared" si="45"/>
        <v>3</v>
      </c>
      <c r="R232" s="16">
        <f t="shared" si="49"/>
        <v>3.1666666666666665</v>
      </c>
      <c r="T232" s="6">
        <f t="shared" si="43"/>
        <v>1.6815040593609895E-5</v>
      </c>
      <c r="V232" s="23">
        <f>+claims!D232</f>
        <v>0</v>
      </c>
      <c r="W232" s="23">
        <f>+claims!E232</f>
        <v>0</v>
      </c>
      <c r="X232" s="23">
        <f>+claims!F232</f>
        <v>0</v>
      </c>
      <c r="Z232" s="6">
        <f t="shared" si="52"/>
        <v>0</v>
      </c>
      <c r="AA232" s="6">
        <f t="shared" si="53"/>
        <v>0</v>
      </c>
      <c r="AB232" s="6">
        <f t="shared" si="41"/>
        <v>0</v>
      </c>
      <c r="AD232" s="6">
        <f t="shared" si="42"/>
        <v>0</v>
      </c>
    </row>
    <row r="233" spans="1:30" outlineLevel="1">
      <c r="A233" t="s">
        <v>383</v>
      </c>
      <c r="B233" t="s">
        <v>384</v>
      </c>
      <c r="C233" s="83"/>
      <c r="D233" s="36" t="s">
        <v>384</v>
      </c>
      <c r="E233" s="83"/>
      <c r="F233" s="74">
        <v>10</v>
      </c>
      <c r="G233" s="36">
        <f t="shared" si="50"/>
        <v>10</v>
      </c>
      <c r="H233" s="83"/>
      <c r="I233" s="36" t="s">
        <v>384</v>
      </c>
      <c r="J233" s="83"/>
      <c r="K233" s="36">
        <v>9</v>
      </c>
      <c r="L233" s="36">
        <f t="shared" si="51"/>
        <v>9</v>
      </c>
      <c r="M233" s="83"/>
      <c r="N233" s="36" t="s">
        <v>384</v>
      </c>
      <c r="O233" s="83"/>
      <c r="P233" s="36">
        <v>9</v>
      </c>
      <c r="Q233" s="36">
        <f t="shared" si="45"/>
        <v>9</v>
      </c>
      <c r="R233" s="16">
        <f t="shared" si="49"/>
        <v>9.1666666666666661</v>
      </c>
      <c r="T233" s="6">
        <f t="shared" si="43"/>
        <v>4.8675117507818109E-5</v>
      </c>
      <c r="V233" s="23">
        <f>+claims!D233</f>
        <v>0</v>
      </c>
      <c r="W233" s="23">
        <f>+claims!E233</f>
        <v>0</v>
      </c>
      <c r="X233" s="23">
        <f>+claims!F233</f>
        <v>1</v>
      </c>
      <c r="Z233" s="6">
        <f t="shared" si="52"/>
        <v>0</v>
      </c>
      <c r="AA233" s="6">
        <f t="shared" si="53"/>
        <v>0</v>
      </c>
      <c r="AB233" s="6">
        <f t="shared" si="41"/>
        <v>0.01</v>
      </c>
      <c r="AD233" s="6">
        <f t="shared" si="42"/>
        <v>5.0000000000000001E-3</v>
      </c>
    </row>
    <row r="234" spans="1:30" outlineLevel="1">
      <c r="A234" t="s">
        <v>385</v>
      </c>
      <c r="B234" t="s">
        <v>386</v>
      </c>
      <c r="C234" s="83"/>
      <c r="D234" s="36" t="s">
        <v>386</v>
      </c>
      <c r="E234" s="83"/>
      <c r="F234" s="74">
        <v>13</v>
      </c>
      <c r="G234" s="36">
        <f t="shared" si="50"/>
        <v>13</v>
      </c>
      <c r="H234" s="83"/>
      <c r="I234" s="36" t="s">
        <v>386</v>
      </c>
      <c r="J234" s="83"/>
      <c r="K234" s="36">
        <v>14</v>
      </c>
      <c r="L234" s="36">
        <f t="shared" si="51"/>
        <v>14</v>
      </c>
      <c r="M234" s="83"/>
      <c r="N234" s="36" t="s">
        <v>386</v>
      </c>
      <c r="O234" s="83"/>
      <c r="P234" s="36">
        <v>14</v>
      </c>
      <c r="Q234" s="36">
        <f t="shared" si="45"/>
        <v>14</v>
      </c>
      <c r="R234" s="16">
        <f t="shared" si="49"/>
        <v>13.833333333333334</v>
      </c>
      <c r="T234" s="6">
        <f t="shared" si="43"/>
        <v>7.3455177329980067E-5</v>
      </c>
      <c r="V234" s="23">
        <f>+claims!D234</f>
        <v>0</v>
      </c>
      <c r="W234" s="23">
        <f>+claims!E234</f>
        <v>0</v>
      </c>
      <c r="X234" s="23">
        <f>+claims!F234</f>
        <v>0</v>
      </c>
      <c r="Z234" s="6">
        <f t="shared" si="52"/>
        <v>0</v>
      </c>
      <c r="AA234" s="6">
        <f t="shared" si="53"/>
        <v>0</v>
      </c>
      <c r="AB234" s="6">
        <f t="shared" ref="AB234:AB261" si="54">IF(Q234&gt;100,IF(X234&lt;1,0,+X234/Q234),IF(X234&lt;1,0,+X234/100))</f>
        <v>0</v>
      </c>
      <c r="AD234" s="6">
        <f t="shared" si="42"/>
        <v>0</v>
      </c>
    </row>
    <row r="235" spans="1:30" outlineLevel="1">
      <c r="A235" t="s">
        <v>387</v>
      </c>
      <c r="B235" t="s">
        <v>388</v>
      </c>
      <c r="C235" s="83"/>
      <c r="D235" s="36" t="s">
        <v>388</v>
      </c>
      <c r="E235" s="83"/>
      <c r="F235" s="74">
        <v>7</v>
      </c>
      <c r="G235" s="36">
        <f t="shared" si="50"/>
        <v>7</v>
      </c>
      <c r="H235" s="83"/>
      <c r="I235" s="36" t="s">
        <v>388</v>
      </c>
      <c r="J235" s="83"/>
      <c r="K235" s="36">
        <v>6</v>
      </c>
      <c r="L235" s="36">
        <f t="shared" si="51"/>
        <v>6</v>
      </c>
      <c r="M235" s="83"/>
      <c r="N235" s="36" t="s">
        <v>388</v>
      </c>
      <c r="O235" s="83"/>
      <c r="P235" s="36">
        <v>6</v>
      </c>
      <c r="Q235" s="36">
        <f t="shared" si="45"/>
        <v>6</v>
      </c>
      <c r="R235" s="16">
        <f t="shared" si="49"/>
        <v>6.166666666666667</v>
      </c>
      <c r="T235" s="6">
        <f t="shared" si="43"/>
        <v>3.2745079050714006E-5</v>
      </c>
      <c r="V235" s="23">
        <f>+claims!D235</f>
        <v>0</v>
      </c>
      <c r="W235" s="23">
        <f>+claims!E235</f>
        <v>0</v>
      </c>
      <c r="X235" s="23">
        <f>+claims!F235</f>
        <v>0</v>
      </c>
      <c r="Z235" s="6">
        <f t="shared" si="52"/>
        <v>0</v>
      </c>
      <c r="AA235" s="6">
        <f t="shared" si="53"/>
        <v>0</v>
      </c>
      <c r="AB235" s="6">
        <f t="shared" si="54"/>
        <v>0</v>
      </c>
      <c r="AD235" s="6">
        <f t="shared" si="42"/>
        <v>0</v>
      </c>
    </row>
    <row r="236" spans="1:30" outlineLevel="1">
      <c r="A236" t="s">
        <v>389</v>
      </c>
      <c r="B236" t="s">
        <v>390</v>
      </c>
      <c r="C236" s="83"/>
      <c r="D236" s="36" t="s">
        <v>390</v>
      </c>
      <c r="E236" s="83"/>
      <c r="F236" s="74">
        <v>58.5</v>
      </c>
      <c r="G236" s="36">
        <f t="shared" si="50"/>
        <v>58.5</v>
      </c>
      <c r="H236" s="83"/>
      <c r="I236" s="36" t="s">
        <v>390</v>
      </c>
      <c r="J236" s="83"/>
      <c r="K236" s="36">
        <v>58.5</v>
      </c>
      <c r="L236" s="36">
        <f t="shared" si="51"/>
        <v>58.5</v>
      </c>
      <c r="M236" s="83"/>
      <c r="N236" s="36" t="s">
        <v>390</v>
      </c>
      <c r="O236" s="83"/>
      <c r="P236" s="36">
        <v>54</v>
      </c>
      <c r="Q236" s="36">
        <f t="shared" si="45"/>
        <v>54</v>
      </c>
      <c r="R236" s="16">
        <f t="shared" si="49"/>
        <v>56.25</v>
      </c>
      <c r="T236" s="6">
        <f t="shared" si="43"/>
        <v>2.9868822107070208E-4</v>
      </c>
      <c r="V236" s="23">
        <f>+claims!D236</f>
        <v>4</v>
      </c>
      <c r="W236" s="23">
        <f>+claims!E236</f>
        <v>3</v>
      </c>
      <c r="X236" s="23">
        <f>+claims!F236</f>
        <v>1</v>
      </c>
      <c r="Z236" s="6">
        <f t="shared" si="52"/>
        <v>0.04</v>
      </c>
      <c r="AA236" s="6">
        <f t="shared" si="53"/>
        <v>0.03</v>
      </c>
      <c r="AB236" s="6">
        <f t="shared" si="54"/>
        <v>0.01</v>
      </c>
      <c r="AD236" s="6">
        <f t="shared" si="42"/>
        <v>2.1666666666666667E-2</v>
      </c>
    </row>
    <row r="237" spans="1:30" outlineLevel="1">
      <c r="A237" t="s">
        <v>391</v>
      </c>
      <c r="B237" t="s">
        <v>392</v>
      </c>
      <c r="C237" s="83"/>
      <c r="D237" s="36" t="s">
        <v>392</v>
      </c>
      <c r="E237" s="83"/>
      <c r="F237" s="74">
        <v>10</v>
      </c>
      <c r="G237" s="36">
        <f t="shared" si="50"/>
        <v>10</v>
      </c>
      <c r="H237" s="83"/>
      <c r="I237" s="36" t="s">
        <v>392</v>
      </c>
      <c r="J237" s="83"/>
      <c r="K237" s="36">
        <v>10</v>
      </c>
      <c r="L237" s="36">
        <f t="shared" si="51"/>
        <v>10</v>
      </c>
      <c r="M237" s="83"/>
      <c r="N237" s="36" t="s">
        <v>392</v>
      </c>
      <c r="O237" s="83"/>
      <c r="P237" s="36">
        <v>10</v>
      </c>
      <c r="Q237" s="36">
        <f t="shared" si="45"/>
        <v>10</v>
      </c>
      <c r="R237" s="16">
        <f t="shared" si="49"/>
        <v>10</v>
      </c>
      <c r="T237" s="6">
        <f t="shared" si="43"/>
        <v>5.3100128190347033E-5</v>
      </c>
      <c r="V237" s="23">
        <f>+claims!D237</f>
        <v>0</v>
      </c>
      <c r="W237" s="23">
        <f>+claims!E237</f>
        <v>0</v>
      </c>
      <c r="X237" s="23">
        <f>+claims!F237</f>
        <v>0</v>
      </c>
      <c r="Z237" s="6">
        <f t="shared" si="52"/>
        <v>0</v>
      </c>
      <c r="AA237" s="6">
        <f t="shared" si="53"/>
        <v>0</v>
      </c>
      <c r="AB237" s="6">
        <f t="shared" si="54"/>
        <v>0</v>
      </c>
      <c r="AD237" s="6">
        <f t="shared" si="42"/>
        <v>0</v>
      </c>
    </row>
    <row r="238" spans="1:30" s="46" customFormat="1" outlineLevel="1">
      <c r="A238" s="48" t="s">
        <v>572</v>
      </c>
      <c r="B238" s="48" t="s">
        <v>573</v>
      </c>
      <c r="C238" s="83"/>
      <c r="D238" s="48" t="s">
        <v>573</v>
      </c>
      <c r="E238" s="83"/>
      <c r="F238" s="74">
        <v>0</v>
      </c>
      <c r="G238" s="36">
        <f>AVERAGE(C238:F238)</f>
        <v>0</v>
      </c>
      <c r="H238" s="83"/>
      <c r="I238" s="48" t="s">
        <v>573</v>
      </c>
      <c r="J238" s="83"/>
      <c r="K238" s="36">
        <v>5</v>
      </c>
      <c r="L238" s="36">
        <f>AVERAGE(H238:K238)</f>
        <v>5</v>
      </c>
      <c r="M238" s="83"/>
      <c r="N238" s="48" t="s">
        <v>573</v>
      </c>
      <c r="O238" s="83"/>
      <c r="P238" s="36">
        <v>4</v>
      </c>
      <c r="Q238" s="36">
        <f t="shared" si="45"/>
        <v>4</v>
      </c>
      <c r="R238" s="16">
        <f t="shared" si="49"/>
        <v>4.4000000000000004</v>
      </c>
      <c r="T238" s="50">
        <f t="shared" si="43"/>
        <v>2.3364056403752696E-5</v>
      </c>
      <c r="V238" s="23">
        <f>+claims!D238</f>
        <v>0</v>
      </c>
      <c r="W238" s="23">
        <f>+claims!E238</f>
        <v>0</v>
      </c>
      <c r="X238" s="23">
        <f>+claims!F238</f>
        <v>0</v>
      </c>
      <c r="Z238" s="50">
        <f t="shared" ref="Z238:Z243" si="55">IF(G238&gt;100,IF(V238&lt;1,0,+V238/G238),IF(V238&lt;1,0,+V238/100))</f>
        <v>0</v>
      </c>
      <c r="AA238" s="50">
        <f t="shared" ref="AA238:AA243" si="56">IF(L238&gt;100,IF(W238&lt;1,0,+W238/L238),IF(W238&lt;1,0,+W238/100))</f>
        <v>0</v>
      </c>
      <c r="AB238" s="50">
        <f t="shared" ref="AB238:AB243" si="57">IF(Q238&gt;100,IF(X238&lt;1,0,+X238/Q238),IF(X238&lt;1,0,+X238/100))</f>
        <v>0</v>
      </c>
      <c r="AD238" s="50">
        <f t="shared" ref="AD238:AD243" si="58">(+Z238+(AA238*2)+(AB238*3))/6</f>
        <v>0</v>
      </c>
    </row>
    <row r="239" spans="1:30" outlineLevel="1">
      <c r="A239" t="s">
        <v>393</v>
      </c>
      <c r="B239" t="s">
        <v>394</v>
      </c>
      <c r="C239" s="83"/>
      <c r="D239" s="36" t="s">
        <v>394</v>
      </c>
      <c r="E239" s="83"/>
      <c r="F239" s="74">
        <v>58</v>
      </c>
      <c r="G239" s="36">
        <f>AVERAGE(C239:F239)</f>
        <v>58</v>
      </c>
      <c r="H239" s="83"/>
      <c r="I239" s="36" t="s">
        <v>394</v>
      </c>
      <c r="J239" s="83"/>
      <c r="K239" s="36">
        <v>53</v>
      </c>
      <c r="L239" s="36">
        <f>AVERAGE(H239:K239)</f>
        <v>53</v>
      </c>
      <c r="M239" s="83"/>
      <c r="N239" s="36" t="s">
        <v>394</v>
      </c>
      <c r="O239" s="83"/>
      <c r="P239" s="36">
        <v>53</v>
      </c>
      <c r="Q239" s="36">
        <f t="shared" si="45"/>
        <v>53</v>
      </c>
      <c r="R239" s="16">
        <f t="shared" si="49"/>
        <v>53.833333333333336</v>
      </c>
      <c r="T239" s="6">
        <f t="shared" si="43"/>
        <v>2.8585569009136823E-4</v>
      </c>
      <c r="V239" s="23">
        <f>+claims!D239</f>
        <v>1</v>
      </c>
      <c r="W239" s="23">
        <f>+claims!E239</f>
        <v>0</v>
      </c>
      <c r="X239" s="23">
        <f>+claims!F239</f>
        <v>3</v>
      </c>
      <c r="Y239" s="46"/>
      <c r="Z239" s="50">
        <f t="shared" si="55"/>
        <v>0.01</v>
      </c>
      <c r="AA239" s="50">
        <f t="shared" si="56"/>
        <v>0</v>
      </c>
      <c r="AB239" s="50">
        <f t="shared" si="57"/>
        <v>0.03</v>
      </c>
      <c r="AC239" s="46"/>
      <c r="AD239" s="50">
        <f t="shared" si="58"/>
        <v>1.6666666666666666E-2</v>
      </c>
    </row>
    <row r="240" spans="1:30" outlineLevel="1">
      <c r="A240" t="s">
        <v>395</v>
      </c>
      <c r="B240" t="s">
        <v>396</v>
      </c>
      <c r="C240" s="83"/>
      <c r="D240" s="36" t="s">
        <v>396</v>
      </c>
      <c r="E240" s="83"/>
      <c r="F240" s="74">
        <v>23.5</v>
      </c>
      <c r="G240" s="36">
        <f>AVERAGE(C240:F240)</f>
        <v>23.5</v>
      </c>
      <c r="H240" s="83"/>
      <c r="I240" s="36" t="s">
        <v>396</v>
      </c>
      <c r="J240" s="83"/>
      <c r="K240" s="36">
        <v>21</v>
      </c>
      <c r="L240" s="36">
        <f>AVERAGE(H240:K240)</f>
        <v>21</v>
      </c>
      <c r="M240" s="83"/>
      <c r="N240" s="36" t="s">
        <v>396</v>
      </c>
      <c r="O240" s="83"/>
      <c r="P240" s="36">
        <v>20.5</v>
      </c>
      <c r="Q240" s="36">
        <f t="shared" si="45"/>
        <v>20.5</v>
      </c>
      <c r="R240" s="16">
        <f t="shared" si="49"/>
        <v>21.166666666666668</v>
      </c>
      <c r="T240" s="6">
        <f t="shared" si="43"/>
        <v>1.1239527133623457E-4</v>
      </c>
      <c r="V240" s="23">
        <f>+claims!D240</f>
        <v>0</v>
      </c>
      <c r="W240" s="23">
        <f>+claims!E240</f>
        <v>0</v>
      </c>
      <c r="X240" s="23">
        <f>+claims!F240</f>
        <v>1</v>
      </c>
      <c r="Y240" s="46"/>
      <c r="Z240" s="50">
        <f t="shared" si="55"/>
        <v>0</v>
      </c>
      <c r="AA240" s="50">
        <f t="shared" si="56"/>
        <v>0</v>
      </c>
      <c r="AB240" s="50">
        <f t="shared" si="57"/>
        <v>0.01</v>
      </c>
      <c r="AC240" s="46"/>
      <c r="AD240" s="50">
        <f t="shared" si="58"/>
        <v>5.0000000000000001E-3</v>
      </c>
    </row>
    <row r="241" spans="1:30" outlineLevel="1">
      <c r="A241" t="s">
        <v>397</v>
      </c>
      <c r="B241" t="s">
        <v>398</v>
      </c>
      <c r="C241" s="83"/>
      <c r="D241" s="36" t="s">
        <v>398</v>
      </c>
      <c r="E241" s="83"/>
      <c r="F241" s="74">
        <v>335.5</v>
      </c>
      <c r="G241" s="36">
        <f>AVERAGE(C241:F241)</f>
        <v>335.5</v>
      </c>
      <c r="H241" s="83"/>
      <c r="I241" s="36" t="s">
        <v>398</v>
      </c>
      <c r="J241" s="83"/>
      <c r="K241" s="36">
        <v>325</v>
      </c>
      <c r="L241" s="36">
        <f>AVERAGE(H241:K241)</f>
        <v>325</v>
      </c>
      <c r="M241" s="83"/>
      <c r="N241" s="36" t="s">
        <v>398</v>
      </c>
      <c r="O241" s="83"/>
      <c r="P241" s="36">
        <v>330</v>
      </c>
      <c r="Q241" s="36">
        <f t="shared" si="45"/>
        <v>330</v>
      </c>
      <c r="R241" s="16">
        <f t="shared" si="49"/>
        <v>329.25</v>
      </c>
      <c r="T241" s="6">
        <f t="shared" si="43"/>
        <v>1.7483217206671761E-3</v>
      </c>
      <c r="V241" s="23">
        <f>+claims!D241</f>
        <v>9</v>
      </c>
      <c r="W241" s="23">
        <f>+claims!E241</f>
        <v>6</v>
      </c>
      <c r="X241" s="23">
        <f>+claims!F241</f>
        <v>5</v>
      </c>
      <c r="Y241" s="46"/>
      <c r="Z241" s="50">
        <f t="shared" si="55"/>
        <v>2.6825633383010434E-2</v>
      </c>
      <c r="AA241" s="50">
        <f t="shared" si="56"/>
        <v>1.8461538461538463E-2</v>
      </c>
      <c r="AB241" s="50">
        <f t="shared" si="57"/>
        <v>1.5151515151515152E-2</v>
      </c>
      <c r="AC241" s="46"/>
      <c r="AD241" s="50">
        <f t="shared" si="58"/>
        <v>1.8200542626772138E-2</v>
      </c>
    </row>
    <row r="242" spans="1:30" outlineLevel="1">
      <c r="A242" t="s">
        <v>399</v>
      </c>
      <c r="B242" t="s">
        <v>400</v>
      </c>
      <c r="C242" s="83"/>
      <c r="D242" s="36" t="s">
        <v>400</v>
      </c>
      <c r="E242" s="83"/>
      <c r="F242" s="74">
        <v>93</v>
      </c>
      <c r="G242" s="36">
        <f t="shared" si="50"/>
        <v>93</v>
      </c>
      <c r="H242" s="83"/>
      <c r="I242" s="36" t="s">
        <v>400</v>
      </c>
      <c r="J242" s="83"/>
      <c r="K242" s="36">
        <v>89</v>
      </c>
      <c r="L242" s="36">
        <f t="shared" si="51"/>
        <v>89</v>
      </c>
      <c r="M242" s="83"/>
      <c r="N242" s="36" t="s">
        <v>400</v>
      </c>
      <c r="O242" s="83"/>
      <c r="P242" s="36">
        <v>91</v>
      </c>
      <c r="Q242" s="36">
        <f t="shared" si="45"/>
        <v>91</v>
      </c>
      <c r="R242" s="16">
        <f t="shared" si="49"/>
        <v>90.666666666666671</v>
      </c>
      <c r="T242" s="6">
        <f t="shared" si="43"/>
        <v>4.8144116225914648E-4</v>
      </c>
      <c r="V242" s="23">
        <f>+claims!D242</f>
        <v>0</v>
      </c>
      <c r="W242" s="23">
        <f>+claims!E242</f>
        <v>0</v>
      </c>
      <c r="X242" s="23">
        <f>+claims!F242</f>
        <v>0</v>
      </c>
      <c r="Y242" s="46"/>
      <c r="Z242" s="50">
        <f t="shared" si="55"/>
        <v>0</v>
      </c>
      <c r="AA242" s="50">
        <f t="shared" si="56"/>
        <v>0</v>
      </c>
      <c r="AB242" s="50">
        <f t="shared" si="57"/>
        <v>0</v>
      </c>
      <c r="AC242" s="46"/>
      <c r="AD242" s="50">
        <f t="shared" si="58"/>
        <v>0</v>
      </c>
    </row>
    <row r="243" spans="1:30" outlineLevel="1">
      <c r="A243" t="s">
        <v>401</v>
      </c>
      <c r="B243" t="s">
        <v>402</v>
      </c>
      <c r="C243" s="83"/>
      <c r="D243" s="36" t="s">
        <v>402</v>
      </c>
      <c r="E243" s="83"/>
      <c r="F243" s="74">
        <v>30.5</v>
      </c>
      <c r="G243" s="36">
        <f t="shared" si="50"/>
        <v>30.5</v>
      </c>
      <c r="H243" s="83"/>
      <c r="I243" s="36" t="s">
        <v>402</v>
      </c>
      <c r="J243" s="83"/>
      <c r="K243" s="36">
        <v>30.5</v>
      </c>
      <c r="L243" s="36">
        <f t="shared" si="51"/>
        <v>30.5</v>
      </c>
      <c r="M243" s="83"/>
      <c r="N243" s="36" t="s">
        <v>402</v>
      </c>
      <c r="O243" s="83"/>
      <c r="P243" s="36">
        <v>29.5</v>
      </c>
      <c r="Q243" s="36">
        <f t="shared" si="45"/>
        <v>29.5</v>
      </c>
      <c r="R243" s="16">
        <f t="shared" si="49"/>
        <v>30</v>
      </c>
      <c r="T243" s="6">
        <f t="shared" si="43"/>
        <v>1.5930038457104111E-4</v>
      </c>
      <c r="V243" s="23">
        <f>+claims!D243</f>
        <v>1</v>
      </c>
      <c r="W243" s="23">
        <f>+claims!E243</f>
        <v>0</v>
      </c>
      <c r="X243" s="23">
        <f>+claims!F243</f>
        <v>0</v>
      </c>
      <c r="Y243" s="46"/>
      <c r="Z243" s="50">
        <f t="shared" si="55"/>
        <v>0.01</v>
      </c>
      <c r="AA243" s="50">
        <f t="shared" si="56"/>
        <v>0</v>
      </c>
      <c r="AB243" s="50">
        <f t="shared" si="57"/>
        <v>0</v>
      </c>
      <c r="AC243" s="46"/>
      <c r="AD243" s="50">
        <f t="shared" si="58"/>
        <v>1.6666666666666668E-3</v>
      </c>
    </row>
    <row r="244" spans="1:30" outlineLevel="1">
      <c r="A244" t="s">
        <v>403</v>
      </c>
      <c r="B244" t="s">
        <v>404</v>
      </c>
      <c r="C244" s="83"/>
      <c r="D244" s="36" t="s">
        <v>404</v>
      </c>
      <c r="E244" s="83"/>
      <c r="F244" s="74">
        <v>194</v>
      </c>
      <c r="G244" s="36">
        <f t="shared" si="50"/>
        <v>194</v>
      </c>
      <c r="H244" s="83"/>
      <c r="I244" s="36" t="s">
        <v>404</v>
      </c>
      <c r="J244" s="83"/>
      <c r="K244" s="36">
        <v>188</v>
      </c>
      <c r="L244" s="36">
        <f t="shared" si="51"/>
        <v>188</v>
      </c>
      <c r="M244" s="83"/>
      <c r="N244" s="36" t="s">
        <v>404</v>
      </c>
      <c r="O244" s="83"/>
      <c r="P244" s="36">
        <v>186</v>
      </c>
      <c r="Q244" s="36">
        <f t="shared" si="45"/>
        <v>186</v>
      </c>
      <c r="R244" s="16">
        <f t="shared" si="49"/>
        <v>188</v>
      </c>
      <c r="T244" s="6">
        <f t="shared" si="43"/>
        <v>9.982824099785243E-4</v>
      </c>
      <c r="V244" s="23">
        <f>+claims!D244</f>
        <v>6</v>
      </c>
      <c r="W244" s="23">
        <f>+claims!E244</f>
        <v>6</v>
      </c>
      <c r="X244" s="23">
        <f>+claims!F244</f>
        <v>9</v>
      </c>
      <c r="Z244" s="6">
        <f t="shared" si="52"/>
        <v>3.0927835051546393E-2</v>
      </c>
      <c r="AA244" s="6">
        <f t="shared" si="53"/>
        <v>3.1914893617021274E-2</v>
      </c>
      <c r="AB244" s="6">
        <f t="shared" si="54"/>
        <v>4.8387096774193547E-2</v>
      </c>
      <c r="AD244" s="6">
        <f t="shared" si="42"/>
        <v>3.9986485434694928E-2</v>
      </c>
    </row>
    <row r="245" spans="1:30" outlineLevel="1">
      <c r="A245" t="s">
        <v>405</v>
      </c>
      <c r="B245" t="s">
        <v>406</v>
      </c>
      <c r="C245" s="83"/>
      <c r="D245" s="36" t="s">
        <v>406</v>
      </c>
      <c r="E245" s="83"/>
      <c r="F245" s="74">
        <v>259.5</v>
      </c>
      <c r="G245" s="36">
        <f t="shared" si="50"/>
        <v>259.5</v>
      </c>
      <c r="H245" s="83"/>
      <c r="I245" s="36" t="s">
        <v>406</v>
      </c>
      <c r="J245" s="83"/>
      <c r="K245" s="36">
        <v>260.5</v>
      </c>
      <c r="L245" s="36">
        <f t="shared" si="51"/>
        <v>260.5</v>
      </c>
      <c r="M245" s="83"/>
      <c r="N245" s="36" t="s">
        <v>406</v>
      </c>
      <c r="O245" s="83"/>
      <c r="P245" s="36">
        <v>254</v>
      </c>
      <c r="Q245" s="36">
        <f t="shared" si="45"/>
        <v>254</v>
      </c>
      <c r="R245" s="16">
        <f t="shared" si="49"/>
        <v>257.08333333333331</v>
      </c>
      <c r="T245" s="6">
        <f t="shared" si="43"/>
        <v>1.3651157955601716E-3</v>
      </c>
      <c r="V245" s="23">
        <f>+claims!D245</f>
        <v>3</v>
      </c>
      <c r="W245" s="23">
        <f>+claims!E245</f>
        <v>2</v>
      </c>
      <c r="X245" s="23">
        <f>+claims!F245</f>
        <v>0</v>
      </c>
      <c r="Z245" s="6">
        <f t="shared" si="52"/>
        <v>1.1560693641618497E-2</v>
      </c>
      <c r="AA245" s="6">
        <f t="shared" si="53"/>
        <v>7.677543186180422E-3</v>
      </c>
      <c r="AB245" s="6">
        <f t="shared" si="54"/>
        <v>0</v>
      </c>
      <c r="AD245" s="6">
        <f t="shared" si="42"/>
        <v>4.4859633356632228E-3</v>
      </c>
    </row>
    <row r="246" spans="1:30" outlineLevel="1">
      <c r="A246" t="s">
        <v>407</v>
      </c>
      <c r="B246" t="s">
        <v>408</v>
      </c>
      <c r="C246" s="83"/>
      <c r="D246" s="36" t="s">
        <v>408</v>
      </c>
      <c r="E246" s="83"/>
      <c r="F246" s="74">
        <v>5.5</v>
      </c>
      <c r="G246" s="36">
        <f t="shared" si="50"/>
        <v>5.5</v>
      </c>
      <c r="H246" s="83"/>
      <c r="I246" s="36" t="s">
        <v>408</v>
      </c>
      <c r="J246" s="83"/>
      <c r="K246" s="36">
        <v>4.5</v>
      </c>
      <c r="L246" s="36">
        <f t="shared" si="51"/>
        <v>4.5</v>
      </c>
      <c r="M246" s="83"/>
      <c r="N246" s="36" t="s">
        <v>408</v>
      </c>
      <c r="O246" s="83"/>
      <c r="P246" s="36">
        <v>5.5</v>
      </c>
      <c r="Q246" s="36">
        <f t="shared" si="45"/>
        <v>5.5</v>
      </c>
      <c r="R246" s="16">
        <f t="shared" si="49"/>
        <v>5.166666666666667</v>
      </c>
      <c r="T246" s="6">
        <f t="shared" si="43"/>
        <v>2.7435066231679304E-5</v>
      </c>
      <c r="V246" s="23">
        <f>+claims!D246</f>
        <v>0</v>
      </c>
      <c r="W246" s="23">
        <f>+claims!E246</f>
        <v>0</v>
      </c>
      <c r="X246" s="23">
        <f>+claims!F246</f>
        <v>0</v>
      </c>
      <c r="Z246" s="6">
        <f t="shared" si="52"/>
        <v>0</v>
      </c>
      <c r="AA246" s="6">
        <f t="shared" si="53"/>
        <v>0</v>
      </c>
      <c r="AB246" s="6">
        <f t="shared" si="54"/>
        <v>0</v>
      </c>
      <c r="AD246" s="6">
        <f t="shared" si="42"/>
        <v>0</v>
      </c>
    </row>
    <row r="247" spans="1:30" outlineLevel="1">
      <c r="A247" t="s">
        <v>409</v>
      </c>
      <c r="B247" t="s">
        <v>410</v>
      </c>
      <c r="C247" s="83"/>
      <c r="D247" s="36" t="s">
        <v>410</v>
      </c>
      <c r="E247" s="83"/>
      <c r="F247" s="74">
        <v>13.5</v>
      </c>
      <c r="G247" s="36">
        <f t="shared" si="50"/>
        <v>13.5</v>
      </c>
      <c r="H247" s="83"/>
      <c r="I247" s="36" t="s">
        <v>410</v>
      </c>
      <c r="J247" s="83"/>
      <c r="K247" s="36">
        <v>13</v>
      </c>
      <c r="L247" s="36">
        <f t="shared" si="51"/>
        <v>13</v>
      </c>
      <c r="M247" s="83"/>
      <c r="N247" s="36" t="s">
        <v>410</v>
      </c>
      <c r="O247" s="83"/>
      <c r="P247" s="36">
        <v>12.5</v>
      </c>
      <c r="Q247" s="36">
        <f t="shared" si="45"/>
        <v>12.5</v>
      </c>
      <c r="R247" s="16">
        <f t="shared" si="49"/>
        <v>12.833333333333334</v>
      </c>
      <c r="T247" s="6">
        <f t="shared" si="43"/>
        <v>6.8145164510945359E-5</v>
      </c>
      <c r="V247" s="23">
        <f>+claims!D247</f>
        <v>0</v>
      </c>
      <c r="W247" s="23">
        <f>+claims!E247</f>
        <v>0</v>
      </c>
      <c r="X247" s="23">
        <f>+claims!F247</f>
        <v>0</v>
      </c>
      <c r="Z247" s="6">
        <f t="shared" si="52"/>
        <v>0</v>
      </c>
      <c r="AA247" s="6">
        <f t="shared" si="53"/>
        <v>0</v>
      </c>
      <c r="AB247" s="6">
        <f t="shared" si="54"/>
        <v>0</v>
      </c>
      <c r="AD247" s="6">
        <f t="shared" si="42"/>
        <v>0</v>
      </c>
    </row>
    <row r="248" spans="1:30" outlineLevel="1">
      <c r="A248" t="s">
        <v>411</v>
      </c>
      <c r="B248" t="s">
        <v>412</v>
      </c>
      <c r="C248" s="83"/>
      <c r="D248" s="36" t="s">
        <v>412</v>
      </c>
      <c r="E248" s="83"/>
      <c r="F248" s="74">
        <v>58</v>
      </c>
      <c r="G248" s="36">
        <f t="shared" si="50"/>
        <v>58</v>
      </c>
      <c r="H248" s="83"/>
      <c r="I248" s="36" t="s">
        <v>412</v>
      </c>
      <c r="J248" s="83"/>
      <c r="K248" s="36">
        <v>55</v>
      </c>
      <c r="L248" s="36">
        <f t="shared" si="51"/>
        <v>55</v>
      </c>
      <c r="M248" s="83"/>
      <c r="N248" s="36" t="s">
        <v>412</v>
      </c>
      <c r="O248" s="83"/>
      <c r="P248" s="36">
        <v>58</v>
      </c>
      <c r="Q248" s="36">
        <f t="shared" si="45"/>
        <v>58</v>
      </c>
      <c r="R248" s="16">
        <f t="shared" si="49"/>
        <v>57</v>
      </c>
      <c r="T248" s="6">
        <f t="shared" si="43"/>
        <v>3.0267073068497807E-4</v>
      </c>
      <c r="V248" s="23">
        <f>+claims!D248</f>
        <v>4</v>
      </c>
      <c r="W248" s="23">
        <f>+claims!E248</f>
        <v>2</v>
      </c>
      <c r="X248" s="23">
        <f>+claims!F248</f>
        <v>2</v>
      </c>
      <c r="Z248" s="6">
        <f t="shared" si="52"/>
        <v>0.04</v>
      </c>
      <c r="AA248" s="6">
        <f t="shared" si="53"/>
        <v>0.02</v>
      </c>
      <c r="AB248" s="6">
        <f t="shared" si="54"/>
        <v>0.02</v>
      </c>
      <c r="AD248" s="6">
        <f t="shared" si="42"/>
        <v>2.3333333333333334E-2</v>
      </c>
    </row>
    <row r="249" spans="1:30" outlineLevel="1">
      <c r="A249" t="s">
        <v>413</v>
      </c>
      <c r="B249" t="s">
        <v>414</v>
      </c>
      <c r="C249" s="83"/>
      <c r="D249" s="36" t="s">
        <v>414</v>
      </c>
      <c r="E249" s="83"/>
      <c r="F249" s="74">
        <v>11</v>
      </c>
      <c r="G249" s="36">
        <f t="shared" si="50"/>
        <v>11</v>
      </c>
      <c r="H249" s="83"/>
      <c r="I249" s="36" t="s">
        <v>414</v>
      </c>
      <c r="J249" s="83"/>
      <c r="K249" s="36">
        <v>12</v>
      </c>
      <c r="L249" s="36">
        <f t="shared" si="51"/>
        <v>12</v>
      </c>
      <c r="M249" s="83"/>
      <c r="N249" s="36" t="s">
        <v>414</v>
      </c>
      <c r="O249" s="83"/>
      <c r="P249" s="36">
        <v>10</v>
      </c>
      <c r="Q249" s="36">
        <f t="shared" si="45"/>
        <v>10</v>
      </c>
      <c r="R249" s="16">
        <f t="shared" si="49"/>
        <v>10.833333333333334</v>
      </c>
      <c r="T249" s="6">
        <f t="shared" si="43"/>
        <v>5.7525138872875956E-5</v>
      </c>
      <c r="V249" s="23">
        <f>+claims!D249</f>
        <v>0</v>
      </c>
      <c r="W249" s="23">
        <f>+claims!E249</f>
        <v>0</v>
      </c>
      <c r="X249" s="23">
        <f>+claims!F249</f>
        <v>0</v>
      </c>
      <c r="Z249" s="6">
        <f t="shared" si="52"/>
        <v>0</v>
      </c>
      <c r="AA249" s="6">
        <f t="shared" si="53"/>
        <v>0</v>
      </c>
      <c r="AB249" s="6">
        <f t="shared" si="54"/>
        <v>0</v>
      </c>
      <c r="AD249" s="6">
        <f t="shared" si="42"/>
        <v>0</v>
      </c>
    </row>
    <row r="250" spans="1:30" outlineLevel="1">
      <c r="A250" t="s">
        <v>415</v>
      </c>
      <c r="B250" t="s">
        <v>416</v>
      </c>
      <c r="C250" s="83"/>
      <c r="D250" s="36" t="s">
        <v>416</v>
      </c>
      <c r="E250" s="83"/>
      <c r="F250" s="74">
        <v>13</v>
      </c>
      <c r="G250" s="36">
        <f t="shared" si="50"/>
        <v>13</v>
      </c>
      <c r="H250" s="83"/>
      <c r="I250" s="36" t="s">
        <v>416</v>
      </c>
      <c r="J250" s="83"/>
      <c r="K250" s="36">
        <v>12</v>
      </c>
      <c r="L250" s="36">
        <f t="shared" si="51"/>
        <v>12</v>
      </c>
      <c r="M250" s="83"/>
      <c r="N250" s="36" t="s">
        <v>416</v>
      </c>
      <c r="O250" s="83"/>
      <c r="P250" s="36">
        <v>12</v>
      </c>
      <c r="Q250" s="36">
        <f t="shared" si="45"/>
        <v>12</v>
      </c>
      <c r="R250" s="16">
        <f t="shared" si="49"/>
        <v>12.166666666666666</v>
      </c>
      <c r="T250" s="6">
        <f t="shared" si="43"/>
        <v>6.460515596492222E-5</v>
      </c>
      <c r="V250" s="23">
        <f>+claims!D250</f>
        <v>0</v>
      </c>
      <c r="W250" s="23">
        <f>+claims!E250</f>
        <v>0</v>
      </c>
      <c r="X250" s="23">
        <f>+claims!F250</f>
        <v>0</v>
      </c>
      <c r="Z250" s="6">
        <f t="shared" si="52"/>
        <v>0</v>
      </c>
      <c r="AA250" s="6">
        <f t="shared" si="53"/>
        <v>0</v>
      </c>
      <c r="AB250" s="6">
        <f t="shared" si="54"/>
        <v>0</v>
      </c>
      <c r="AD250" s="6">
        <f t="shared" si="42"/>
        <v>0</v>
      </c>
    </row>
    <row r="251" spans="1:30" outlineLevel="1">
      <c r="A251" t="s">
        <v>417</v>
      </c>
      <c r="B251" t="s">
        <v>418</v>
      </c>
      <c r="C251" s="83"/>
      <c r="D251" s="36" t="s">
        <v>418</v>
      </c>
      <c r="E251" s="83"/>
      <c r="F251" s="74">
        <v>57.5</v>
      </c>
      <c r="G251" s="36">
        <f t="shared" si="50"/>
        <v>57.5</v>
      </c>
      <c r="H251" s="83"/>
      <c r="I251" s="36" t="s">
        <v>418</v>
      </c>
      <c r="J251" s="83"/>
      <c r="K251" s="36">
        <v>56.5</v>
      </c>
      <c r="L251" s="36">
        <f t="shared" si="51"/>
        <v>56.5</v>
      </c>
      <c r="M251" s="83"/>
      <c r="N251" s="36" t="s">
        <v>418</v>
      </c>
      <c r="O251" s="83"/>
      <c r="P251" s="36">
        <v>54.5</v>
      </c>
      <c r="Q251" s="36">
        <f t="shared" si="45"/>
        <v>54.5</v>
      </c>
      <c r="R251" s="16">
        <f t="shared" si="49"/>
        <v>55.666666666666664</v>
      </c>
      <c r="T251" s="6">
        <f t="shared" si="43"/>
        <v>2.955907135929318E-4</v>
      </c>
      <c r="V251" s="23">
        <f>+claims!D251</f>
        <v>0</v>
      </c>
      <c r="W251" s="23">
        <f>+claims!E251</f>
        <v>0</v>
      </c>
      <c r="X251" s="23">
        <f>+claims!F251</f>
        <v>1</v>
      </c>
      <c r="Z251" s="6">
        <f t="shared" si="52"/>
        <v>0</v>
      </c>
      <c r="AA251" s="6">
        <f t="shared" si="53"/>
        <v>0</v>
      </c>
      <c r="AB251" s="6">
        <f t="shared" si="54"/>
        <v>0.01</v>
      </c>
      <c r="AD251" s="6">
        <f t="shared" si="42"/>
        <v>5.0000000000000001E-3</v>
      </c>
    </row>
    <row r="252" spans="1:30" outlineLevel="1">
      <c r="A252" t="s">
        <v>419</v>
      </c>
      <c r="B252" t="s">
        <v>420</v>
      </c>
      <c r="C252" s="83"/>
      <c r="D252" s="36" t="s">
        <v>420</v>
      </c>
      <c r="E252" s="83"/>
      <c r="F252" s="74">
        <v>28.5</v>
      </c>
      <c r="G252" s="36">
        <f t="shared" si="50"/>
        <v>28.5</v>
      </c>
      <c r="H252" s="83"/>
      <c r="I252" s="36" t="s">
        <v>420</v>
      </c>
      <c r="J252" s="83"/>
      <c r="K252" s="36">
        <v>27.5</v>
      </c>
      <c r="L252" s="36">
        <f t="shared" si="51"/>
        <v>27.5</v>
      </c>
      <c r="M252" s="83"/>
      <c r="N252" s="36" t="s">
        <v>420</v>
      </c>
      <c r="O252" s="83"/>
      <c r="P252" s="36">
        <v>25.5</v>
      </c>
      <c r="Q252" s="36">
        <f t="shared" si="45"/>
        <v>25.5</v>
      </c>
      <c r="R252" s="16">
        <f t="shared" si="49"/>
        <v>26.666666666666668</v>
      </c>
      <c r="T252" s="6">
        <f t="shared" si="43"/>
        <v>1.4160034184092544E-4</v>
      </c>
      <c r="V252" s="23">
        <f>+claims!D252</f>
        <v>0</v>
      </c>
      <c r="W252" s="23">
        <f>+claims!E252</f>
        <v>0</v>
      </c>
      <c r="X252" s="23">
        <f>+claims!F252</f>
        <v>1</v>
      </c>
      <c r="Z252" s="6">
        <f t="shared" si="52"/>
        <v>0</v>
      </c>
      <c r="AA252" s="6">
        <f t="shared" si="53"/>
        <v>0</v>
      </c>
      <c r="AB252" s="6">
        <f t="shared" si="54"/>
        <v>0.01</v>
      </c>
      <c r="AD252" s="6">
        <f t="shared" si="42"/>
        <v>5.0000000000000001E-3</v>
      </c>
    </row>
    <row r="253" spans="1:30" outlineLevel="1">
      <c r="A253" t="s">
        <v>421</v>
      </c>
      <c r="B253" t="s">
        <v>422</v>
      </c>
      <c r="C253" s="83"/>
      <c r="D253" s="36" t="s">
        <v>422</v>
      </c>
      <c r="E253" s="83"/>
      <c r="F253" s="74">
        <v>53</v>
      </c>
      <c r="G253" s="36">
        <f t="shared" si="50"/>
        <v>53</v>
      </c>
      <c r="H253" s="83"/>
      <c r="I253" s="36" t="s">
        <v>422</v>
      </c>
      <c r="J253" s="83"/>
      <c r="K253" s="36">
        <v>53</v>
      </c>
      <c r="L253" s="36">
        <f t="shared" si="51"/>
        <v>53</v>
      </c>
      <c r="M253" s="83"/>
      <c r="N253" s="36" t="s">
        <v>422</v>
      </c>
      <c r="O253" s="83"/>
      <c r="P253" s="36">
        <v>51</v>
      </c>
      <c r="Q253" s="36">
        <f t="shared" si="45"/>
        <v>51</v>
      </c>
      <c r="R253" s="16">
        <f t="shared" si="49"/>
        <v>52</v>
      </c>
      <c r="T253" s="6">
        <f t="shared" si="43"/>
        <v>2.761206665898046E-4</v>
      </c>
      <c r="V253" s="23">
        <f>+claims!D253</f>
        <v>2</v>
      </c>
      <c r="W253" s="23">
        <f>+claims!E253</f>
        <v>4</v>
      </c>
      <c r="X253" s="23">
        <f>+claims!F253</f>
        <v>1</v>
      </c>
      <c r="Z253" s="6">
        <f t="shared" si="52"/>
        <v>0.02</v>
      </c>
      <c r="AA253" s="6">
        <f t="shared" si="53"/>
        <v>0.04</v>
      </c>
      <c r="AB253" s="6">
        <f t="shared" si="54"/>
        <v>0.01</v>
      </c>
      <c r="AD253" s="6">
        <f t="shared" si="42"/>
        <v>2.1666666666666667E-2</v>
      </c>
    </row>
    <row r="254" spans="1:30" outlineLevel="1">
      <c r="A254" t="s">
        <v>423</v>
      </c>
      <c r="B254" t="s">
        <v>424</v>
      </c>
      <c r="C254" s="83"/>
      <c r="D254" s="36" t="s">
        <v>424</v>
      </c>
      <c r="E254" s="83"/>
      <c r="F254" s="74">
        <v>3</v>
      </c>
      <c r="G254" s="36">
        <f t="shared" si="50"/>
        <v>3</v>
      </c>
      <c r="H254" s="83"/>
      <c r="I254" s="36" t="s">
        <v>424</v>
      </c>
      <c r="J254" s="83"/>
      <c r="K254" s="36">
        <v>3</v>
      </c>
      <c r="L254" s="36">
        <f t="shared" si="51"/>
        <v>3</v>
      </c>
      <c r="M254" s="83"/>
      <c r="N254" s="36" t="s">
        <v>424</v>
      </c>
      <c r="O254" s="83"/>
      <c r="P254" s="36">
        <v>3</v>
      </c>
      <c r="Q254" s="36">
        <f t="shared" si="45"/>
        <v>3</v>
      </c>
      <c r="R254" s="16">
        <f t="shared" si="49"/>
        <v>3</v>
      </c>
      <c r="T254" s="6">
        <f t="shared" si="43"/>
        <v>1.5930038457104111E-5</v>
      </c>
      <c r="V254" s="23">
        <f>+claims!D254</f>
        <v>0</v>
      </c>
      <c r="W254" s="23">
        <f>+claims!E254</f>
        <v>0</v>
      </c>
      <c r="X254" s="23">
        <f>+claims!F254</f>
        <v>0</v>
      </c>
      <c r="Z254" s="6">
        <f t="shared" si="52"/>
        <v>0</v>
      </c>
      <c r="AA254" s="6">
        <f t="shared" si="53"/>
        <v>0</v>
      </c>
      <c r="AB254" s="6">
        <f t="shared" si="54"/>
        <v>0</v>
      </c>
      <c r="AD254" s="6">
        <f t="shared" si="42"/>
        <v>0</v>
      </c>
    </row>
    <row r="255" spans="1:30" outlineLevel="1">
      <c r="A255" t="s">
        <v>425</v>
      </c>
      <c r="B255" t="s">
        <v>426</v>
      </c>
      <c r="C255" s="83"/>
      <c r="D255" s="36" t="s">
        <v>426</v>
      </c>
      <c r="E255" s="83"/>
      <c r="F255" s="74">
        <v>25.5</v>
      </c>
      <c r="G255" s="36">
        <f t="shared" si="50"/>
        <v>25.5</v>
      </c>
      <c r="H255" s="83"/>
      <c r="I255" s="36" t="s">
        <v>426</v>
      </c>
      <c r="J255" s="83"/>
      <c r="K255" s="36">
        <v>24.5</v>
      </c>
      <c r="L255" s="36">
        <f t="shared" si="51"/>
        <v>24.5</v>
      </c>
      <c r="M255" s="83"/>
      <c r="N255" s="36" t="s">
        <v>426</v>
      </c>
      <c r="O255" s="83"/>
      <c r="P255" s="36">
        <v>26.5</v>
      </c>
      <c r="Q255" s="36">
        <f t="shared" si="45"/>
        <v>26.5</v>
      </c>
      <c r="R255" s="16">
        <f t="shared" si="49"/>
        <v>25.666666666666668</v>
      </c>
      <c r="T255" s="6">
        <f t="shared" si="43"/>
        <v>1.3629032902189072E-4</v>
      </c>
      <c r="V255" s="23">
        <f>+claims!D255</f>
        <v>2</v>
      </c>
      <c r="W255" s="23">
        <f>+claims!E255</f>
        <v>1</v>
      </c>
      <c r="X255" s="23">
        <f>+claims!F255</f>
        <v>0</v>
      </c>
      <c r="Z255" s="6">
        <f t="shared" si="52"/>
        <v>0.02</v>
      </c>
      <c r="AA255" s="6">
        <f t="shared" si="53"/>
        <v>0.01</v>
      </c>
      <c r="AB255" s="6">
        <f t="shared" si="54"/>
        <v>0</v>
      </c>
      <c r="AD255" s="6">
        <f t="shared" si="42"/>
        <v>6.6666666666666671E-3</v>
      </c>
    </row>
    <row r="256" spans="1:30" outlineLevel="1">
      <c r="A256" t="s">
        <v>427</v>
      </c>
      <c r="B256" t="s">
        <v>428</v>
      </c>
      <c r="C256" s="83"/>
      <c r="D256" s="36" t="s">
        <v>428</v>
      </c>
      <c r="E256" s="83"/>
      <c r="F256" s="74">
        <v>5</v>
      </c>
      <c r="G256" s="36">
        <f t="shared" si="50"/>
        <v>5</v>
      </c>
      <c r="H256" s="83"/>
      <c r="I256" s="36" t="s">
        <v>428</v>
      </c>
      <c r="J256" s="83"/>
      <c r="K256" s="36">
        <v>4</v>
      </c>
      <c r="L256" s="36">
        <f t="shared" si="51"/>
        <v>4</v>
      </c>
      <c r="M256" s="83"/>
      <c r="N256" s="36" t="s">
        <v>428</v>
      </c>
      <c r="O256" s="83"/>
      <c r="P256" s="36">
        <v>4</v>
      </c>
      <c r="Q256" s="36">
        <f t="shared" si="45"/>
        <v>4</v>
      </c>
      <c r="R256" s="16">
        <f t="shared" si="49"/>
        <v>4.166666666666667</v>
      </c>
      <c r="T256" s="6">
        <f t="shared" si="43"/>
        <v>2.21250534126446E-5</v>
      </c>
      <c r="V256" s="23">
        <f>+claims!D256</f>
        <v>0</v>
      </c>
      <c r="W256" s="23">
        <f>+claims!E256</f>
        <v>0</v>
      </c>
      <c r="X256" s="23">
        <f>+claims!F256</f>
        <v>0</v>
      </c>
      <c r="Z256" s="6">
        <f t="shared" si="52"/>
        <v>0</v>
      </c>
      <c r="AA256" s="6">
        <f t="shared" si="53"/>
        <v>0</v>
      </c>
      <c r="AB256" s="6">
        <f t="shared" si="54"/>
        <v>0</v>
      </c>
      <c r="AD256" s="6">
        <f t="shared" ref="AD256:AD262" si="59">(+Z256+(AA256*2)+(AB256*3))/6</f>
        <v>0</v>
      </c>
    </row>
    <row r="257" spans="1:30" outlineLevel="1">
      <c r="A257" t="s">
        <v>429</v>
      </c>
      <c r="B257" t="s">
        <v>430</v>
      </c>
      <c r="C257" s="83"/>
      <c r="D257" s="36" t="s">
        <v>430</v>
      </c>
      <c r="E257" s="83"/>
      <c r="F257" s="74">
        <v>105.5</v>
      </c>
      <c r="G257" s="36">
        <f t="shared" si="50"/>
        <v>105.5</v>
      </c>
      <c r="H257" s="83"/>
      <c r="I257" s="36" t="s">
        <v>430</v>
      </c>
      <c r="J257" s="83"/>
      <c r="K257" s="36">
        <v>102</v>
      </c>
      <c r="L257" s="36">
        <f t="shared" si="51"/>
        <v>102</v>
      </c>
      <c r="M257" s="83"/>
      <c r="N257" s="36" t="s">
        <v>430</v>
      </c>
      <c r="O257" s="83"/>
      <c r="P257" s="36">
        <v>103</v>
      </c>
      <c r="Q257" s="36">
        <f t="shared" si="45"/>
        <v>103</v>
      </c>
      <c r="R257" s="16">
        <f t="shared" si="49"/>
        <v>103.08333333333333</v>
      </c>
      <c r="T257" s="6">
        <f t="shared" si="43"/>
        <v>5.4737382142882728E-4</v>
      </c>
      <c r="V257" s="23">
        <f>+claims!D257</f>
        <v>0</v>
      </c>
      <c r="W257" s="23">
        <f>+claims!E257</f>
        <v>0</v>
      </c>
      <c r="X257" s="23">
        <f>+claims!F257</f>
        <v>1</v>
      </c>
      <c r="Z257" s="6">
        <f t="shared" si="52"/>
        <v>0</v>
      </c>
      <c r="AA257" s="6">
        <f t="shared" si="53"/>
        <v>0</v>
      </c>
      <c r="AB257" s="6">
        <f t="shared" si="54"/>
        <v>9.7087378640776691E-3</v>
      </c>
      <c r="AD257" s="6">
        <f t="shared" si="59"/>
        <v>4.8543689320388345E-3</v>
      </c>
    </row>
    <row r="258" spans="1:30" outlineLevel="1">
      <c r="A258" t="s">
        <v>431</v>
      </c>
      <c r="B258" t="s">
        <v>432</v>
      </c>
      <c r="C258" s="83"/>
      <c r="D258" s="36" t="s">
        <v>432</v>
      </c>
      <c r="E258" s="83"/>
      <c r="F258" s="74">
        <v>4.5</v>
      </c>
      <c r="G258" s="36">
        <f t="shared" si="50"/>
        <v>4.5</v>
      </c>
      <c r="H258" s="83"/>
      <c r="I258" s="36" t="s">
        <v>432</v>
      </c>
      <c r="J258" s="83"/>
      <c r="K258" s="36">
        <v>4.5</v>
      </c>
      <c r="L258" s="36">
        <f t="shared" si="51"/>
        <v>4.5</v>
      </c>
      <c r="M258" s="83"/>
      <c r="N258" s="36" t="s">
        <v>432</v>
      </c>
      <c r="O258" s="83"/>
      <c r="P258" s="36">
        <v>4.5</v>
      </c>
      <c r="Q258" s="36">
        <f t="shared" si="45"/>
        <v>4.5</v>
      </c>
      <c r="R258" s="16">
        <f t="shared" si="49"/>
        <v>4.5</v>
      </c>
      <c r="T258" s="6">
        <f t="shared" si="43"/>
        <v>2.3895057685656166E-5</v>
      </c>
      <c r="V258" s="23">
        <f>+claims!D258</f>
        <v>0</v>
      </c>
      <c r="W258" s="23">
        <f>+claims!E258</f>
        <v>0</v>
      </c>
      <c r="X258" s="23">
        <f>+claims!F258</f>
        <v>0</v>
      </c>
      <c r="Z258" s="6">
        <f t="shared" si="52"/>
        <v>0</v>
      </c>
      <c r="AA258" s="6">
        <f t="shared" si="53"/>
        <v>0</v>
      </c>
      <c r="AB258" s="6">
        <f t="shared" si="54"/>
        <v>0</v>
      </c>
      <c r="AD258" s="6">
        <f t="shared" si="59"/>
        <v>0</v>
      </c>
    </row>
    <row r="259" spans="1:30" outlineLevel="1">
      <c r="A259" s="46" t="s">
        <v>565</v>
      </c>
      <c r="B259" s="46" t="s">
        <v>566</v>
      </c>
      <c r="C259" s="83"/>
      <c r="D259" s="36" t="s">
        <v>566</v>
      </c>
      <c r="E259" s="83"/>
      <c r="F259" s="48">
        <v>16</v>
      </c>
      <c r="G259" s="36">
        <f>AVERAGE(C259:F259)</f>
        <v>16</v>
      </c>
      <c r="H259" s="83"/>
      <c r="I259" s="36" t="s">
        <v>566</v>
      </c>
      <c r="J259" s="83"/>
      <c r="K259" s="36">
        <v>18</v>
      </c>
      <c r="L259" s="36">
        <f>AVERAGE(H259:K259)</f>
        <v>18</v>
      </c>
      <c r="M259" s="83"/>
      <c r="N259" s="36" t="s">
        <v>566</v>
      </c>
      <c r="O259" s="83"/>
      <c r="P259" s="36">
        <v>18</v>
      </c>
      <c r="Q259" s="36">
        <f t="shared" si="45"/>
        <v>18</v>
      </c>
      <c r="R259" s="16">
        <f>IF(G259&gt;0,(+G259+(L259*2)+(Q259*3))/6,IF(L259&gt;0,((L259*2)+(Q259*3))/5,Q259))</f>
        <v>17.666666666666668</v>
      </c>
      <c r="T259" s="6">
        <f t="shared" si="43"/>
        <v>9.3810226469613107E-5</v>
      </c>
      <c r="V259" s="23">
        <f>+claims!D259</f>
        <v>1</v>
      </c>
      <c r="W259" s="23">
        <f>+claims!E259</f>
        <v>0</v>
      </c>
      <c r="X259" s="23">
        <f>+claims!F259</f>
        <v>0</v>
      </c>
      <c r="Z259" s="6">
        <f>IF(G259&gt;100,IF(V259&lt;1,0,+V259/G259),IF(V259&lt;1,0,+V259/100))</f>
        <v>0.01</v>
      </c>
      <c r="AA259" s="6">
        <f>IF(L259&gt;100,IF(W259&lt;1,0,+W259/L259),IF(W259&lt;1,0,+W259/100))</f>
        <v>0</v>
      </c>
      <c r="AB259" s="6">
        <f>IF(Q259&gt;100,IF(X259&lt;1,0,+X259/Q259),IF(X259&lt;1,0,+X259/100))</f>
        <v>0</v>
      </c>
      <c r="AD259" s="6">
        <f>(+Z259+(AA259*2)+(AB259*3))/6</f>
        <v>1.6666666666666668E-3</v>
      </c>
    </row>
    <row r="260" spans="1:30" outlineLevel="1">
      <c r="A260" t="s">
        <v>433</v>
      </c>
      <c r="B260" t="s">
        <v>434</v>
      </c>
      <c r="C260" s="83"/>
      <c r="D260" s="36" t="s">
        <v>434</v>
      </c>
      <c r="E260" s="83"/>
      <c r="F260" s="74">
        <v>7.5</v>
      </c>
      <c r="G260" s="36">
        <f t="shared" si="50"/>
        <v>7.5</v>
      </c>
      <c r="H260" s="83"/>
      <c r="I260" s="36" t="s">
        <v>434</v>
      </c>
      <c r="J260" s="83"/>
      <c r="K260" s="36">
        <v>8</v>
      </c>
      <c r="L260" s="36">
        <f t="shared" si="51"/>
        <v>8</v>
      </c>
      <c r="M260" s="83"/>
      <c r="N260" s="36" t="s">
        <v>434</v>
      </c>
      <c r="O260" s="83"/>
      <c r="P260" s="36">
        <v>8</v>
      </c>
      <c r="Q260" s="36">
        <f t="shared" si="45"/>
        <v>8</v>
      </c>
      <c r="R260" s="16">
        <f t="shared" si="49"/>
        <v>7.916666666666667</v>
      </c>
      <c r="T260" s="6">
        <f t="shared" si="43"/>
        <v>4.2037601484024735E-5</v>
      </c>
      <c r="V260" s="23">
        <f>+claims!D260</f>
        <v>1</v>
      </c>
      <c r="W260" s="23">
        <f>+claims!E260</f>
        <v>0</v>
      </c>
      <c r="X260" s="23">
        <f>+claims!F260</f>
        <v>0</v>
      </c>
      <c r="Z260" s="6">
        <f t="shared" si="52"/>
        <v>0.01</v>
      </c>
      <c r="AA260" s="6">
        <f t="shared" si="53"/>
        <v>0</v>
      </c>
      <c r="AB260" s="6">
        <f t="shared" si="54"/>
        <v>0</v>
      </c>
      <c r="AD260" s="6">
        <f t="shared" si="59"/>
        <v>1.6666666666666668E-3</v>
      </c>
    </row>
    <row r="261" spans="1:30" outlineLevel="1">
      <c r="A261" t="s">
        <v>435</v>
      </c>
      <c r="B261" t="s">
        <v>436</v>
      </c>
      <c r="C261" s="83"/>
      <c r="D261" s="36" t="s">
        <v>436</v>
      </c>
      <c r="E261" s="83"/>
      <c r="F261" s="74">
        <v>11</v>
      </c>
      <c r="G261" s="44">
        <f t="shared" si="50"/>
        <v>11</v>
      </c>
      <c r="H261" s="83"/>
      <c r="I261" s="36" t="s">
        <v>436</v>
      </c>
      <c r="J261" s="83"/>
      <c r="K261" s="36">
        <v>8</v>
      </c>
      <c r="L261" s="44">
        <f t="shared" si="51"/>
        <v>8</v>
      </c>
      <c r="M261" s="83"/>
      <c r="N261" s="36" t="s">
        <v>436</v>
      </c>
      <c r="O261" s="83"/>
      <c r="P261" s="36">
        <v>9</v>
      </c>
      <c r="Q261" s="36">
        <f t="shared" si="45"/>
        <v>9</v>
      </c>
      <c r="R261" s="20">
        <f t="shared" si="49"/>
        <v>9</v>
      </c>
      <c r="T261" s="26">
        <f t="shared" si="43"/>
        <v>4.7790115371312332E-5</v>
      </c>
      <c r="V261" s="27">
        <f>+claims!D261</f>
        <v>0</v>
      </c>
      <c r="W261" s="27">
        <f>+claims!E261</f>
        <v>0</v>
      </c>
      <c r="X261" s="27">
        <f>+claims!F261</f>
        <v>0</v>
      </c>
      <c r="Z261" s="26">
        <f t="shared" si="52"/>
        <v>0</v>
      </c>
      <c r="AA261" s="26">
        <f t="shared" si="53"/>
        <v>0</v>
      </c>
      <c r="AB261" s="26">
        <f t="shared" si="54"/>
        <v>0</v>
      </c>
      <c r="AD261" s="26">
        <f t="shared" si="59"/>
        <v>0</v>
      </c>
    </row>
    <row r="262" spans="1:30" s="48" customFormat="1">
      <c r="B262" s="48" t="s">
        <v>480</v>
      </c>
      <c r="C262" s="36">
        <f>SUBTOTAL(9,C139:C261)</f>
        <v>0</v>
      </c>
      <c r="D262" s="36">
        <f t="shared" ref="D262:R262" si="60">SUBTOTAL(9,D139:D261)</f>
        <v>0</v>
      </c>
      <c r="E262" s="36">
        <f t="shared" si="60"/>
        <v>0</v>
      </c>
      <c r="F262" s="36">
        <f t="shared" si="60"/>
        <v>6200.5</v>
      </c>
      <c r="G262" s="36">
        <f t="shared" si="60"/>
        <v>6200.5</v>
      </c>
      <c r="H262" s="36">
        <f t="shared" si="60"/>
        <v>0</v>
      </c>
      <c r="I262" s="36">
        <f t="shared" si="60"/>
        <v>0</v>
      </c>
      <c r="J262" s="36">
        <f t="shared" si="60"/>
        <v>0</v>
      </c>
      <c r="K262" s="36">
        <f t="shared" si="60"/>
        <v>6104.5</v>
      </c>
      <c r="L262" s="36">
        <f t="shared" si="60"/>
        <v>6104.5</v>
      </c>
      <c r="M262" s="75">
        <f t="shared" si="60"/>
        <v>0</v>
      </c>
      <c r="N262" s="75">
        <f t="shared" si="60"/>
        <v>0</v>
      </c>
      <c r="O262" s="75">
        <f t="shared" si="60"/>
        <v>0</v>
      </c>
      <c r="P262" s="75">
        <f>SUBTOTAL(9,P139:P261)</f>
        <v>6041.5</v>
      </c>
      <c r="Q262" s="36">
        <f t="shared" si="60"/>
        <v>6041.5</v>
      </c>
      <c r="R262" s="36">
        <f t="shared" si="60"/>
        <v>6089.7333333333354</v>
      </c>
      <c r="T262" s="37">
        <f>SUBTOTAL(9,T139:T261)</f>
        <v>3.2336562064502944E-2</v>
      </c>
      <c r="V262" s="38">
        <f>SUBTOTAL(9,V139:V261)</f>
        <v>97</v>
      </c>
      <c r="W262" s="38">
        <f>SUBTOTAL(9,W139:W261)</f>
        <v>107</v>
      </c>
      <c r="X262" s="38">
        <f>SUBTOTAL(9,X139:X261)</f>
        <v>77</v>
      </c>
      <c r="Z262" s="37">
        <f>IF(G262&gt;100,IF(V262&lt;1,0,+V262/G262),IF(V262&lt;1,0,+V262/100))</f>
        <v>1.5643899685509232E-2</v>
      </c>
      <c r="AA262" s="37">
        <f>IF(L262&gt;100,IF(W262&lt;1,0,+W262/L262),IF(W262&lt;1,0,+W262/100))</f>
        <v>1.7528053075599966E-2</v>
      </c>
      <c r="AB262" s="37">
        <f>IF(Q262&gt;100,IF(X262&lt;1,0,+X262/Q262),IF(X262&lt;1,0,+X262/100))</f>
        <v>1.2745179177356616E-2</v>
      </c>
      <c r="AD262" s="37">
        <f t="shared" si="59"/>
        <v>1.4822590561463169E-2</v>
      </c>
    </row>
    <row r="263" spans="1:30" ht="6" customHeight="1">
      <c r="C263" s="36"/>
      <c r="D263" s="36"/>
      <c r="E263" s="36"/>
      <c r="F263" s="36"/>
      <c r="G263" s="44"/>
      <c r="H263" s="36"/>
      <c r="I263" s="36"/>
      <c r="J263" s="36"/>
      <c r="K263" s="36"/>
      <c r="L263" s="44"/>
      <c r="M263" s="36"/>
      <c r="N263" s="36"/>
      <c r="O263" s="36"/>
      <c r="P263" s="36"/>
      <c r="Q263" s="44"/>
      <c r="R263" s="16"/>
      <c r="V263" s="23"/>
      <c r="W263" s="23"/>
      <c r="X263" s="23"/>
    </row>
    <row r="264" spans="1:30" s="48" customFormat="1" ht="13.5" thickBot="1">
      <c r="C264" s="36">
        <f>SUBTOTAL(9,C4:C263)</f>
        <v>183947.40000000005</v>
      </c>
      <c r="D264" s="36">
        <f t="shared" ref="D264:R264" si="61">SUBTOTAL(9,D4:D263)</f>
        <v>183341.9</v>
      </c>
      <c r="E264" s="36">
        <f t="shared" si="61"/>
        <v>185555.00000000003</v>
      </c>
      <c r="F264" s="36">
        <f t="shared" si="61"/>
        <v>184165.1</v>
      </c>
      <c r="G264" s="36">
        <f t="shared" si="61"/>
        <v>189655.87499999997</v>
      </c>
      <c r="H264" s="36">
        <f t="shared" si="61"/>
        <v>187780.3</v>
      </c>
      <c r="I264" s="36">
        <f t="shared" si="61"/>
        <v>187566.80000000005</v>
      </c>
      <c r="J264" s="36">
        <f t="shared" si="61"/>
        <v>186935.29999999996</v>
      </c>
      <c r="K264" s="36">
        <f>SUBTOTAL(9,K4:K263)</f>
        <v>180205.19999999995</v>
      </c>
      <c r="L264" s="36">
        <f t="shared" si="61"/>
        <v>190968.5</v>
      </c>
      <c r="M264" s="75">
        <f t="shared" si="61"/>
        <v>182240.49999999994</v>
      </c>
      <c r="N264" s="75">
        <f t="shared" si="61"/>
        <v>180930.49999999991</v>
      </c>
      <c r="O264" s="75">
        <f t="shared" si="61"/>
        <v>181526.19999999995</v>
      </c>
      <c r="P264" s="75">
        <f t="shared" si="61"/>
        <v>178678.9</v>
      </c>
      <c r="Q264" s="36">
        <f t="shared" si="61"/>
        <v>186114.50000000003</v>
      </c>
      <c r="R264" s="39">
        <f t="shared" si="61"/>
        <v>188323.46249999976</v>
      </c>
      <c r="T264" s="43">
        <f>SUBTOTAL(9,T4:T263)</f>
        <v>1.0000000000000013</v>
      </c>
      <c r="V264" s="40">
        <f>SUBTOTAL(9,V4:V263)</f>
        <v>6428</v>
      </c>
      <c r="W264" s="40">
        <f>SUBTOTAL(9,W4:W263)</f>
        <v>6498</v>
      </c>
      <c r="X264" s="40">
        <f>SUBTOTAL(9,X4:X263)</f>
        <v>6055</v>
      </c>
      <c r="Z264" s="37">
        <f t="shared" si="52"/>
        <v>3.3892965351060185E-2</v>
      </c>
      <c r="AA264" s="37">
        <f>IF(L264&gt;100,IF(W264&lt;1,0,+W264/L264),IF(W264&lt;1,0,+W264/100))</f>
        <v>3.402655411756389E-2</v>
      </c>
      <c r="AB264" s="37">
        <f>IF(Q264&gt;100,IF(X264&lt;1,0,+X264/Q264),IF(X264&lt;1,0,+X264/100))</f>
        <v>3.2533735952867716E-2</v>
      </c>
      <c r="AD264" s="37">
        <f>(+Z264+(AA264*2)+(AB264*3))/6</f>
        <v>3.3257880240798517E-2</v>
      </c>
    </row>
    <row r="265" spans="1:30" ht="13.5" thickTop="1"/>
    <row r="266" spans="1:30">
      <c r="H266" s="36"/>
      <c r="M266" s="76"/>
      <c r="N266" s="76"/>
      <c r="O266" s="76"/>
      <c r="P266" s="76"/>
    </row>
    <row r="267" spans="1:30"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54"/>
      <c r="N267" s="54"/>
      <c r="O267" s="54"/>
      <c r="P267" s="54"/>
      <c r="Q267" s="36"/>
    </row>
    <row r="268" spans="1:30">
      <c r="C268" s="36"/>
      <c r="D268" s="36"/>
      <c r="E268" s="36"/>
      <c r="F268" s="36"/>
      <c r="H268" s="36"/>
      <c r="I268" s="36"/>
      <c r="J268" s="36"/>
      <c r="K268" s="36"/>
      <c r="M268" s="36"/>
      <c r="N268" s="36"/>
      <c r="O268" s="36"/>
      <c r="P268" s="36"/>
    </row>
    <row r="269" spans="1:30">
      <c r="C269" s="36"/>
      <c r="M269" s="36"/>
    </row>
    <row r="270" spans="1:30"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</row>
    <row r="271" spans="1:30">
      <c r="C271" s="36"/>
      <c r="D271" s="36"/>
      <c r="E271" s="36"/>
      <c r="F271" s="36"/>
      <c r="P271" s="36"/>
    </row>
    <row r="273" spans="13:16">
      <c r="M273" s="36"/>
      <c r="N273" s="36"/>
      <c r="O273" s="36"/>
      <c r="P273" s="36"/>
    </row>
  </sheetData>
  <phoneticPr fontId="6" type="noConversion"/>
  <printOptions horizontalCentered="1"/>
  <pageMargins left="0.17" right="0.16" top="0.7" bottom="0.45" header="0.25" footer="0.21"/>
  <pageSetup scale="90" orientation="landscape" horizontalDpi="4294967292" r:id="rId1"/>
  <headerFooter alignWithMargins="0">
    <oddHeader>&amp;C&amp;"Arial,Bold"&amp;14FTE and IFR Data
FY 2020 Assessments</oddHeader>
    <oddFooter>&amp;L&amp;D&amp;CPage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276"/>
  <sheetViews>
    <sheetView zoomScaleNormal="100" workbookViewId="0">
      <pane xSplit="1" ySplit="3" topLeftCell="B237" activePane="bottomRight" state="frozen"/>
      <selection activeCell="D52" sqref="D52"/>
      <selection pane="topRight" activeCell="D52" sqref="D52"/>
      <selection pane="bottomLeft" activeCell="D52" sqref="D52"/>
      <selection pane="bottomRight" activeCell="K264" sqref="K264"/>
    </sheetView>
  </sheetViews>
  <sheetFormatPr defaultRowHeight="12.75" outlineLevelRow="1"/>
  <cols>
    <col min="1" max="1" width="5.28515625" customWidth="1"/>
    <col min="2" max="2" width="19.85546875" customWidth="1"/>
    <col min="3" max="3" width="2.140625" customWidth="1"/>
    <col min="4" max="4" width="8.140625" style="48" customWidth="1"/>
    <col min="5" max="6" width="8.5703125" style="48" bestFit="1" customWidth="1"/>
    <col min="7" max="7" width="9" hidden="1" customWidth="1"/>
    <col min="8" max="8" width="2.5703125" customWidth="1"/>
    <col min="9" max="9" width="10" customWidth="1"/>
    <col min="11" max="11" width="9.28515625" customWidth="1"/>
    <col min="13" max="13" width="7.7109375" customWidth="1"/>
    <col min="14" max="14" width="1" customWidth="1"/>
    <col min="15" max="15" width="1.140625" customWidth="1"/>
    <col min="17" max="17" width="1.5703125" customWidth="1"/>
    <col min="18" max="18" width="9.7109375" style="3" customWidth="1"/>
    <col min="19" max="19" width="1.5703125" customWidth="1"/>
    <col min="20" max="20" width="12.7109375" customWidth="1"/>
    <col min="21" max="21" width="1.5703125" customWidth="1"/>
    <col min="22" max="22" width="6.5703125" customWidth="1"/>
    <col min="23" max="23" width="1.140625" customWidth="1"/>
    <col min="24" max="24" width="12.5703125" customWidth="1"/>
    <col min="25" max="25" width="2.140625" customWidth="1"/>
    <col min="26" max="26" width="9.28515625" customWidth="1"/>
    <col min="27" max="27" width="1.140625" customWidth="1"/>
  </cols>
  <sheetData>
    <row r="1" spans="1:29">
      <c r="H1" s="1"/>
      <c r="I1" s="1" t="s">
        <v>439</v>
      </c>
      <c r="J1" s="1"/>
      <c r="K1" s="1"/>
      <c r="L1" s="1" t="s">
        <v>474</v>
      </c>
      <c r="M1" s="1"/>
      <c r="N1" s="1"/>
      <c r="O1" s="1"/>
      <c r="P1" s="1" t="s">
        <v>440</v>
      </c>
      <c r="R1" s="1"/>
      <c r="T1" s="1" t="s">
        <v>441</v>
      </c>
      <c r="X1" s="1" t="s">
        <v>442</v>
      </c>
    </row>
    <row r="2" spans="1:29">
      <c r="A2" s="19" t="s">
        <v>457</v>
      </c>
      <c r="B2" s="19"/>
      <c r="D2" s="1" t="s">
        <v>568</v>
      </c>
      <c r="E2" s="1" t="s">
        <v>570</v>
      </c>
      <c r="F2" s="1" t="s">
        <v>577</v>
      </c>
      <c r="G2" s="1"/>
      <c r="H2" s="1"/>
      <c r="I2" s="1" t="s">
        <v>438</v>
      </c>
      <c r="J2" s="1" t="s">
        <v>443</v>
      </c>
      <c r="K2" s="1" t="s">
        <v>2</v>
      </c>
      <c r="L2" s="1" t="s">
        <v>438</v>
      </c>
      <c r="M2" s="1" t="s">
        <v>451</v>
      </c>
      <c r="N2" s="1"/>
      <c r="O2" s="1"/>
      <c r="P2" s="1" t="s">
        <v>438</v>
      </c>
      <c r="R2" s="1" t="s">
        <v>3</v>
      </c>
      <c r="T2" s="1" t="s">
        <v>3</v>
      </c>
      <c r="V2" s="1" t="s">
        <v>4</v>
      </c>
      <c r="X2" s="13">
        <v>0.02</v>
      </c>
      <c r="Z2" s="1"/>
    </row>
    <row r="3" spans="1:29">
      <c r="A3" s="11" t="s">
        <v>455</v>
      </c>
      <c r="B3" s="11" t="s">
        <v>456</v>
      </c>
      <c r="C3" s="11"/>
      <c r="D3" s="11" t="s">
        <v>445</v>
      </c>
      <c r="E3" s="11" t="s">
        <v>445</v>
      </c>
      <c r="F3" s="11" t="s">
        <v>445</v>
      </c>
      <c r="G3" s="11" t="s">
        <v>464</v>
      </c>
      <c r="H3" s="11"/>
      <c r="I3" s="11" t="s">
        <v>445</v>
      </c>
      <c r="J3" s="11" t="s">
        <v>446</v>
      </c>
      <c r="K3" s="11" t="s">
        <v>473</v>
      </c>
      <c r="L3" s="11" t="s">
        <v>445</v>
      </c>
      <c r="M3" s="11" t="s">
        <v>452</v>
      </c>
      <c r="N3" s="11"/>
      <c r="O3" s="11"/>
      <c r="P3" s="11" t="s">
        <v>445</v>
      </c>
      <c r="R3" s="11" t="s">
        <v>5</v>
      </c>
      <c r="S3" s="11"/>
      <c r="T3" s="11" t="s">
        <v>6</v>
      </c>
      <c r="U3" s="11"/>
      <c r="V3" s="11" t="s">
        <v>1</v>
      </c>
      <c r="W3" s="11"/>
      <c r="X3" s="11" t="s">
        <v>447</v>
      </c>
      <c r="Y3" s="11"/>
      <c r="Z3" s="11" t="s">
        <v>448</v>
      </c>
      <c r="AA3" s="11"/>
      <c r="AB3" s="11"/>
      <c r="AC3" s="11"/>
    </row>
    <row r="4" spans="1:29" ht="12.75" customHeight="1">
      <c r="I4" s="6"/>
      <c r="J4" s="6"/>
      <c r="K4" s="6"/>
      <c r="L4" s="6"/>
      <c r="M4" s="6"/>
      <c r="N4" s="6"/>
      <c r="P4" s="6"/>
    </row>
    <row r="5" spans="1:29">
      <c r="A5" t="s">
        <v>7</v>
      </c>
      <c r="B5" t="s">
        <v>512</v>
      </c>
      <c r="D5" s="38">
        <v>2</v>
      </c>
      <c r="E5" s="38">
        <v>0</v>
      </c>
      <c r="F5" s="38">
        <v>1</v>
      </c>
      <c r="G5">
        <f t="shared" ref="G5:G55" si="0">SUM(D5:F5)</f>
        <v>3</v>
      </c>
      <c r="I5" s="22">
        <f>AVERAGE(D5:F5)</f>
        <v>1</v>
      </c>
      <c r="J5" s="6">
        <f>+IFR!AD5</f>
        <v>1.7620103407585488E-3</v>
      </c>
      <c r="K5" s="14">
        <f t="shared" ref="K5:K36" si="1">IF(+J5&lt;$E$267,$I$267,IF(J5&gt;$E$269,$I$269,$I$268))</f>
        <v>0.95</v>
      </c>
      <c r="L5" s="22">
        <f>+I5*K5</f>
        <v>0.95</v>
      </c>
      <c r="M5" s="14">
        <v>1</v>
      </c>
      <c r="N5" s="14">
        <v>1</v>
      </c>
      <c r="P5" s="22">
        <f t="shared" ref="P5:P55" si="2">+L5*M5*N5</f>
        <v>0.95</v>
      </c>
      <c r="R5" s="3">
        <f t="shared" ref="R5:R36" si="3">+P5/$P$264</f>
        <v>1.5114151618805195E-4</v>
      </c>
      <c r="T5" s="5">
        <f>+R5*(assessment!$J$272*assessment!$E$3)</f>
        <v>1192.6648985760885</v>
      </c>
      <c r="V5" s="6">
        <f>+T5/payroll!F5</f>
        <v>4.4559854591263239E-5</v>
      </c>
      <c r="X5" s="5">
        <f>IF(V5&lt;$X$2,T5, +payroll!F5 * $X$2)</f>
        <v>1192.6648985760885</v>
      </c>
      <c r="Z5" s="5">
        <f t="shared" ref="Z5:Z55" si="4">+T5-X5</f>
        <v>0</v>
      </c>
      <c r="AB5">
        <f t="shared" ref="AB5:AB55" si="5">+X5/T5</f>
        <v>1</v>
      </c>
    </row>
    <row r="6" spans="1:29">
      <c r="A6" t="s">
        <v>8</v>
      </c>
      <c r="B6" t="s">
        <v>513</v>
      </c>
      <c r="D6" s="38">
        <v>0</v>
      </c>
      <c r="E6" s="38">
        <v>0</v>
      </c>
      <c r="F6" s="38">
        <v>1</v>
      </c>
      <c r="G6">
        <f t="shared" si="0"/>
        <v>1</v>
      </c>
      <c r="I6" s="22">
        <f t="shared" ref="I6:I55" si="6">AVERAGE(D6:F6)</f>
        <v>0.33333333333333331</v>
      </c>
      <c r="J6" s="6">
        <f>+IFR!AD6</f>
        <v>6.9108500345542499E-4</v>
      </c>
      <c r="K6" s="14">
        <f t="shared" si="1"/>
        <v>0.95</v>
      </c>
      <c r="L6" s="22">
        <f t="shared" ref="L6:L55" si="7">+I6*K6</f>
        <v>0.31666666666666665</v>
      </c>
      <c r="M6" s="14">
        <v>1</v>
      </c>
      <c r="N6" s="14">
        <v>1</v>
      </c>
      <c r="P6" s="22">
        <f t="shared" si="2"/>
        <v>0.31666666666666665</v>
      </c>
      <c r="R6" s="3">
        <f t="shared" si="3"/>
        <v>5.0380505396017315E-5</v>
      </c>
      <c r="T6" s="5">
        <f>+R6*(assessment!$J$272*assessment!$E$3)</f>
        <v>397.55496619202944</v>
      </c>
      <c r="V6" s="6">
        <f>+T6/payroll!F6</f>
        <v>1.2859919861548362E-5</v>
      </c>
      <c r="X6" s="5">
        <f>IF(V6&lt;$X$2,T6, +payroll!F6 * $X$2)</f>
        <v>397.55496619202944</v>
      </c>
      <c r="Z6" s="5">
        <f t="shared" si="4"/>
        <v>0</v>
      </c>
      <c r="AB6">
        <f t="shared" si="5"/>
        <v>1</v>
      </c>
    </row>
    <row r="7" spans="1:29">
      <c r="A7" t="s">
        <v>9</v>
      </c>
      <c r="B7" t="s">
        <v>10</v>
      </c>
      <c r="D7" s="38">
        <v>0</v>
      </c>
      <c r="E7" s="38">
        <v>0</v>
      </c>
      <c r="F7" s="38">
        <v>1</v>
      </c>
      <c r="G7">
        <f t="shared" si="0"/>
        <v>1</v>
      </c>
      <c r="I7" s="22">
        <f t="shared" si="6"/>
        <v>0.33333333333333331</v>
      </c>
      <c r="J7" s="6">
        <f>+IFR!AD7</f>
        <v>1.3236267372600927E-3</v>
      </c>
      <c r="K7" s="14">
        <f t="shared" si="1"/>
        <v>0.95</v>
      </c>
      <c r="L7" s="22">
        <f t="shared" si="7"/>
        <v>0.31666666666666665</v>
      </c>
      <c r="M7" s="14">
        <v>1</v>
      </c>
      <c r="N7" s="14">
        <v>1</v>
      </c>
      <c r="P7" s="22">
        <f t="shared" si="2"/>
        <v>0.31666666666666665</v>
      </c>
      <c r="R7" s="3">
        <f t="shared" si="3"/>
        <v>5.0380505396017315E-5</v>
      </c>
      <c r="T7" s="5">
        <f>+R7*(assessment!$J$272*assessment!$E$3)</f>
        <v>397.55496619202944</v>
      </c>
      <c r="V7" s="6">
        <f>+T7/payroll!F7</f>
        <v>1.4344018103297082E-5</v>
      </c>
      <c r="X7" s="5">
        <f>IF(V7&lt;$X$2,T7, +payroll!F7 * $X$2)</f>
        <v>397.55496619202944</v>
      </c>
      <c r="Z7" s="5">
        <f t="shared" si="4"/>
        <v>0</v>
      </c>
      <c r="AB7">
        <f t="shared" si="5"/>
        <v>1</v>
      </c>
    </row>
    <row r="8" spans="1:29">
      <c r="A8" t="s">
        <v>11</v>
      </c>
      <c r="B8" t="s">
        <v>12</v>
      </c>
      <c r="D8" s="38">
        <v>0</v>
      </c>
      <c r="E8" s="38">
        <v>0</v>
      </c>
      <c r="F8" s="38">
        <v>0</v>
      </c>
      <c r="G8">
        <f t="shared" si="0"/>
        <v>0</v>
      </c>
      <c r="I8" s="22">
        <f t="shared" si="6"/>
        <v>0</v>
      </c>
      <c r="J8" s="6">
        <f>+IFR!AD8</f>
        <v>0</v>
      </c>
      <c r="K8" s="14">
        <f t="shared" si="1"/>
        <v>0.95</v>
      </c>
      <c r="L8" s="22">
        <f t="shared" si="7"/>
        <v>0</v>
      </c>
      <c r="M8" s="14">
        <v>1</v>
      </c>
      <c r="N8" s="14">
        <v>1</v>
      </c>
      <c r="P8" s="22">
        <f t="shared" si="2"/>
        <v>0</v>
      </c>
      <c r="R8" s="3">
        <f t="shared" si="3"/>
        <v>0</v>
      </c>
      <c r="T8" s="5">
        <f>+R8*(assessment!$J$272*assessment!$E$3)</f>
        <v>0</v>
      </c>
      <c r="V8" s="6">
        <f>+T8/payroll!F8</f>
        <v>0</v>
      </c>
      <c r="X8" s="5">
        <f>IF(V8&lt;$X$2,T8, +payroll!F8 * $X$2)</f>
        <v>0</v>
      </c>
      <c r="Z8" s="5">
        <f t="shared" si="4"/>
        <v>0</v>
      </c>
      <c r="AB8" t="e">
        <f t="shared" si="5"/>
        <v>#DIV/0!</v>
      </c>
    </row>
    <row r="9" spans="1:29">
      <c r="A9" t="s">
        <v>13</v>
      </c>
      <c r="B9" t="s">
        <v>14</v>
      </c>
      <c r="D9" s="38">
        <v>0</v>
      </c>
      <c r="E9" s="38">
        <v>0</v>
      </c>
      <c r="F9" s="38">
        <v>0</v>
      </c>
      <c r="G9">
        <f t="shared" si="0"/>
        <v>0</v>
      </c>
      <c r="I9" s="22">
        <f t="shared" si="6"/>
        <v>0</v>
      </c>
      <c r="J9" s="6">
        <f>+IFR!AD9</f>
        <v>0</v>
      </c>
      <c r="K9" s="14">
        <f t="shared" si="1"/>
        <v>0.95</v>
      </c>
      <c r="L9" s="22">
        <f t="shared" si="7"/>
        <v>0</v>
      </c>
      <c r="M9" s="14">
        <v>1</v>
      </c>
      <c r="N9" s="14">
        <v>1</v>
      </c>
      <c r="P9" s="22">
        <f t="shared" si="2"/>
        <v>0</v>
      </c>
      <c r="R9" s="3">
        <f t="shared" si="3"/>
        <v>0</v>
      </c>
      <c r="T9" s="5">
        <f>+R9*(assessment!$J$272*assessment!$E$3)</f>
        <v>0</v>
      </c>
      <c r="V9" s="6">
        <f>+T9/payroll!F9</f>
        <v>0</v>
      </c>
      <c r="X9" s="5">
        <f>IF(V9&lt;$X$2,T9, +payroll!F9 * $X$2)</f>
        <v>0</v>
      </c>
      <c r="Z9" s="5">
        <f t="shared" si="4"/>
        <v>0</v>
      </c>
      <c r="AB9" t="e">
        <f t="shared" si="5"/>
        <v>#DIV/0!</v>
      </c>
    </row>
    <row r="10" spans="1:29">
      <c r="A10" t="s">
        <v>15</v>
      </c>
      <c r="B10" t="s">
        <v>16</v>
      </c>
      <c r="D10" s="38">
        <v>0</v>
      </c>
      <c r="E10" s="38">
        <v>0</v>
      </c>
      <c r="F10" s="38">
        <v>0</v>
      </c>
      <c r="G10">
        <f t="shared" si="0"/>
        <v>0</v>
      </c>
      <c r="I10" s="22">
        <f t="shared" si="6"/>
        <v>0</v>
      </c>
      <c r="J10" s="6">
        <f>+IFR!AD10</f>
        <v>0</v>
      </c>
      <c r="K10" s="14">
        <f t="shared" si="1"/>
        <v>0.95</v>
      </c>
      <c r="L10" s="22">
        <f t="shared" si="7"/>
        <v>0</v>
      </c>
      <c r="M10" s="14">
        <v>1</v>
      </c>
      <c r="N10" s="14">
        <v>1</v>
      </c>
      <c r="P10" s="22">
        <f t="shared" si="2"/>
        <v>0</v>
      </c>
      <c r="R10" s="3">
        <f t="shared" si="3"/>
        <v>0</v>
      </c>
      <c r="T10" s="5">
        <f>+R10*(assessment!$J$272*assessment!$E$3)</f>
        <v>0</v>
      </c>
      <c r="V10" s="6">
        <f>+T10/payroll!F10</f>
        <v>0</v>
      </c>
      <c r="X10" s="5">
        <f>IF(V10&lt;$X$2,T10, +payroll!F10 * $X$2)</f>
        <v>0</v>
      </c>
      <c r="Z10" s="5">
        <f t="shared" si="4"/>
        <v>0</v>
      </c>
      <c r="AB10" t="e">
        <f t="shared" si="5"/>
        <v>#DIV/0!</v>
      </c>
    </row>
    <row r="11" spans="1:29">
      <c r="A11" t="s">
        <v>17</v>
      </c>
      <c r="B11" t="s">
        <v>18</v>
      </c>
      <c r="D11" s="38">
        <v>0</v>
      </c>
      <c r="E11" s="38">
        <v>0</v>
      </c>
      <c r="F11" s="38">
        <v>1</v>
      </c>
      <c r="G11">
        <f t="shared" si="0"/>
        <v>1</v>
      </c>
      <c r="I11" s="22">
        <f t="shared" si="6"/>
        <v>0.33333333333333331</v>
      </c>
      <c r="J11" s="6">
        <f>+IFR!AD11</f>
        <v>5.0000000000000001E-3</v>
      </c>
      <c r="K11" s="14">
        <f t="shared" si="1"/>
        <v>0.95</v>
      </c>
      <c r="L11" s="22">
        <f t="shared" si="7"/>
        <v>0.31666666666666665</v>
      </c>
      <c r="M11" s="14">
        <v>1</v>
      </c>
      <c r="N11" s="14">
        <v>1</v>
      </c>
      <c r="P11" s="22">
        <f t="shared" si="2"/>
        <v>0.31666666666666665</v>
      </c>
      <c r="R11" s="3">
        <f t="shared" si="3"/>
        <v>5.0380505396017315E-5</v>
      </c>
      <c r="T11" s="5">
        <f>+R11*(assessment!$J$272*assessment!$E$3)</f>
        <v>397.55496619202944</v>
      </c>
      <c r="V11" s="6">
        <f>+T11/payroll!F11</f>
        <v>6.3026270504015118E-5</v>
      </c>
      <c r="X11" s="5">
        <f>IF(V11&lt;$X$2,T11, +payroll!F11 * $X$2)</f>
        <v>397.55496619202944</v>
      </c>
      <c r="Z11" s="5">
        <f t="shared" si="4"/>
        <v>0</v>
      </c>
      <c r="AB11">
        <f t="shared" si="5"/>
        <v>1</v>
      </c>
    </row>
    <row r="12" spans="1:29">
      <c r="A12" t="s">
        <v>19</v>
      </c>
      <c r="B12" t="s">
        <v>20</v>
      </c>
      <c r="D12" s="38">
        <v>0</v>
      </c>
      <c r="E12" s="38">
        <v>0</v>
      </c>
      <c r="F12" s="38">
        <v>0</v>
      </c>
      <c r="G12">
        <f t="shared" si="0"/>
        <v>0</v>
      </c>
      <c r="I12" s="22">
        <f t="shared" si="6"/>
        <v>0</v>
      </c>
      <c r="J12" s="6">
        <f>+IFR!AD12</f>
        <v>0</v>
      </c>
      <c r="K12" s="14">
        <f t="shared" si="1"/>
        <v>0.95</v>
      </c>
      <c r="L12" s="22">
        <f t="shared" si="7"/>
        <v>0</v>
      </c>
      <c r="M12" s="14">
        <v>1</v>
      </c>
      <c r="N12" s="14">
        <v>1</v>
      </c>
      <c r="P12" s="22">
        <f t="shared" si="2"/>
        <v>0</v>
      </c>
      <c r="R12" s="3">
        <f t="shared" si="3"/>
        <v>0</v>
      </c>
      <c r="T12" s="5">
        <f>+R12*(assessment!$J$272*assessment!$E$3)</f>
        <v>0</v>
      </c>
      <c r="V12" s="6">
        <f>+T12/payroll!F12</f>
        <v>0</v>
      </c>
      <c r="X12" s="5">
        <f>IF(V12&lt;$X$2,T12, +payroll!F12 * $X$2)</f>
        <v>0</v>
      </c>
      <c r="Z12" s="5">
        <f t="shared" si="4"/>
        <v>0</v>
      </c>
      <c r="AB12" t="e">
        <f t="shared" si="5"/>
        <v>#DIV/0!</v>
      </c>
    </row>
    <row r="13" spans="1:29">
      <c r="A13" t="s">
        <v>21</v>
      </c>
      <c r="B13" t="s">
        <v>22</v>
      </c>
      <c r="D13" s="38">
        <v>0</v>
      </c>
      <c r="E13" s="38">
        <v>0</v>
      </c>
      <c r="F13" s="38">
        <v>0</v>
      </c>
      <c r="G13">
        <f t="shared" si="0"/>
        <v>0</v>
      </c>
      <c r="I13" s="22">
        <f t="shared" si="6"/>
        <v>0</v>
      </c>
      <c r="J13" s="6">
        <f>+IFR!AD13</f>
        <v>0</v>
      </c>
      <c r="K13" s="14">
        <f t="shared" si="1"/>
        <v>0.95</v>
      </c>
      <c r="L13" s="22">
        <f t="shared" si="7"/>
        <v>0</v>
      </c>
      <c r="M13" s="14">
        <v>1</v>
      </c>
      <c r="N13" s="14">
        <v>1</v>
      </c>
      <c r="P13" s="22">
        <f t="shared" si="2"/>
        <v>0</v>
      </c>
      <c r="R13" s="3">
        <f t="shared" si="3"/>
        <v>0</v>
      </c>
      <c r="T13" s="5">
        <f>+R13*(assessment!$J$272*assessment!$E$3)</f>
        <v>0</v>
      </c>
      <c r="V13" s="6">
        <f>+T13/payroll!F13</f>
        <v>0</v>
      </c>
      <c r="X13" s="5">
        <f>IF(V13&lt;$X$2,T13, +payroll!F13 * $X$2)</f>
        <v>0</v>
      </c>
      <c r="Z13" s="5">
        <f t="shared" si="4"/>
        <v>0</v>
      </c>
      <c r="AB13" t="e">
        <f t="shared" si="5"/>
        <v>#DIV/0!</v>
      </c>
    </row>
    <row r="14" spans="1:29">
      <c r="A14" t="s">
        <v>23</v>
      </c>
      <c r="B14" t="s">
        <v>24</v>
      </c>
      <c r="D14" s="38">
        <v>0</v>
      </c>
      <c r="E14" s="38">
        <v>3</v>
      </c>
      <c r="F14" s="38">
        <v>2</v>
      </c>
      <c r="G14">
        <f t="shared" si="0"/>
        <v>5</v>
      </c>
      <c r="I14" s="22">
        <f t="shared" si="6"/>
        <v>1.6666666666666667</v>
      </c>
      <c r="J14" s="6">
        <f>+IFR!AD14</f>
        <v>8.8361087118994201E-3</v>
      </c>
      <c r="K14" s="14">
        <f t="shared" si="1"/>
        <v>0.95</v>
      </c>
      <c r="L14" s="22">
        <f t="shared" si="7"/>
        <v>1.5833333333333333</v>
      </c>
      <c r="M14" s="14">
        <v>1</v>
      </c>
      <c r="N14" s="14">
        <v>1</v>
      </c>
      <c r="P14" s="22">
        <f t="shared" si="2"/>
        <v>1.5833333333333333</v>
      </c>
      <c r="R14" s="3">
        <f t="shared" si="3"/>
        <v>2.5190252698008655E-4</v>
      </c>
      <c r="T14" s="5">
        <f>+R14*(assessment!$J$272*assessment!$E$3)</f>
        <v>1987.774830960147</v>
      </c>
      <c r="V14" s="6">
        <f>+T14/payroll!F14</f>
        <v>1.1398251423418687E-4</v>
      </c>
      <c r="X14" s="5">
        <f>IF(V14&lt;$X$2,T14, +payroll!F14 * $X$2)</f>
        <v>1987.774830960147</v>
      </c>
      <c r="Z14" s="5">
        <f t="shared" si="4"/>
        <v>0</v>
      </c>
      <c r="AB14">
        <f t="shared" si="5"/>
        <v>1</v>
      </c>
    </row>
    <row r="15" spans="1:29">
      <c r="A15" t="s">
        <v>25</v>
      </c>
      <c r="B15" t="s">
        <v>26</v>
      </c>
      <c r="D15" s="38">
        <v>0</v>
      </c>
      <c r="E15" s="38">
        <v>0</v>
      </c>
      <c r="F15" s="38">
        <v>0</v>
      </c>
      <c r="G15" s="85">
        <v>0</v>
      </c>
      <c r="I15" s="22">
        <f t="shared" si="6"/>
        <v>0</v>
      </c>
      <c r="J15" s="6">
        <f>+IFR!AD15</f>
        <v>0</v>
      </c>
      <c r="K15" s="14">
        <f t="shared" si="1"/>
        <v>0.95</v>
      </c>
      <c r="L15" s="22">
        <f t="shared" si="7"/>
        <v>0</v>
      </c>
      <c r="M15" s="14">
        <v>1</v>
      </c>
      <c r="N15" s="14">
        <v>1</v>
      </c>
      <c r="P15" s="22">
        <f t="shared" si="2"/>
        <v>0</v>
      </c>
      <c r="R15" s="3">
        <f t="shared" si="3"/>
        <v>0</v>
      </c>
      <c r="T15" s="5">
        <f>+R15*(assessment!$J$272*assessment!$E$3)</f>
        <v>0</v>
      </c>
      <c r="V15" s="6">
        <f>+T15/payroll!F15</f>
        <v>0</v>
      </c>
      <c r="X15" s="5">
        <f>IF(V15&lt;$X$2,T15, +payroll!F15 * $X$2)</f>
        <v>0</v>
      </c>
      <c r="Z15" s="5">
        <f t="shared" si="4"/>
        <v>0</v>
      </c>
      <c r="AB15" t="e">
        <f t="shared" si="5"/>
        <v>#DIV/0!</v>
      </c>
    </row>
    <row r="16" spans="1:29">
      <c r="A16" t="s">
        <v>545</v>
      </c>
      <c r="B16" t="s">
        <v>575</v>
      </c>
      <c r="D16" s="38">
        <v>0</v>
      </c>
      <c r="E16" s="38">
        <v>0</v>
      </c>
      <c r="F16" s="38">
        <v>0</v>
      </c>
      <c r="G16">
        <f>SUM(D16:F16)</f>
        <v>0</v>
      </c>
      <c r="I16" s="22">
        <f>AVERAGE(D16:F16)</f>
        <v>0</v>
      </c>
      <c r="J16" s="6">
        <f>+IFR!AD16</f>
        <v>0</v>
      </c>
      <c r="K16" s="14">
        <f t="shared" si="1"/>
        <v>0.95</v>
      </c>
      <c r="L16" s="22">
        <f>+I16*K16</f>
        <v>0</v>
      </c>
      <c r="M16" s="14">
        <v>1</v>
      </c>
      <c r="N16" s="14">
        <v>1</v>
      </c>
      <c r="P16" s="22">
        <f>+L16*M16*N16</f>
        <v>0</v>
      </c>
      <c r="R16" s="3">
        <f t="shared" si="3"/>
        <v>0</v>
      </c>
      <c r="T16" s="5">
        <f>+R16*(assessment!$J$272*assessment!$E$3)</f>
        <v>0</v>
      </c>
      <c r="V16" s="6">
        <f>+T16/payroll!F16</f>
        <v>0</v>
      </c>
      <c r="X16" s="5">
        <f>IF(V16&lt;$X$2,T16, +payroll!F16 * $X$2)</f>
        <v>0</v>
      </c>
      <c r="Z16" s="5">
        <f>+T16-X16</f>
        <v>0</v>
      </c>
      <c r="AB16" t="e">
        <f>+X16/T16</f>
        <v>#DIV/0!</v>
      </c>
    </row>
    <row r="17" spans="1:28">
      <c r="A17" t="s">
        <v>27</v>
      </c>
      <c r="B17" t="s">
        <v>514</v>
      </c>
      <c r="D17" s="38">
        <v>0</v>
      </c>
      <c r="E17" s="38">
        <v>0</v>
      </c>
      <c r="F17" s="38">
        <v>0</v>
      </c>
      <c r="G17">
        <f t="shared" si="0"/>
        <v>0</v>
      </c>
      <c r="I17" s="22">
        <f t="shared" si="6"/>
        <v>0</v>
      </c>
      <c r="J17" s="6">
        <f>+IFR!AD17</f>
        <v>0</v>
      </c>
      <c r="K17" s="14">
        <f t="shared" si="1"/>
        <v>0.95</v>
      </c>
      <c r="L17" s="22">
        <f t="shared" si="7"/>
        <v>0</v>
      </c>
      <c r="M17" s="14">
        <v>1</v>
      </c>
      <c r="N17" s="14">
        <v>1</v>
      </c>
      <c r="P17" s="22">
        <f t="shared" si="2"/>
        <v>0</v>
      </c>
      <c r="R17" s="3">
        <f t="shared" si="3"/>
        <v>0</v>
      </c>
      <c r="T17" s="5">
        <f>+R17*(assessment!$J$272*assessment!$E$3)</f>
        <v>0</v>
      </c>
      <c r="V17" s="6">
        <f>+T17/payroll!F17</f>
        <v>0</v>
      </c>
      <c r="X17" s="5">
        <f>IF(V17&lt;$X$2,T17, +payroll!F17 * $X$2)</f>
        <v>0</v>
      </c>
      <c r="Z17" s="5">
        <f t="shared" si="4"/>
        <v>0</v>
      </c>
      <c r="AB17" t="e">
        <f t="shared" si="5"/>
        <v>#DIV/0!</v>
      </c>
    </row>
    <row r="18" spans="1:28">
      <c r="A18" t="s">
        <v>28</v>
      </c>
      <c r="B18" t="s">
        <v>515</v>
      </c>
      <c r="D18" s="38">
        <v>0</v>
      </c>
      <c r="E18" s="38">
        <v>0</v>
      </c>
      <c r="F18" s="38">
        <v>0</v>
      </c>
      <c r="G18">
        <f t="shared" si="0"/>
        <v>0</v>
      </c>
      <c r="I18" s="22">
        <f t="shared" si="6"/>
        <v>0</v>
      </c>
      <c r="J18" s="6">
        <f>+IFR!AD18</f>
        <v>0</v>
      </c>
      <c r="K18" s="14">
        <f t="shared" si="1"/>
        <v>0.95</v>
      </c>
      <c r="L18" s="22">
        <f t="shared" si="7"/>
        <v>0</v>
      </c>
      <c r="M18" s="14">
        <v>1</v>
      </c>
      <c r="N18" s="14">
        <v>1</v>
      </c>
      <c r="P18" s="22">
        <f t="shared" si="2"/>
        <v>0</v>
      </c>
      <c r="R18" s="3">
        <f t="shared" si="3"/>
        <v>0</v>
      </c>
      <c r="T18" s="5">
        <f>+R18*(assessment!$J$272*assessment!$E$3)</f>
        <v>0</v>
      </c>
      <c r="V18" s="6">
        <f>+T18/payroll!F18</f>
        <v>0</v>
      </c>
      <c r="X18" s="5">
        <f>IF(V18&lt;$X$2,T18, +payroll!F18 * $X$2)</f>
        <v>0</v>
      </c>
      <c r="Z18" s="5">
        <f t="shared" si="4"/>
        <v>0</v>
      </c>
      <c r="AB18" t="e">
        <f t="shared" si="5"/>
        <v>#DIV/0!</v>
      </c>
    </row>
    <row r="19" spans="1:28">
      <c r="A19" t="s">
        <v>29</v>
      </c>
      <c r="B19" t="s">
        <v>516</v>
      </c>
      <c r="D19" s="38">
        <v>0</v>
      </c>
      <c r="E19" s="38">
        <v>0</v>
      </c>
      <c r="F19" s="38">
        <v>0</v>
      </c>
      <c r="G19">
        <f t="shared" si="0"/>
        <v>0</v>
      </c>
      <c r="I19" s="22">
        <f t="shared" si="6"/>
        <v>0</v>
      </c>
      <c r="J19" s="6">
        <f>+IFR!AD19</f>
        <v>0</v>
      </c>
      <c r="K19" s="14">
        <f t="shared" si="1"/>
        <v>0.95</v>
      </c>
      <c r="L19" s="22">
        <f t="shared" si="7"/>
        <v>0</v>
      </c>
      <c r="M19" s="14">
        <v>1</v>
      </c>
      <c r="N19" s="14">
        <v>1</v>
      </c>
      <c r="P19" s="22">
        <f t="shared" si="2"/>
        <v>0</v>
      </c>
      <c r="R19" s="3">
        <f t="shared" si="3"/>
        <v>0</v>
      </c>
      <c r="T19" s="5">
        <f>+R19*(assessment!$J$272*assessment!$E$3)</f>
        <v>0</v>
      </c>
      <c r="V19" s="6">
        <f>+T19/payroll!F19</f>
        <v>0</v>
      </c>
      <c r="X19" s="5">
        <f>IF(V19&lt;$X$2,T19, +payroll!F19 * $X$2)</f>
        <v>0</v>
      </c>
      <c r="Z19" s="5">
        <f t="shared" si="4"/>
        <v>0</v>
      </c>
      <c r="AB19" t="e">
        <f t="shared" si="5"/>
        <v>#DIV/0!</v>
      </c>
    </row>
    <row r="20" spans="1:28">
      <c r="A20" t="s">
        <v>30</v>
      </c>
      <c r="B20" t="s">
        <v>517</v>
      </c>
      <c r="D20" s="38">
        <v>0</v>
      </c>
      <c r="E20" s="38">
        <v>0</v>
      </c>
      <c r="F20" s="38">
        <v>0</v>
      </c>
      <c r="G20">
        <f t="shared" si="0"/>
        <v>0</v>
      </c>
      <c r="I20" s="22">
        <f t="shared" si="6"/>
        <v>0</v>
      </c>
      <c r="J20" s="6">
        <f>+IFR!AD20</f>
        <v>0</v>
      </c>
      <c r="K20" s="14">
        <f t="shared" si="1"/>
        <v>0.95</v>
      </c>
      <c r="L20" s="22">
        <f t="shared" si="7"/>
        <v>0</v>
      </c>
      <c r="M20" s="14">
        <v>1</v>
      </c>
      <c r="N20" s="14">
        <v>1</v>
      </c>
      <c r="P20" s="22">
        <f t="shared" si="2"/>
        <v>0</v>
      </c>
      <c r="R20" s="3">
        <f t="shared" si="3"/>
        <v>0</v>
      </c>
      <c r="T20" s="5">
        <f>+R20*(assessment!$J$272*assessment!$E$3)</f>
        <v>0</v>
      </c>
      <c r="V20" s="6">
        <f>+T20/payroll!F20</f>
        <v>0</v>
      </c>
      <c r="X20" s="5">
        <f>IF(V20&lt;$X$2,T20, +payroll!F20 * $X$2)</f>
        <v>0</v>
      </c>
      <c r="Z20" s="5">
        <f t="shared" si="4"/>
        <v>0</v>
      </c>
      <c r="AB20" t="e">
        <f t="shared" si="5"/>
        <v>#DIV/0!</v>
      </c>
    </row>
    <row r="21" spans="1:28">
      <c r="A21" t="s">
        <v>31</v>
      </c>
      <c r="B21" t="s">
        <v>518</v>
      </c>
      <c r="D21" s="38">
        <v>0</v>
      </c>
      <c r="E21" s="38">
        <v>0</v>
      </c>
      <c r="F21" s="38">
        <v>0</v>
      </c>
      <c r="G21">
        <f t="shared" si="0"/>
        <v>0</v>
      </c>
      <c r="I21" s="22">
        <f t="shared" si="6"/>
        <v>0</v>
      </c>
      <c r="J21" s="6">
        <f>+IFR!AD21</f>
        <v>0</v>
      </c>
      <c r="K21" s="14">
        <f t="shared" si="1"/>
        <v>0.95</v>
      </c>
      <c r="L21" s="22">
        <f t="shared" si="7"/>
        <v>0</v>
      </c>
      <c r="M21" s="14">
        <v>1</v>
      </c>
      <c r="N21" s="14">
        <v>1</v>
      </c>
      <c r="P21" s="22">
        <f t="shared" si="2"/>
        <v>0</v>
      </c>
      <c r="R21" s="3">
        <f t="shared" si="3"/>
        <v>0</v>
      </c>
      <c r="T21" s="5">
        <f>+R21*(assessment!$J$272*assessment!$E$3)</f>
        <v>0</v>
      </c>
      <c r="V21" s="6">
        <f>+T21/payroll!F21</f>
        <v>0</v>
      </c>
      <c r="X21" s="5">
        <f>IF(V21&lt;$X$2,T21, +payroll!F21 * $X$2)</f>
        <v>0</v>
      </c>
      <c r="Z21" s="5">
        <f t="shared" si="4"/>
        <v>0</v>
      </c>
      <c r="AB21" t="e">
        <f t="shared" si="5"/>
        <v>#DIV/0!</v>
      </c>
    </row>
    <row r="22" spans="1:28">
      <c r="A22" t="s">
        <v>32</v>
      </c>
      <c r="B22" t="s">
        <v>519</v>
      </c>
      <c r="D22" s="38">
        <v>0</v>
      </c>
      <c r="E22" s="38">
        <v>0</v>
      </c>
      <c r="F22" s="38">
        <v>0</v>
      </c>
      <c r="G22">
        <f t="shared" si="0"/>
        <v>0</v>
      </c>
      <c r="I22" s="22">
        <f t="shared" si="6"/>
        <v>0</v>
      </c>
      <c r="J22" s="6">
        <f>+IFR!AD22</f>
        <v>0</v>
      </c>
      <c r="K22" s="14">
        <f t="shared" si="1"/>
        <v>0.95</v>
      </c>
      <c r="L22" s="22">
        <f t="shared" si="7"/>
        <v>0</v>
      </c>
      <c r="M22" s="14">
        <v>1</v>
      </c>
      <c r="N22" s="14">
        <v>1</v>
      </c>
      <c r="P22" s="22">
        <f t="shared" si="2"/>
        <v>0</v>
      </c>
      <c r="R22" s="3">
        <f t="shared" si="3"/>
        <v>0</v>
      </c>
      <c r="T22" s="5">
        <f>+R22*(assessment!$J$272*assessment!$E$3)</f>
        <v>0</v>
      </c>
      <c r="V22" s="6">
        <f>+T22/payroll!F22</f>
        <v>0</v>
      </c>
      <c r="X22" s="5">
        <f>IF(V22&lt;$X$2,T22, +payroll!F22 * $X$2)</f>
        <v>0</v>
      </c>
      <c r="Z22" s="5">
        <f t="shared" si="4"/>
        <v>0</v>
      </c>
      <c r="AB22" t="e">
        <f t="shared" si="5"/>
        <v>#DIV/0!</v>
      </c>
    </row>
    <row r="23" spans="1:28">
      <c r="A23" t="s">
        <v>33</v>
      </c>
      <c r="B23" t="s">
        <v>520</v>
      </c>
      <c r="D23" s="38">
        <v>0</v>
      </c>
      <c r="E23" s="38">
        <v>0</v>
      </c>
      <c r="F23" s="38">
        <v>0</v>
      </c>
      <c r="G23">
        <f t="shared" si="0"/>
        <v>0</v>
      </c>
      <c r="I23" s="22">
        <f t="shared" si="6"/>
        <v>0</v>
      </c>
      <c r="J23" s="6">
        <f>+IFR!AD23</f>
        <v>0</v>
      </c>
      <c r="K23" s="14">
        <f t="shared" si="1"/>
        <v>0.95</v>
      </c>
      <c r="L23" s="22">
        <f t="shared" si="7"/>
        <v>0</v>
      </c>
      <c r="M23" s="14">
        <v>1</v>
      </c>
      <c r="N23" s="14">
        <v>1</v>
      </c>
      <c r="P23" s="22">
        <f t="shared" si="2"/>
        <v>0</v>
      </c>
      <c r="R23" s="3">
        <f t="shared" si="3"/>
        <v>0</v>
      </c>
      <c r="T23" s="5">
        <f>+R23*(assessment!$J$272*assessment!$E$3)</f>
        <v>0</v>
      </c>
      <c r="V23" s="6">
        <f>+T23/payroll!F23</f>
        <v>0</v>
      </c>
      <c r="X23" s="5">
        <f>IF(V23&lt;$X$2,T23, +payroll!F23 * $X$2)</f>
        <v>0</v>
      </c>
      <c r="Z23" s="5">
        <f t="shared" si="4"/>
        <v>0</v>
      </c>
      <c r="AB23" t="e">
        <f t="shared" si="5"/>
        <v>#DIV/0!</v>
      </c>
    </row>
    <row r="24" spans="1:28">
      <c r="A24" t="s">
        <v>34</v>
      </c>
      <c r="B24" t="s">
        <v>521</v>
      </c>
      <c r="D24" s="38">
        <v>0</v>
      </c>
      <c r="E24" s="38">
        <v>0</v>
      </c>
      <c r="F24" s="38">
        <v>0</v>
      </c>
      <c r="G24">
        <f t="shared" si="0"/>
        <v>0</v>
      </c>
      <c r="I24" s="22">
        <f t="shared" si="6"/>
        <v>0</v>
      </c>
      <c r="J24" s="6">
        <f>+IFR!AD24</f>
        <v>0</v>
      </c>
      <c r="K24" s="14">
        <f t="shared" si="1"/>
        <v>0.95</v>
      </c>
      <c r="L24" s="22">
        <f t="shared" si="7"/>
        <v>0</v>
      </c>
      <c r="M24" s="14">
        <v>1</v>
      </c>
      <c r="N24" s="14">
        <v>1</v>
      </c>
      <c r="P24" s="22">
        <f t="shared" si="2"/>
        <v>0</v>
      </c>
      <c r="R24" s="3">
        <f t="shared" si="3"/>
        <v>0</v>
      </c>
      <c r="T24" s="5">
        <f>+R24*(assessment!$J$272*assessment!$E$3)</f>
        <v>0</v>
      </c>
      <c r="V24" s="6">
        <f>+T24/payroll!F24</f>
        <v>0</v>
      </c>
      <c r="X24" s="5">
        <f>IF(V24&lt;$X$2,T24, +payroll!F24 * $X$2)</f>
        <v>0</v>
      </c>
      <c r="Z24" s="5">
        <f t="shared" si="4"/>
        <v>0</v>
      </c>
      <c r="AB24" t="e">
        <f t="shared" si="5"/>
        <v>#DIV/0!</v>
      </c>
    </row>
    <row r="25" spans="1:28">
      <c r="A25" t="s">
        <v>35</v>
      </c>
      <c r="B25" t="s">
        <v>522</v>
      </c>
      <c r="D25" s="38">
        <v>0</v>
      </c>
      <c r="E25" s="38">
        <v>0</v>
      </c>
      <c r="F25" s="38">
        <v>0</v>
      </c>
      <c r="G25">
        <f t="shared" si="0"/>
        <v>0</v>
      </c>
      <c r="I25" s="22">
        <f t="shared" si="6"/>
        <v>0</v>
      </c>
      <c r="J25" s="6">
        <f>+IFR!AD25</f>
        <v>0</v>
      </c>
      <c r="K25" s="14">
        <f t="shared" si="1"/>
        <v>0.95</v>
      </c>
      <c r="L25" s="22">
        <f t="shared" si="7"/>
        <v>0</v>
      </c>
      <c r="M25" s="14">
        <v>1</v>
      </c>
      <c r="N25" s="14">
        <v>1</v>
      </c>
      <c r="P25" s="22">
        <f t="shared" si="2"/>
        <v>0</v>
      </c>
      <c r="R25" s="3">
        <f t="shared" si="3"/>
        <v>0</v>
      </c>
      <c r="T25" s="5">
        <f>+R25*(assessment!$J$272*assessment!$E$3)</f>
        <v>0</v>
      </c>
      <c r="V25" s="6">
        <f>+T25/payroll!F25</f>
        <v>0</v>
      </c>
      <c r="X25" s="5">
        <f>IF(V25&lt;$X$2,T25, +payroll!F25 * $X$2)</f>
        <v>0</v>
      </c>
      <c r="Z25" s="5">
        <f t="shared" si="4"/>
        <v>0</v>
      </c>
      <c r="AB25" t="e">
        <f t="shared" si="5"/>
        <v>#DIV/0!</v>
      </c>
    </row>
    <row r="26" spans="1:28">
      <c r="A26" t="s">
        <v>36</v>
      </c>
      <c r="B26" t="s">
        <v>523</v>
      </c>
      <c r="D26" s="38">
        <v>0</v>
      </c>
      <c r="E26" s="38">
        <v>0</v>
      </c>
      <c r="F26" s="38">
        <v>0</v>
      </c>
      <c r="G26">
        <f t="shared" si="0"/>
        <v>0</v>
      </c>
      <c r="I26" s="22">
        <f t="shared" si="6"/>
        <v>0</v>
      </c>
      <c r="J26" s="6">
        <f>+IFR!AD26</f>
        <v>0</v>
      </c>
      <c r="K26" s="14">
        <f t="shared" si="1"/>
        <v>0.95</v>
      </c>
      <c r="L26" s="22">
        <f t="shared" si="7"/>
        <v>0</v>
      </c>
      <c r="M26" s="14">
        <v>1</v>
      </c>
      <c r="N26" s="14">
        <v>1</v>
      </c>
      <c r="P26" s="22">
        <f t="shared" si="2"/>
        <v>0</v>
      </c>
      <c r="R26" s="3">
        <f t="shared" si="3"/>
        <v>0</v>
      </c>
      <c r="T26" s="5">
        <f>+R26*(assessment!$J$272*assessment!$E$3)</f>
        <v>0</v>
      </c>
      <c r="V26" s="6">
        <f>+T26/payroll!F26</f>
        <v>0</v>
      </c>
      <c r="X26" s="5">
        <f>IF(V26&lt;$X$2,T26, +payroll!F26 * $X$2)</f>
        <v>0</v>
      </c>
      <c r="Z26" s="5">
        <f t="shared" si="4"/>
        <v>0</v>
      </c>
      <c r="AB26" t="e">
        <f t="shared" si="5"/>
        <v>#DIV/0!</v>
      </c>
    </row>
    <row r="27" spans="1:28">
      <c r="A27" t="s">
        <v>37</v>
      </c>
      <c r="B27" t="s">
        <v>524</v>
      </c>
      <c r="D27" s="38">
        <v>0</v>
      </c>
      <c r="E27" s="38">
        <v>0</v>
      </c>
      <c r="F27" s="38">
        <v>0</v>
      </c>
      <c r="G27">
        <f t="shared" si="0"/>
        <v>0</v>
      </c>
      <c r="I27" s="22">
        <f t="shared" si="6"/>
        <v>0</v>
      </c>
      <c r="J27" s="6">
        <f>+IFR!AD27</f>
        <v>0</v>
      </c>
      <c r="K27" s="14">
        <f t="shared" si="1"/>
        <v>0.95</v>
      </c>
      <c r="L27" s="22">
        <f t="shared" si="7"/>
        <v>0</v>
      </c>
      <c r="M27" s="14">
        <v>1</v>
      </c>
      <c r="N27" s="14">
        <v>1</v>
      </c>
      <c r="P27" s="22">
        <f t="shared" si="2"/>
        <v>0</v>
      </c>
      <c r="R27" s="3">
        <f t="shared" si="3"/>
        <v>0</v>
      </c>
      <c r="T27" s="5">
        <f>+R27*(assessment!$J$272*assessment!$E$3)</f>
        <v>0</v>
      </c>
      <c r="V27" s="6">
        <f>+T27/payroll!F27</f>
        <v>0</v>
      </c>
      <c r="X27" s="5">
        <f>IF(V27&lt;$X$2,T27, +payroll!F27 * $X$2)</f>
        <v>0</v>
      </c>
      <c r="Z27" s="5">
        <f t="shared" si="4"/>
        <v>0</v>
      </c>
      <c r="AB27" t="e">
        <f t="shared" si="5"/>
        <v>#DIV/0!</v>
      </c>
    </row>
    <row r="28" spans="1:28">
      <c r="A28" t="s">
        <v>38</v>
      </c>
      <c r="B28" t="s">
        <v>525</v>
      </c>
      <c r="D28" s="38">
        <v>0</v>
      </c>
      <c r="E28" s="38">
        <v>0</v>
      </c>
      <c r="F28" s="38">
        <v>1</v>
      </c>
      <c r="G28">
        <f t="shared" si="0"/>
        <v>1</v>
      </c>
      <c r="I28" s="22">
        <f t="shared" si="6"/>
        <v>0.33333333333333331</v>
      </c>
      <c r="J28" s="6">
        <f>+IFR!AD28</f>
        <v>5.0000000000000001E-3</v>
      </c>
      <c r="K28" s="14">
        <f t="shared" si="1"/>
        <v>0.95</v>
      </c>
      <c r="L28" s="22">
        <f t="shared" si="7"/>
        <v>0.31666666666666665</v>
      </c>
      <c r="M28" s="14">
        <v>1</v>
      </c>
      <c r="N28" s="14">
        <v>1</v>
      </c>
      <c r="P28" s="22">
        <f t="shared" si="2"/>
        <v>0.31666666666666665</v>
      </c>
      <c r="R28" s="3">
        <f t="shared" si="3"/>
        <v>5.0380505396017315E-5</v>
      </c>
      <c r="T28" s="5">
        <f>+R28*(assessment!$J$272*assessment!$E$3)</f>
        <v>397.55496619202944</v>
      </c>
      <c r="V28" s="6">
        <f>+T28/payroll!F28</f>
        <v>2.6265691180414337E-4</v>
      </c>
      <c r="X28" s="5">
        <f>IF(V28&lt;$X$2,T28, +payroll!F28 * $X$2)</f>
        <v>397.55496619202944</v>
      </c>
      <c r="Z28" s="5">
        <f t="shared" si="4"/>
        <v>0</v>
      </c>
      <c r="AB28">
        <f t="shared" si="5"/>
        <v>1</v>
      </c>
    </row>
    <row r="29" spans="1:28">
      <c r="A29" t="s">
        <v>39</v>
      </c>
      <c r="B29" t="s">
        <v>526</v>
      </c>
      <c r="D29" s="38">
        <v>0</v>
      </c>
      <c r="E29" s="38">
        <v>0</v>
      </c>
      <c r="F29" s="38">
        <v>0</v>
      </c>
      <c r="G29">
        <f t="shared" si="0"/>
        <v>0</v>
      </c>
      <c r="I29" s="22">
        <f t="shared" si="6"/>
        <v>0</v>
      </c>
      <c r="J29" s="6">
        <f>+IFR!AD29</f>
        <v>0</v>
      </c>
      <c r="K29" s="14">
        <f t="shared" si="1"/>
        <v>0.95</v>
      </c>
      <c r="L29" s="22">
        <f t="shared" si="7"/>
        <v>0</v>
      </c>
      <c r="M29" s="14">
        <v>1</v>
      </c>
      <c r="N29" s="14">
        <v>1</v>
      </c>
      <c r="P29" s="22">
        <f t="shared" si="2"/>
        <v>0</v>
      </c>
      <c r="R29" s="3">
        <f t="shared" si="3"/>
        <v>0</v>
      </c>
      <c r="T29" s="5">
        <f>+R29*(assessment!$J$272*assessment!$E$3)</f>
        <v>0</v>
      </c>
      <c r="V29" s="6">
        <f>+T29/payroll!F29</f>
        <v>0</v>
      </c>
      <c r="X29" s="5">
        <f>IF(V29&lt;$X$2,T29, +payroll!F29 * $X$2)</f>
        <v>0</v>
      </c>
      <c r="Z29" s="5">
        <f t="shared" si="4"/>
        <v>0</v>
      </c>
      <c r="AB29" t="e">
        <f t="shared" si="5"/>
        <v>#DIV/0!</v>
      </c>
    </row>
    <row r="30" spans="1:28">
      <c r="A30" t="s">
        <v>40</v>
      </c>
      <c r="B30" t="s">
        <v>527</v>
      </c>
      <c r="D30" s="38">
        <v>0</v>
      </c>
      <c r="E30" s="38">
        <v>0</v>
      </c>
      <c r="F30" s="38">
        <v>1</v>
      </c>
      <c r="G30">
        <f t="shared" si="0"/>
        <v>1</v>
      </c>
      <c r="I30" s="22">
        <f t="shared" si="6"/>
        <v>0.33333333333333331</v>
      </c>
      <c r="J30" s="6">
        <f>+IFR!AD30</f>
        <v>5.0000000000000001E-3</v>
      </c>
      <c r="K30" s="14">
        <f t="shared" si="1"/>
        <v>0.95</v>
      </c>
      <c r="L30" s="22">
        <f t="shared" si="7"/>
        <v>0.31666666666666665</v>
      </c>
      <c r="M30" s="14">
        <v>1</v>
      </c>
      <c r="N30" s="14">
        <v>1</v>
      </c>
      <c r="P30" s="22">
        <f t="shared" si="2"/>
        <v>0.31666666666666665</v>
      </c>
      <c r="R30" s="3">
        <f t="shared" si="3"/>
        <v>5.0380505396017315E-5</v>
      </c>
      <c r="T30" s="5">
        <f>+R30*(assessment!$J$272*assessment!$E$3)</f>
        <v>397.55496619202944</v>
      </c>
      <c r="V30" s="6">
        <f>+T30/payroll!F30</f>
        <v>8.2773680132420776E-5</v>
      </c>
      <c r="X30" s="5">
        <f>IF(V30&lt;$X$2,T30, +payroll!F30 * $X$2)</f>
        <v>397.55496619202944</v>
      </c>
      <c r="Z30" s="5">
        <f t="shared" si="4"/>
        <v>0</v>
      </c>
      <c r="AB30">
        <f t="shared" si="5"/>
        <v>1</v>
      </c>
    </row>
    <row r="31" spans="1:28">
      <c r="A31" t="s">
        <v>41</v>
      </c>
      <c r="B31" t="s">
        <v>528</v>
      </c>
      <c r="D31" s="38">
        <v>2</v>
      </c>
      <c r="E31" s="38">
        <v>0</v>
      </c>
      <c r="F31" s="38">
        <v>0</v>
      </c>
      <c r="G31">
        <f t="shared" si="0"/>
        <v>2</v>
      </c>
      <c r="I31" s="22">
        <f t="shared" si="6"/>
        <v>0.66666666666666663</v>
      </c>
      <c r="J31" s="6">
        <f>+IFR!AD31</f>
        <v>5.3150495628371739E-4</v>
      </c>
      <c r="K31" s="14">
        <f t="shared" si="1"/>
        <v>0.95</v>
      </c>
      <c r="L31" s="22">
        <f t="shared" si="7"/>
        <v>0.6333333333333333</v>
      </c>
      <c r="M31" s="14">
        <v>1</v>
      </c>
      <c r="N31" s="14">
        <v>1</v>
      </c>
      <c r="P31" s="22">
        <f t="shared" si="2"/>
        <v>0.6333333333333333</v>
      </c>
      <c r="R31" s="3">
        <f t="shared" si="3"/>
        <v>1.0076101079203463E-4</v>
      </c>
      <c r="T31" s="5">
        <f>+R31*(assessment!$J$272*assessment!$E$3)</f>
        <v>795.10993238405888</v>
      </c>
      <c r="V31" s="6">
        <f>+T31/payroll!F31</f>
        <v>8.5718930332407129E-6</v>
      </c>
      <c r="X31" s="5">
        <f>IF(V31&lt;$X$2,T31, +payroll!F31 * $X$2)</f>
        <v>795.10993238405888</v>
      </c>
      <c r="Z31" s="5">
        <f t="shared" si="4"/>
        <v>0</v>
      </c>
      <c r="AB31">
        <f t="shared" si="5"/>
        <v>1</v>
      </c>
    </row>
    <row r="32" spans="1:28">
      <c r="A32" t="s">
        <v>42</v>
      </c>
      <c r="B32" t="s">
        <v>43</v>
      </c>
      <c r="D32" s="38">
        <v>0</v>
      </c>
      <c r="E32" s="38">
        <v>0</v>
      </c>
      <c r="F32" s="38">
        <v>0</v>
      </c>
      <c r="G32">
        <f t="shared" si="0"/>
        <v>0</v>
      </c>
      <c r="I32" s="22">
        <f t="shared" si="6"/>
        <v>0</v>
      </c>
      <c r="J32" s="6">
        <f>+IFR!AD32</f>
        <v>0</v>
      </c>
      <c r="K32" s="14">
        <f t="shared" si="1"/>
        <v>0.95</v>
      </c>
      <c r="L32" s="22">
        <f t="shared" si="7"/>
        <v>0</v>
      </c>
      <c r="M32" s="14">
        <v>1</v>
      </c>
      <c r="N32" s="14">
        <v>1</v>
      </c>
      <c r="P32" s="22">
        <f t="shared" si="2"/>
        <v>0</v>
      </c>
      <c r="R32" s="3">
        <f t="shared" si="3"/>
        <v>0</v>
      </c>
      <c r="T32" s="5">
        <f>+R32*(assessment!$J$272*assessment!$E$3)</f>
        <v>0</v>
      </c>
      <c r="V32" s="6">
        <f>+T32/payroll!F32</f>
        <v>0</v>
      </c>
      <c r="X32" s="5">
        <f>IF(V32&lt;$X$2,T32, +payroll!F32 * $X$2)</f>
        <v>0</v>
      </c>
      <c r="Z32" s="5">
        <f t="shared" si="4"/>
        <v>0</v>
      </c>
      <c r="AB32" t="e">
        <f t="shared" si="5"/>
        <v>#DIV/0!</v>
      </c>
    </row>
    <row r="33" spans="1:28">
      <c r="A33" t="s">
        <v>44</v>
      </c>
      <c r="B33" t="s">
        <v>45</v>
      </c>
      <c r="D33" s="38">
        <v>0</v>
      </c>
      <c r="E33" s="38">
        <v>0</v>
      </c>
      <c r="F33" s="38">
        <v>0</v>
      </c>
      <c r="G33">
        <f t="shared" si="0"/>
        <v>0</v>
      </c>
      <c r="I33" s="22">
        <f t="shared" si="6"/>
        <v>0</v>
      </c>
      <c r="J33" s="6">
        <f>+IFR!AD33</f>
        <v>0</v>
      </c>
      <c r="K33" s="14">
        <f t="shared" si="1"/>
        <v>0.95</v>
      </c>
      <c r="L33" s="22">
        <f t="shared" si="7"/>
        <v>0</v>
      </c>
      <c r="M33" s="14">
        <v>1</v>
      </c>
      <c r="N33" s="14">
        <v>1</v>
      </c>
      <c r="P33" s="22">
        <f t="shared" si="2"/>
        <v>0</v>
      </c>
      <c r="R33" s="3">
        <f t="shared" si="3"/>
        <v>0</v>
      </c>
      <c r="T33" s="5">
        <f>+R33*(assessment!$J$272*assessment!$E$3)</f>
        <v>0</v>
      </c>
      <c r="V33" s="6">
        <f>+T33/payroll!F33</f>
        <v>0</v>
      </c>
      <c r="X33" s="5">
        <f>IF(V33&lt;$X$2,T33, +payroll!F33 * $X$2)</f>
        <v>0</v>
      </c>
      <c r="Z33" s="5">
        <f t="shared" si="4"/>
        <v>0</v>
      </c>
      <c r="AB33" t="e">
        <f t="shared" si="5"/>
        <v>#DIV/0!</v>
      </c>
    </row>
    <row r="34" spans="1:28">
      <c r="A34" t="s">
        <v>46</v>
      </c>
      <c r="B34" t="s">
        <v>47</v>
      </c>
      <c r="D34" s="38">
        <v>3</v>
      </c>
      <c r="E34" s="38">
        <v>4</v>
      </c>
      <c r="F34" s="38">
        <v>3</v>
      </c>
      <c r="G34">
        <f t="shared" si="0"/>
        <v>10</v>
      </c>
      <c r="I34" s="22">
        <f t="shared" si="6"/>
        <v>3.3333333333333335</v>
      </c>
      <c r="J34" s="6">
        <f>+IFR!AD34</f>
        <v>1.2895459247445321E-2</v>
      </c>
      <c r="K34" s="14">
        <f t="shared" si="1"/>
        <v>0.95</v>
      </c>
      <c r="L34" s="22">
        <f t="shared" si="7"/>
        <v>3.1666666666666665</v>
      </c>
      <c r="M34" s="14">
        <v>1</v>
      </c>
      <c r="N34" s="14">
        <v>1</v>
      </c>
      <c r="P34" s="22">
        <f t="shared" si="2"/>
        <v>3.1666666666666665</v>
      </c>
      <c r="R34" s="3">
        <f t="shared" si="3"/>
        <v>5.038050539601731E-4</v>
      </c>
      <c r="T34" s="5">
        <f>+R34*(assessment!$J$272*assessment!$E$3)</f>
        <v>3975.5496619202941</v>
      </c>
      <c r="V34" s="6">
        <f>+T34/payroll!F34</f>
        <v>2.0566759717914525E-4</v>
      </c>
      <c r="X34" s="5">
        <f>IF(V34&lt;$X$2,T34, +payroll!F34 * $X$2)</f>
        <v>3975.5496619202941</v>
      </c>
      <c r="Z34" s="5">
        <f t="shared" si="4"/>
        <v>0</v>
      </c>
      <c r="AB34">
        <f t="shared" si="5"/>
        <v>1</v>
      </c>
    </row>
    <row r="35" spans="1:28">
      <c r="A35" t="s">
        <v>48</v>
      </c>
      <c r="B35" t="s">
        <v>49</v>
      </c>
      <c r="D35" s="38">
        <v>21</v>
      </c>
      <c r="E35" s="38">
        <v>23</v>
      </c>
      <c r="F35" s="38">
        <v>36</v>
      </c>
      <c r="G35">
        <f t="shared" si="0"/>
        <v>80</v>
      </c>
      <c r="I35" s="22">
        <f t="shared" si="6"/>
        <v>26.666666666666668</v>
      </c>
      <c r="J35" s="6">
        <f>+IFR!AD35</f>
        <v>6.8861991890852214E-3</v>
      </c>
      <c r="K35" s="14">
        <f t="shared" si="1"/>
        <v>0.95</v>
      </c>
      <c r="L35" s="22">
        <f t="shared" si="7"/>
        <v>25.333333333333332</v>
      </c>
      <c r="M35" s="14">
        <v>1</v>
      </c>
      <c r="N35" s="14">
        <v>1</v>
      </c>
      <c r="P35" s="22">
        <f t="shared" si="2"/>
        <v>25.333333333333332</v>
      </c>
      <c r="R35" s="3">
        <f t="shared" si="3"/>
        <v>4.0304404316813848E-3</v>
      </c>
      <c r="T35" s="5">
        <f>+R35*(assessment!$J$272*assessment!$E$3)</f>
        <v>31804.397295362352</v>
      </c>
      <c r="V35" s="6">
        <f>+T35/payroll!F35</f>
        <v>1.4034212364162567E-4</v>
      </c>
      <c r="X35" s="5">
        <f>IF(V35&lt;$X$2,T35, +payroll!F35 * $X$2)</f>
        <v>31804.397295362352</v>
      </c>
      <c r="Z35" s="5">
        <f t="shared" si="4"/>
        <v>0</v>
      </c>
      <c r="AB35">
        <f t="shared" si="5"/>
        <v>1</v>
      </c>
    </row>
    <row r="36" spans="1:28">
      <c r="A36" t="s">
        <v>50</v>
      </c>
      <c r="B36" t="s">
        <v>494</v>
      </c>
      <c r="D36" s="38">
        <v>10</v>
      </c>
      <c r="E36" s="38">
        <v>13</v>
      </c>
      <c r="F36" s="38">
        <v>8</v>
      </c>
      <c r="G36">
        <f t="shared" si="0"/>
        <v>31</v>
      </c>
      <c r="I36" s="22">
        <f t="shared" si="6"/>
        <v>10.333333333333334</v>
      </c>
      <c r="J36" s="6">
        <f>+IFR!AD36</f>
        <v>3.0992297323770356E-2</v>
      </c>
      <c r="K36" s="14">
        <f t="shared" si="1"/>
        <v>0.95</v>
      </c>
      <c r="L36" s="22">
        <f t="shared" si="7"/>
        <v>9.8166666666666664</v>
      </c>
      <c r="M36" s="14">
        <v>1</v>
      </c>
      <c r="N36" s="14">
        <v>1</v>
      </c>
      <c r="P36" s="22">
        <f t="shared" si="2"/>
        <v>9.8166666666666664</v>
      </c>
      <c r="R36" s="3">
        <f t="shared" si="3"/>
        <v>1.5617956672765369E-3</v>
      </c>
      <c r="T36" s="5">
        <f>+R36*(assessment!$J$272*assessment!$E$3)</f>
        <v>12324.203951952915</v>
      </c>
      <c r="V36" s="6">
        <f>+T36/payroll!F36</f>
        <v>6.3086793395253523E-4</v>
      </c>
      <c r="X36" s="5">
        <f>IF(V36&lt;$X$2,T36, +payroll!F36 * $X$2)</f>
        <v>12324.203951952915</v>
      </c>
      <c r="Z36" s="5">
        <f t="shared" si="4"/>
        <v>0</v>
      </c>
      <c r="AB36">
        <f t="shared" si="5"/>
        <v>1</v>
      </c>
    </row>
    <row r="37" spans="1:28">
      <c r="A37" t="s">
        <v>51</v>
      </c>
      <c r="B37" t="s">
        <v>52</v>
      </c>
      <c r="D37" s="38">
        <v>12</v>
      </c>
      <c r="E37" s="38">
        <v>20</v>
      </c>
      <c r="F37" s="38">
        <v>24</v>
      </c>
      <c r="G37">
        <f t="shared" si="0"/>
        <v>56</v>
      </c>
      <c r="I37" s="22">
        <f t="shared" si="6"/>
        <v>18.666666666666668</v>
      </c>
      <c r="J37" s="6">
        <f>+IFR!AD37</f>
        <v>7.5519432337677987E-3</v>
      </c>
      <c r="K37" s="14">
        <f t="shared" ref="K37:K68" si="8">IF(+J37&lt;$E$267,$I$267,IF(J37&gt;$E$269,$I$269,$I$268))</f>
        <v>0.95</v>
      </c>
      <c r="L37" s="22">
        <f t="shared" si="7"/>
        <v>17.733333333333334</v>
      </c>
      <c r="M37" s="14">
        <v>1</v>
      </c>
      <c r="N37" s="14">
        <v>1</v>
      </c>
      <c r="P37" s="22">
        <f t="shared" si="2"/>
        <v>17.733333333333334</v>
      </c>
      <c r="R37" s="3">
        <f t="shared" ref="R37:R68" si="9">+P37/$P$264</f>
        <v>2.8213083021769699E-3</v>
      </c>
      <c r="T37" s="5">
        <f>+R37*(assessment!$J$272*assessment!$E$3)</f>
        <v>22263.078106753652</v>
      </c>
      <c r="V37" s="6">
        <f>+T37/payroll!F37</f>
        <v>1.1956581437297568E-4</v>
      </c>
      <c r="X37" s="5">
        <f>IF(V37&lt;$X$2,T37, +payroll!F37 * $X$2)</f>
        <v>22263.078106753652</v>
      </c>
      <c r="Z37" s="5">
        <f t="shared" si="4"/>
        <v>0</v>
      </c>
      <c r="AB37">
        <f t="shared" si="5"/>
        <v>1</v>
      </c>
    </row>
    <row r="38" spans="1:28">
      <c r="A38" t="s">
        <v>53</v>
      </c>
      <c r="B38" t="s">
        <v>54</v>
      </c>
      <c r="D38" s="38">
        <v>5</v>
      </c>
      <c r="E38" s="38">
        <v>9</v>
      </c>
      <c r="F38" s="38">
        <v>2</v>
      </c>
      <c r="G38">
        <f t="shared" si="0"/>
        <v>16</v>
      </c>
      <c r="I38" s="22">
        <f t="shared" si="6"/>
        <v>5.333333333333333</v>
      </c>
      <c r="J38" s="6">
        <f>+IFR!AD38</f>
        <v>8.4259176813762347E-3</v>
      </c>
      <c r="K38" s="14">
        <f t="shared" si="8"/>
        <v>0.95</v>
      </c>
      <c r="L38" s="22">
        <f t="shared" si="7"/>
        <v>5.0666666666666664</v>
      </c>
      <c r="M38" s="14">
        <v>1</v>
      </c>
      <c r="N38" s="14">
        <v>1</v>
      </c>
      <c r="P38" s="22">
        <f t="shared" si="2"/>
        <v>5.0666666666666664</v>
      </c>
      <c r="R38" s="3">
        <f t="shared" si="9"/>
        <v>8.0608808633627705E-4</v>
      </c>
      <c r="T38" s="5">
        <f>+R38*(assessment!$J$272*assessment!$E$3)</f>
        <v>6360.879459072471</v>
      </c>
      <c r="V38" s="6">
        <f>+T38/payroll!F38</f>
        <v>1.4327088567313263E-4</v>
      </c>
      <c r="X38" s="5">
        <f>IF(V38&lt;$X$2,T38, +payroll!F38 * $X$2)</f>
        <v>6360.879459072471</v>
      </c>
      <c r="Z38" s="5">
        <f t="shared" si="4"/>
        <v>0</v>
      </c>
      <c r="AB38">
        <f t="shared" si="5"/>
        <v>1</v>
      </c>
    </row>
    <row r="39" spans="1:28">
      <c r="A39" t="s">
        <v>55</v>
      </c>
      <c r="B39" t="s">
        <v>56</v>
      </c>
      <c r="D39" s="38">
        <v>1</v>
      </c>
      <c r="E39" s="38">
        <v>3</v>
      </c>
      <c r="F39" s="38">
        <v>0</v>
      </c>
      <c r="G39">
        <f t="shared" si="0"/>
        <v>4</v>
      </c>
      <c r="I39" s="22">
        <f t="shared" si="6"/>
        <v>1.3333333333333333</v>
      </c>
      <c r="J39" s="6">
        <f>+IFR!AD39</f>
        <v>7.5717050066280546E-3</v>
      </c>
      <c r="K39" s="14">
        <f t="shared" si="8"/>
        <v>0.95</v>
      </c>
      <c r="L39" s="22">
        <f t="shared" si="7"/>
        <v>1.2666666666666666</v>
      </c>
      <c r="M39" s="14">
        <v>1</v>
      </c>
      <c r="N39" s="14">
        <v>1</v>
      </c>
      <c r="P39" s="22">
        <f t="shared" si="2"/>
        <v>1.2666666666666666</v>
      </c>
      <c r="R39" s="3">
        <f t="shared" si="9"/>
        <v>2.0152202158406926E-4</v>
      </c>
      <c r="T39" s="5">
        <f>+R39*(assessment!$J$272*assessment!$E$3)</f>
        <v>1590.2198647681178</v>
      </c>
      <c r="V39" s="6">
        <f>+T39/payroll!F39</f>
        <v>2.2183698938482406E-4</v>
      </c>
      <c r="X39" s="5">
        <f>IF(V39&lt;$X$2,T39, +payroll!F39 * $X$2)</f>
        <v>1590.2198647681178</v>
      </c>
      <c r="Z39" s="5">
        <f t="shared" si="4"/>
        <v>0</v>
      </c>
      <c r="AB39">
        <f t="shared" si="5"/>
        <v>1</v>
      </c>
    </row>
    <row r="40" spans="1:28">
      <c r="A40" t="s">
        <v>57</v>
      </c>
      <c r="B40" t="s">
        <v>58</v>
      </c>
      <c r="D40" s="38">
        <v>2</v>
      </c>
      <c r="E40" s="38">
        <v>1</v>
      </c>
      <c r="F40" s="38">
        <v>2</v>
      </c>
      <c r="G40">
        <f t="shared" si="0"/>
        <v>5</v>
      </c>
      <c r="I40" s="22">
        <f t="shared" si="6"/>
        <v>1.6666666666666667</v>
      </c>
      <c r="J40" s="6">
        <f>+IFR!AD40</f>
        <v>9.2810123697445544E-3</v>
      </c>
      <c r="K40" s="14">
        <f t="shared" si="8"/>
        <v>0.95</v>
      </c>
      <c r="L40" s="22">
        <f t="shared" si="7"/>
        <v>1.5833333333333333</v>
      </c>
      <c r="M40" s="14">
        <v>1</v>
      </c>
      <c r="N40" s="14">
        <v>1</v>
      </c>
      <c r="P40" s="22">
        <f t="shared" si="2"/>
        <v>1.5833333333333333</v>
      </c>
      <c r="R40" s="3">
        <f t="shared" si="9"/>
        <v>2.5190252698008655E-4</v>
      </c>
      <c r="T40" s="5">
        <f>+R40*(assessment!$J$272*assessment!$E$3)</f>
        <v>1987.774830960147</v>
      </c>
      <c r="V40" s="6">
        <f>+T40/payroll!F40</f>
        <v>1.9639580262131517E-4</v>
      </c>
      <c r="X40" s="5">
        <f>IF(V40&lt;$X$2,T40, +payroll!F40 * $X$2)</f>
        <v>1987.774830960147</v>
      </c>
      <c r="Z40" s="5">
        <f t="shared" si="4"/>
        <v>0</v>
      </c>
      <c r="AB40">
        <f t="shared" si="5"/>
        <v>1</v>
      </c>
    </row>
    <row r="41" spans="1:28">
      <c r="A41" t="s">
        <v>59</v>
      </c>
      <c r="B41" t="s">
        <v>60</v>
      </c>
      <c r="D41" s="38">
        <v>1</v>
      </c>
      <c r="E41" s="38">
        <v>0</v>
      </c>
      <c r="F41" s="38">
        <v>0</v>
      </c>
      <c r="G41">
        <f t="shared" si="0"/>
        <v>1</v>
      </c>
      <c r="I41" s="22">
        <f t="shared" si="6"/>
        <v>0.33333333333333331</v>
      </c>
      <c r="J41" s="6">
        <f>+IFR!AD41</f>
        <v>8.703220191470844E-4</v>
      </c>
      <c r="K41" s="14">
        <f t="shared" si="8"/>
        <v>0.95</v>
      </c>
      <c r="L41" s="22">
        <f t="shared" si="7"/>
        <v>0.31666666666666665</v>
      </c>
      <c r="M41" s="14">
        <v>1</v>
      </c>
      <c r="N41" s="14">
        <v>1</v>
      </c>
      <c r="P41" s="22">
        <f t="shared" si="2"/>
        <v>0.31666666666666665</v>
      </c>
      <c r="R41" s="3">
        <f t="shared" si="9"/>
        <v>5.0380505396017315E-5</v>
      </c>
      <c r="T41" s="5">
        <f>+R41*(assessment!$J$272*assessment!$E$3)</f>
        <v>397.55496619202944</v>
      </c>
      <c r="V41" s="6">
        <f>+T41/payroll!F41</f>
        <v>2.575262796754754E-5</v>
      </c>
      <c r="X41" s="5">
        <f>IF(V41&lt;$X$2,T41, +payroll!F41 * $X$2)</f>
        <v>397.55496619202944</v>
      </c>
      <c r="Z41" s="5">
        <f t="shared" si="4"/>
        <v>0</v>
      </c>
      <c r="AB41">
        <f t="shared" si="5"/>
        <v>1</v>
      </c>
    </row>
    <row r="42" spans="1:28">
      <c r="A42" t="s">
        <v>61</v>
      </c>
      <c r="B42" t="s">
        <v>529</v>
      </c>
      <c r="D42" s="38">
        <v>0</v>
      </c>
      <c r="E42" s="38">
        <v>0</v>
      </c>
      <c r="F42" s="38">
        <v>0</v>
      </c>
      <c r="G42">
        <f t="shared" si="0"/>
        <v>0</v>
      </c>
      <c r="I42" s="22">
        <f t="shared" si="6"/>
        <v>0</v>
      </c>
      <c r="J42" s="6">
        <f>+IFR!AD42</f>
        <v>0</v>
      </c>
      <c r="K42" s="14">
        <f t="shared" si="8"/>
        <v>0.95</v>
      </c>
      <c r="L42" s="22">
        <f t="shared" si="7"/>
        <v>0</v>
      </c>
      <c r="M42" s="14">
        <v>1</v>
      </c>
      <c r="N42" s="14">
        <v>1</v>
      </c>
      <c r="P42" s="22">
        <f t="shared" si="2"/>
        <v>0</v>
      </c>
      <c r="R42" s="3">
        <f t="shared" si="9"/>
        <v>0</v>
      </c>
      <c r="T42" s="5">
        <f>+R42*(assessment!$J$272*assessment!$E$3)</f>
        <v>0</v>
      </c>
      <c r="V42" s="6">
        <f>+T42/payroll!F42</f>
        <v>0</v>
      </c>
      <c r="X42" s="5">
        <f>IF(V42&lt;$X$2,T42, +payroll!F42 * $X$2)</f>
        <v>0</v>
      </c>
      <c r="Z42" s="5">
        <f t="shared" si="4"/>
        <v>0</v>
      </c>
      <c r="AB42" t="e">
        <f t="shared" si="5"/>
        <v>#DIV/0!</v>
      </c>
    </row>
    <row r="43" spans="1:28">
      <c r="A43" t="s">
        <v>62</v>
      </c>
      <c r="B43" t="s">
        <v>63</v>
      </c>
      <c r="D43" s="38">
        <v>2</v>
      </c>
      <c r="E43" s="38">
        <v>1</v>
      </c>
      <c r="F43" s="38">
        <v>0</v>
      </c>
      <c r="G43">
        <f t="shared" si="0"/>
        <v>3</v>
      </c>
      <c r="I43" s="22">
        <f t="shared" si="6"/>
        <v>1</v>
      </c>
      <c r="J43" s="6">
        <f>+IFR!AD43</f>
        <v>3.5241382338157792E-3</v>
      </c>
      <c r="K43" s="14">
        <f t="shared" si="8"/>
        <v>0.95</v>
      </c>
      <c r="L43" s="22">
        <f t="shared" si="7"/>
        <v>0.95</v>
      </c>
      <c r="M43" s="14">
        <v>1</v>
      </c>
      <c r="N43" s="14">
        <v>1</v>
      </c>
      <c r="P43" s="22">
        <f t="shared" si="2"/>
        <v>0.95</v>
      </c>
      <c r="R43" s="3">
        <f t="shared" si="9"/>
        <v>1.5114151618805195E-4</v>
      </c>
      <c r="T43" s="5">
        <f>+R43*(assessment!$J$272*assessment!$E$3)</f>
        <v>1192.6648985760885</v>
      </c>
      <c r="V43" s="6">
        <f>+T43/payroll!F43</f>
        <v>7.3922506147746357E-5</v>
      </c>
      <c r="X43" s="5">
        <f>IF(V43&lt;$X$2,T43, +payroll!F43 * $X$2)</f>
        <v>1192.6648985760885</v>
      </c>
      <c r="Z43" s="5">
        <f t="shared" si="4"/>
        <v>0</v>
      </c>
      <c r="AB43">
        <f t="shared" si="5"/>
        <v>1</v>
      </c>
    </row>
    <row r="44" spans="1:28">
      <c r="A44" s="46" t="s">
        <v>64</v>
      </c>
      <c r="B44" s="46" t="s">
        <v>530</v>
      </c>
      <c r="D44" s="38">
        <v>40</v>
      </c>
      <c r="E44" s="38">
        <v>62</v>
      </c>
      <c r="F44" s="38">
        <v>44</v>
      </c>
      <c r="G44">
        <f>SUM(D44:F44)</f>
        <v>146</v>
      </c>
      <c r="I44" s="22">
        <f>AVERAGE(D44:F44)</f>
        <v>48.666666666666664</v>
      </c>
      <c r="J44" s="6">
        <f>+IFR!AD44</f>
        <v>1.1193264170518488E-2</v>
      </c>
      <c r="K44" s="14">
        <f t="shared" si="8"/>
        <v>0.95</v>
      </c>
      <c r="L44" s="22">
        <f>+I44*K44</f>
        <v>46.233333333333327</v>
      </c>
      <c r="M44" s="14">
        <v>1</v>
      </c>
      <c r="N44" s="14">
        <v>1</v>
      </c>
      <c r="P44" s="22">
        <f>+L44*M44*N44</f>
        <v>46.233333333333327</v>
      </c>
      <c r="R44" s="3">
        <f t="shared" si="9"/>
        <v>7.3555537878185273E-3</v>
      </c>
      <c r="T44" s="5">
        <f>+R44*(assessment!$J$272*assessment!$E$3)</f>
        <v>58043.025064036294</v>
      </c>
      <c r="V44" s="6">
        <f>+T44/payroll!F44</f>
        <v>2.712163404862675E-4</v>
      </c>
      <c r="X44" s="5">
        <f>IF(V44&lt;$X$2,T44, +payroll!F44 * $X$2)</f>
        <v>58043.025064036294</v>
      </c>
      <c r="Z44" s="5">
        <f>+T44-X44</f>
        <v>0</v>
      </c>
      <c r="AB44">
        <f>+X44/T44</f>
        <v>1</v>
      </c>
    </row>
    <row r="45" spans="1:28">
      <c r="A45" t="s">
        <v>552</v>
      </c>
      <c r="B45" t="s">
        <v>553</v>
      </c>
      <c r="D45" s="38">
        <v>0</v>
      </c>
      <c r="E45" s="38">
        <v>0</v>
      </c>
      <c r="F45" s="38">
        <v>0</v>
      </c>
      <c r="G45">
        <f>SUM(D45:F45)</f>
        <v>0</v>
      </c>
      <c r="I45" s="22">
        <f>AVERAGE(D45:F45)</f>
        <v>0</v>
      </c>
      <c r="J45" s="6">
        <f>+IFR!AD45</f>
        <v>0</v>
      </c>
      <c r="K45" s="14">
        <f t="shared" si="8"/>
        <v>0.95</v>
      </c>
      <c r="L45" s="22">
        <f>+I45*K45</f>
        <v>0</v>
      </c>
      <c r="M45" s="14">
        <v>1</v>
      </c>
      <c r="N45" s="14">
        <v>1</v>
      </c>
      <c r="P45" s="22">
        <f>+L45*M45*N45</f>
        <v>0</v>
      </c>
      <c r="R45" s="3">
        <f t="shared" si="9"/>
        <v>0</v>
      </c>
      <c r="T45" s="5">
        <f>+R45*(assessment!$J$272*assessment!$E$3)</f>
        <v>0</v>
      </c>
      <c r="V45" s="6">
        <f>+T45/payroll!F45</f>
        <v>0</v>
      </c>
      <c r="X45" s="5">
        <f>IF(V45&lt;$X$2,T45, +payroll!F45 * $X$2)</f>
        <v>0</v>
      </c>
      <c r="Z45" s="5">
        <f>+T45-X45</f>
        <v>0</v>
      </c>
      <c r="AB45" t="e">
        <f>+X45/T45</f>
        <v>#DIV/0!</v>
      </c>
    </row>
    <row r="46" spans="1:28">
      <c r="A46" t="s">
        <v>65</v>
      </c>
      <c r="B46" t="s">
        <v>66</v>
      </c>
      <c r="D46" s="38">
        <v>1</v>
      </c>
      <c r="E46" s="38">
        <v>0</v>
      </c>
      <c r="F46" s="38">
        <v>0</v>
      </c>
      <c r="G46">
        <f>SUM(D46:F46)</f>
        <v>1</v>
      </c>
      <c r="I46" s="22">
        <f>AVERAGE(D46:F46)</f>
        <v>0.33333333333333331</v>
      </c>
      <c r="J46" s="6">
        <f>+IFR!AD46</f>
        <v>1.6666666666666668E-3</v>
      </c>
      <c r="K46" s="14">
        <f t="shared" si="8"/>
        <v>0.95</v>
      </c>
      <c r="L46" s="22">
        <f>+I46*K46</f>
        <v>0.31666666666666665</v>
      </c>
      <c r="M46" s="14">
        <v>1</v>
      </c>
      <c r="N46" s="14">
        <v>1</v>
      </c>
      <c r="P46" s="22">
        <f>+L46*M46*N46</f>
        <v>0.31666666666666665</v>
      </c>
      <c r="R46" s="3">
        <f t="shared" si="9"/>
        <v>5.0380505396017315E-5</v>
      </c>
      <c r="T46" s="5">
        <f>+R46*(assessment!$J$272*assessment!$E$3)</f>
        <v>397.55496619202944</v>
      </c>
      <c r="V46" s="6">
        <f>+T46/payroll!F46</f>
        <v>6.5133302924723826E-5</v>
      </c>
      <c r="X46" s="5">
        <f>IF(V46&lt;$X$2,T46, +payroll!F46 * $X$2)</f>
        <v>397.55496619202944</v>
      </c>
      <c r="Z46" s="5">
        <f>+T46-X46</f>
        <v>0</v>
      </c>
      <c r="AB46">
        <f>+X46/T46</f>
        <v>1</v>
      </c>
    </row>
    <row r="47" spans="1:28">
      <c r="A47" t="s">
        <v>67</v>
      </c>
      <c r="B47" t="s">
        <v>68</v>
      </c>
      <c r="D47" s="38">
        <v>1</v>
      </c>
      <c r="E47" s="38">
        <v>1</v>
      </c>
      <c r="F47" s="38">
        <v>1</v>
      </c>
      <c r="G47">
        <f>SUM(D47:F47)</f>
        <v>3</v>
      </c>
      <c r="I47" s="22">
        <f>AVERAGE(D47:F47)</f>
        <v>1</v>
      </c>
      <c r="J47" s="6">
        <f>+IFR!AD47</f>
        <v>3.5690693197535247E-3</v>
      </c>
      <c r="K47" s="14">
        <f t="shared" si="8"/>
        <v>0.95</v>
      </c>
      <c r="L47" s="22">
        <f>+I47*K47</f>
        <v>0.95</v>
      </c>
      <c r="M47" s="14">
        <v>1</v>
      </c>
      <c r="N47" s="14">
        <v>1</v>
      </c>
      <c r="P47" s="22">
        <f>+L47*M47*N47</f>
        <v>0.95</v>
      </c>
      <c r="R47" s="3">
        <f t="shared" si="9"/>
        <v>1.5114151618805195E-4</v>
      </c>
      <c r="T47" s="5">
        <f>+R47*(assessment!$J$272*assessment!$E$3)</f>
        <v>1192.6648985760885</v>
      </c>
      <c r="V47" s="6">
        <f>+T47/payroll!F47</f>
        <v>6.108569007163341E-5</v>
      </c>
      <c r="X47" s="5">
        <f>IF(V47&lt;$X$2,T47, +payroll!F47 * $X$2)</f>
        <v>1192.6648985760885</v>
      </c>
      <c r="Z47" s="5">
        <f>+T47-X47</f>
        <v>0</v>
      </c>
      <c r="AB47">
        <f>+X47/T47</f>
        <v>1</v>
      </c>
    </row>
    <row r="48" spans="1:28">
      <c r="A48" t="s">
        <v>69</v>
      </c>
      <c r="B48" t="s">
        <v>70</v>
      </c>
      <c r="D48" s="38">
        <v>1</v>
      </c>
      <c r="E48" s="38">
        <v>1</v>
      </c>
      <c r="F48" s="38">
        <v>0</v>
      </c>
      <c r="G48">
        <f>SUM(D48:F48)</f>
        <v>2</v>
      </c>
      <c r="I48" s="22">
        <f>AVERAGE(D48:F48)</f>
        <v>0.66666666666666663</v>
      </c>
      <c r="J48" s="6">
        <f>+IFR!AD48</f>
        <v>5.0000000000000001E-3</v>
      </c>
      <c r="K48" s="14">
        <f t="shared" si="8"/>
        <v>0.95</v>
      </c>
      <c r="L48" s="22">
        <f>+I48*K48</f>
        <v>0.6333333333333333</v>
      </c>
      <c r="M48" s="14">
        <v>1</v>
      </c>
      <c r="N48" s="14">
        <v>1</v>
      </c>
      <c r="P48" s="22">
        <f>+L48*M48*N48</f>
        <v>0.6333333333333333</v>
      </c>
      <c r="R48" s="3">
        <f t="shared" si="9"/>
        <v>1.0076101079203463E-4</v>
      </c>
      <c r="T48" s="5">
        <f>+R48*(assessment!$J$272*assessment!$E$3)</f>
        <v>795.10993238405888</v>
      </c>
      <c r="V48" s="6">
        <f>+T48/payroll!F48</f>
        <v>9.6967309451075241E-4</v>
      </c>
      <c r="X48" s="5">
        <f>IF(V48&lt;$X$2,T48, +payroll!F48 * $X$2)</f>
        <v>795.10993238405888</v>
      </c>
      <c r="Z48" s="5">
        <f>+T48-X48</f>
        <v>0</v>
      </c>
      <c r="AB48">
        <f>+X48/T48</f>
        <v>1</v>
      </c>
    </row>
    <row r="49" spans="1:28">
      <c r="A49" t="s">
        <v>71</v>
      </c>
      <c r="B49" t="s">
        <v>72</v>
      </c>
      <c r="D49" s="38">
        <v>0</v>
      </c>
      <c r="E49" s="38">
        <v>0</v>
      </c>
      <c r="F49" s="38">
        <v>0</v>
      </c>
      <c r="G49">
        <f t="shared" si="0"/>
        <v>0</v>
      </c>
      <c r="I49" s="22">
        <f t="shared" si="6"/>
        <v>0</v>
      </c>
      <c r="J49" s="6">
        <f>+IFR!AD49</f>
        <v>0</v>
      </c>
      <c r="K49" s="14">
        <f t="shared" si="8"/>
        <v>0.95</v>
      </c>
      <c r="L49" s="22">
        <f t="shared" si="7"/>
        <v>0</v>
      </c>
      <c r="M49" s="14">
        <v>1</v>
      </c>
      <c r="N49" s="14">
        <v>1</v>
      </c>
      <c r="P49" s="22">
        <f t="shared" si="2"/>
        <v>0</v>
      </c>
      <c r="R49" s="3">
        <f t="shared" si="9"/>
        <v>0</v>
      </c>
      <c r="T49" s="5">
        <f>+R49*(assessment!$J$272*assessment!$E$3)</f>
        <v>0</v>
      </c>
      <c r="V49" s="6">
        <f>+T49/payroll!F49</f>
        <v>0</v>
      </c>
      <c r="X49" s="5">
        <f>IF(V49&lt;$X$2,T49, +payroll!F49 * $X$2)</f>
        <v>0</v>
      </c>
      <c r="Z49" s="5">
        <f t="shared" si="4"/>
        <v>0</v>
      </c>
      <c r="AB49" t="e">
        <f t="shared" si="5"/>
        <v>#DIV/0!</v>
      </c>
    </row>
    <row r="50" spans="1:28">
      <c r="A50" t="s">
        <v>73</v>
      </c>
      <c r="B50" t="s">
        <v>74</v>
      </c>
      <c r="D50" s="38">
        <v>1</v>
      </c>
      <c r="E50" s="38">
        <v>0</v>
      </c>
      <c r="F50" s="38">
        <v>0</v>
      </c>
      <c r="G50">
        <f t="shared" si="0"/>
        <v>1</v>
      </c>
      <c r="I50" s="22">
        <f t="shared" si="6"/>
        <v>0.33333333333333331</v>
      </c>
      <c r="J50" s="6">
        <f>+IFR!AD50</f>
        <v>1.6666666666666668E-3</v>
      </c>
      <c r="K50" s="14">
        <f t="shared" si="8"/>
        <v>0.95</v>
      </c>
      <c r="L50" s="22">
        <f t="shared" si="7"/>
        <v>0.31666666666666665</v>
      </c>
      <c r="M50" s="14">
        <v>1</v>
      </c>
      <c r="N50" s="14">
        <v>1</v>
      </c>
      <c r="P50" s="22">
        <f t="shared" si="2"/>
        <v>0.31666666666666665</v>
      </c>
      <c r="R50" s="3">
        <f t="shared" si="9"/>
        <v>5.0380505396017315E-5</v>
      </c>
      <c r="T50" s="5">
        <f>+R50*(assessment!$J$272*assessment!$E$3)</f>
        <v>397.55496619202944</v>
      </c>
      <c r="V50" s="6">
        <f>+T50/payroll!F50</f>
        <v>6.405890267673351E-4</v>
      </c>
      <c r="X50" s="5">
        <f>IF(V50&lt;$X$2,T50, +payroll!F50 * $X$2)</f>
        <v>397.55496619202944</v>
      </c>
      <c r="Z50" s="5">
        <f t="shared" si="4"/>
        <v>0</v>
      </c>
      <c r="AB50">
        <f t="shared" si="5"/>
        <v>1</v>
      </c>
    </row>
    <row r="51" spans="1:28">
      <c r="A51" t="s">
        <v>75</v>
      </c>
      <c r="B51" t="s">
        <v>76</v>
      </c>
      <c r="D51" s="38">
        <v>0</v>
      </c>
      <c r="E51" s="38">
        <v>0</v>
      </c>
      <c r="F51" s="38">
        <v>0</v>
      </c>
      <c r="G51">
        <f t="shared" si="0"/>
        <v>0</v>
      </c>
      <c r="I51" s="22">
        <f t="shared" si="6"/>
        <v>0</v>
      </c>
      <c r="J51" s="6">
        <f>+IFR!AD51</f>
        <v>0</v>
      </c>
      <c r="K51" s="14">
        <f t="shared" si="8"/>
        <v>0.95</v>
      </c>
      <c r="L51" s="22">
        <f t="shared" si="7"/>
        <v>0</v>
      </c>
      <c r="M51" s="14">
        <v>1</v>
      </c>
      <c r="N51" s="14">
        <v>1</v>
      </c>
      <c r="P51" s="22">
        <f t="shared" si="2"/>
        <v>0</v>
      </c>
      <c r="R51" s="3">
        <f t="shared" si="9"/>
        <v>0</v>
      </c>
      <c r="T51" s="5">
        <f>+R51*(assessment!$J$272*assessment!$E$3)</f>
        <v>0</v>
      </c>
      <c r="V51" s="6">
        <f>+T51/payroll!F51</f>
        <v>0</v>
      </c>
      <c r="X51" s="5">
        <f>IF(V51&lt;$X$2,T51, +payroll!F51 * $X$2)</f>
        <v>0</v>
      </c>
      <c r="Z51" s="5">
        <f t="shared" si="4"/>
        <v>0</v>
      </c>
      <c r="AB51" t="e">
        <f t="shared" si="5"/>
        <v>#DIV/0!</v>
      </c>
    </row>
    <row r="52" spans="1:28">
      <c r="A52" t="s">
        <v>77</v>
      </c>
      <c r="B52" t="s">
        <v>78</v>
      </c>
      <c r="D52" s="38">
        <v>0</v>
      </c>
      <c r="E52" s="38">
        <v>0</v>
      </c>
      <c r="F52" s="38">
        <v>0</v>
      </c>
      <c r="G52">
        <f t="shared" si="0"/>
        <v>0</v>
      </c>
      <c r="I52" s="22">
        <f t="shared" si="6"/>
        <v>0</v>
      </c>
      <c r="J52" s="6">
        <f>+IFR!AD52</f>
        <v>0</v>
      </c>
      <c r="K52" s="14">
        <f t="shared" si="8"/>
        <v>0.95</v>
      </c>
      <c r="L52" s="22">
        <f t="shared" si="7"/>
        <v>0</v>
      </c>
      <c r="M52" s="14">
        <v>1</v>
      </c>
      <c r="N52" s="14">
        <v>1</v>
      </c>
      <c r="P52" s="22">
        <f t="shared" si="2"/>
        <v>0</v>
      </c>
      <c r="R52" s="3">
        <f t="shared" si="9"/>
        <v>0</v>
      </c>
      <c r="T52" s="5">
        <f>+R52*(assessment!$J$272*assessment!$E$3)</f>
        <v>0</v>
      </c>
      <c r="V52" s="6">
        <f>+T52/payroll!F52</f>
        <v>0</v>
      </c>
      <c r="X52" s="5">
        <f>IF(V52&lt;$X$2,T52, +payroll!F52 * $X$2)</f>
        <v>0</v>
      </c>
      <c r="Z52" s="5">
        <f t="shared" si="4"/>
        <v>0</v>
      </c>
      <c r="AB52" t="e">
        <f t="shared" si="5"/>
        <v>#DIV/0!</v>
      </c>
    </row>
    <row r="53" spans="1:28">
      <c r="A53" t="s">
        <v>79</v>
      </c>
      <c r="B53" t="s">
        <v>80</v>
      </c>
      <c r="D53" s="38">
        <v>0</v>
      </c>
      <c r="E53" s="38">
        <v>0</v>
      </c>
      <c r="F53" s="38">
        <v>0</v>
      </c>
      <c r="G53">
        <f t="shared" si="0"/>
        <v>0</v>
      </c>
      <c r="I53" s="22">
        <f t="shared" si="6"/>
        <v>0</v>
      </c>
      <c r="J53" s="6">
        <f>+IFR!AD53</f>
        <v>0</v>
      </c>
      <c r="K53" s="14">
        <f t="shared" si="8"/>
        <v>0.95</v>
      </c>
      <c r="L53" s="22">
        <f t="shared" si="7"/>
        <v>0</v>
      </c>
      <c r="M53" s="14">
        <v>1</v>
      </c>
      <c r="N53" s="14">
        <v>1</v>
      </c>
      <c r="P53" s="22">
        <f t="shared" si="2"/>
        <v>0</v>
      </c>
      <c r="R53" s="3">
        <f t="shared" si="9"/>
        <v>0</v>
      </c>
      <c r="T53" s="5">
        <f>+R53*(assessment!$J$272*assessment!$E$3)</f>
        <v>0</v>
      </c>
      <c r="V53" s="6">
        <f>+T53/payroll!F53</f>
        <v>0</v>
      </c>
      <c r="X53" s="5">
        <f>IF(V53&lt;$X$2,T53, +payroll!F53 * $X$2)</f>
        <v>0</v>
      </c>
      <c r="Z53" s="5">
        <f t="shared" si="4"/>
        <v>0</v>
      </c>
      <c r="AB53" t="e">
        <f t="shared" si="5"/>
        <v>#DIV/0!</v>
      </c>
    </row>
    <row r="54" spans="1:28">
      <c r="A54" t="s">
        <v>81</v>
      </c>
      <c r="B54" t="s">
        <v>495</v>
      </c>
      <c r="D54" s="38">
        <v>1</v>
      </c>
      <c r="E54" s="38">
        <v>3</v>
      </c>
      <c r="F54" s="38">
        <v>1</v>
      </c>
      <c r="G54">
        <f t="shared" si="0"/>
        <v>5</v>
      </c>
      <c r="I54" s="22">
        <f t="shared" si="6"/>
        <v>1.6666666666666667</v>
      </c>
      <c r="J54" s="6">
        <f>+IFR!AD54</f>
        <v>5.5733963964461897E-3</v>
      </c>
      <c r="K54" s="14">
        <f t="shared" si="8"/>
        <v>0.95</v>
      </c>
      <c r="L54" s="22">
        <f t="shared" si="7"/>
        <v>1.5833333333333333</v>
      </c>
      <c r="M54" s="14">
        <v>1</v>
      </c>
      <c r="N54" s="14">
        <v>1</v>
      </c>
      <c r="P54" s="22">
        <f t="shared" si="2"/>
        <v>1.5833333333333333</v>
      </c>
      <c r="R54" s="3">
        <f t="shared" si="9"/>
        <v>2.5190252698008655E-4</v>
      </c>
      <c r="T54" s="5">
        <f>+R54*(assessment!$J$272*assessment!$E$3)</f>
        <v>1987.774830960147</v>
      </c>
      <c r="V54" s="6">
        <f>+T54/payroll!F54</f>
        <v>9.6145775096316498E-5</v>
      </c>
      <c r="X54" s="5">
        <f>IF(V54&lt;$X$2,T54, +payroll!F54 * $X$2)</f>
        <v>1987.774830960147</v>
      </c>
      <c r="Z54" s="5">
        <f t="shared" si="4"/>
        <v>0</v>
      </c>
      <c r="AB54">
        <f t="shared" si="5"/>
        <v>1</v>
      </c>
    </row>
    <row r="55" spans="1:28">
      <c r="A55" t="s">
        <v>82</v>
      </c>
      <c r="B55" t="s">
        <v>83</v>
      </c>
      <c r="D55" s="38">
        <v>0</v>
      </c>
      <c r="E55" s="38">
        <v>0</v>
      </c>
      <c r="F55" s="38">
        <v>0</v>
      </c>
      <c r="G55">
        <f t="shared" si="0"/>
        <v>0</v>
      </c>
      <c r="I55" s="22">
        <f t="shared" si="6"/>
        <v>0</v>
      </c>
      <c r="J55" s="6">
        <f>+IFR!AD55</f>
        <v>0</v>
      </c>
      <c r="K55" s="14">
        <f t="shared" si="8"/>
        <v>0.95</v>
      </c>
      <c r="L55" s="22">
        <f t="shared" si="7"/>
        <v>0</v>
      </c>
      <c r="M55" s="14">
        <v>1</v>
      </c>
      <c r="N55" s="14">
        <v>1</v>
      </c>
      <c r="P55" s="22">
        <f t="shared" si="2"/>
        <v>0</v>
      </c>
      <c r="R55" s="3">
        <f t="shared" si="9"/>
        <v>0</v>
      </c>
      <c r="T55" s="5">
        <f>+R55*(assessment!$J$272*assessment!$E$3)</f>
        <v>0</v>
      </c>
      <c r="V55" s="6">
        <f>+T55/payroll!F55</f>
        <v>0</v>
      </c>
      <c r="X55" s="5">
        <f>IF(V55&lt;$X$2,T55, +payroll!F55 * $X$2)</f>
        <v>0</v>
      </c>
      <c r="Z55" s="5">
        <f t="shared" si="4"/>
        <v>0</v>
      </c>
      <c r="AB55" t="e">
        <f t="shared" si="5"/>
        <v>#DIV/0!</v>
      </c>
    </row>
    <row r="56" spans="1:28">
      <c r="A56" t="s">
        <v>84</v>
      </c>
      <c r="B56" s="35" t="s">
        <v>556</v>
      </c>
      <c r="D56" s="38">
        <v>46</v>
      </c>
      <c r="E56" s="38">
        <v>71</v>
      </c>
      <c r="F56" s="38">
        <v>85</v>
      </c>
      <c r="G56">
        <f t="shared" ref="G56:G98" si="10">SUM(D56:F56)</f>
        <v>202</v>
      </c>
      <c r="I56" s="22">
        <f t="shared" ref="I56:I98" si="11">AVERAGE(D56:F56)</f>
        <v>67.333333333333329</v>
      </c>
      <c r="J56" s="6">
        <f>+IFR!AD56</f>
        <v>0.14098073090756624</v>
      </c>
      <c r="K56" s="14">
        <f t="shared" si="8"/>
        <v>1.05</v>
      </c>
      <c r="L56" s="22">
        <f t="shared" ref="L56:L98" si="12">+I56*K56</f>
        <v>70.7</v>
      </c>
      <c r="M56" s="14">
        <v>1</v>
      </c>
      <c r="N56" s="14">
        <v>1</v>
      </c>
      <c r="P56" s="22">
        <f t="shared" ref="P56:P98" si="13">+L56*M56*N56</f>
        <v>70.7</v>
      </c>
      <c r="R56" s="3">
        <f t="shared" si="9"/>
        <v>1.1248110731047657E-2</v>
      </c>
      <c r="T56" s="5">
        <f>+R56*(assessment!$J$272*assessment!$E$3)</f>
        <v>88759.377188767859</v>
      </c>
      <c r="V56" s="6">
        <f>+T56/payroll!F56</f>
        <v>3.3267571872551065E-3</v>
      </c>
      <c r="X56" s="5">
        <f>IF(V56&lt;$X$2,T56, +payroll!F56 * $X$2)</f>
        <v>88759.377188767859</v>
      </c>
      <c r="Z56" s="5">
        <f t="shared" ref="Z56:Z98" si="14">+T56-X56</f>
        <v>0</v>
      </c>
      <c r="AB56">
        <f t="shared" ref="AB56:AB98" si="15">+X56/T56</f>
        <v>1</v>
      </c>
    </row>
    <row r="57" spans="1:28">
      <c r="A57" t="s">
        <v>85</v>
      </c>
      <c r="B57" t="s">
        <v>86</v>
      </c>
      <c r="D57" s="38">
        <v>4</v>
      </c>
      <c r="E57" s="38">
        <v>3</v>
      </c>
      <c r="F57" s="38">
        <v>4</v>
      </c>
      <c r="G57">
        <f t="shared" si="10"/>
        <v>11</v>
      </c>
      <c r="I57" s="22">
        <f t="shared" si="11"/>
        <v>3.6666666666666665</v>
      </c>
      <c r="J57" s="6">
        <f>+IFR!AD57</f>
        <v>9.3574113357395346E-3</v>
      </c>
      <c r="K57" s="14">
        <f t="shared" si="8"/>
        <v>0.95</v>
      </c>
      <c r="L57" s="22">
        <f t="shared" si="12"/>
        <v>3.4833333333333329</v>
      </c>
      <c r="M57" s="14">
        <v>1</v>
      </c>
      <c r="N57" s="14">
        <v>1</v>
      </c>
      <c r="P57" s="22">
        <f t="shared" si="13"/>
        <v>3.4833333333333329</v>
      </c>
      <c r="R57" s="3">
        <f t="shared" si="9"/>
        <v>5.5418555935619039E-4</v>
      </c>
      <c r="T57" s="5">
        <f>+R57*(assessment!$J$272*assessment!$E$3)</f>
        <v>4373.1046281123236</v>
      </c>
      <c r="V57" s="6">
        <f>+T57/payroll!F57</f>
        <v>2.375452266687508E-4</v>
      </c>
      <c r="X57" s="5">
        <f>IF(V57&lt;$X$2,T57, +payroll!F57 * $X$2)</f>
        <v>4373.1046281123236</v>
      </c>
      <c r="Z57" s="5">
        <f t="shared" si="14"/>
        <v>0</v>
      </c>
      <c r="AB57">
        <f t="shared" si="15"/>
        <v>1</v>
      </c>
    </row>
    <row r="58" spans="1:28">
      <c r="A58" t="s">
        <v>87</v>
      </c>
      <c r="B58" t="s">
        <v>88</v>
      </c>
      <c r="D58" s="38">
        <v>510</v>
      </c>
      <c r="E58" s="38">
        <v>666</v>
      </c>
      <c r="F58" s="38">
        <v>499</v>
      </c>
      <c r="G58">
        <f t="shared" si="10"/>
        <v>1675</v>
      </c>
      <c r="I58" s="22">
        <f t="shared" si="11"/>
        <v>558.33333333333337</v>
      </c>
      <c r="J58" s="6">
        <f>+IFR!AD58</f>
        <v>5.7566038217136822E-2</v>
      </c>
      <c r="K58" s="14">
        <f t="shared" si="8"/>
        <v>1</v>
      </c>
      <c r="L58" s="22">
        <f t="shared" si="12"/>
        <v>558.33333333333337</v>
      </c>
      <c r="M58" s="14">
        <v>1</v>
      </c>
      <c r="N58" s="14">
        <v>1</v>
      </c>
      <c r="P58" s="22">
        <f t="shared" si="13"/>
        <v>558.33333333333337</v>
      </c>
      <c r="R58" s="3">
        <f t="shared" si="9"/>
        <v>8.8828785829820012E-2</v>
      </c>
      <c r="T58" s="5">
        <f>+R58*(assessment!$J$272*assessment!$E$3)</f>
        <v>700952.17723331519</v>
      </c>
      <c r="V58" s="6">
        <f>+T58/payroll!F58</f>
        <v>1.2741873075784974E-3</v>
      </c>
      <c r="X58" s="5">
        <f>IF(V58&lt;$X$2,T58, +payroll!F58 * $X$2)</f>
        <v>700952.17723331519</v>
      </c>
      <c r="Z58" s="5">
        <f t="shared" si="14"/>
        <v>0</v>
      </c>
      <c r="AB58">
        <f t="shared" si="15"/>
        <v>1</v>
      </c>
    </row>
    <row r="59" spans="1:28">
      <c r="A59" t="s">
        <v>89</v>
      </c>
      <c r="B59" s="35" t="s">
        <v>554</v>
      </c>
      <c r="D59" s="38">
        <v>1</v>
      </c>
      <c r="E59" s="38">
        <v>1</v>
      </c>
      <c r="F59" s="38">
        <v>0</v>
      </c>
      <c r="G59">
        <f t="shared" si="10"/>
        <v>2</v>
      </c>
      <c r="I59" s="22">
        <f t="shared" si="11"/>
        <v>0.66666666666666663</v>
      </c>
      <c r="J59" s="6">
        <f>+IFR!AD59</f>
        <v>5.0000000000000001E-3</v>
      </c>
      <c r="K59" s="14">
        <f t="shared" si="8"/>
        <v>0.95</v>
      </c>
      <c r="L59" s="22">
        <f t="shared" si="12"/>
        <v>0.6333333333333333</v>
      </c>
      <c r="M59" s="14">
        <v>1</v>
      </c>
      <c r="N59" s="14">
        <v>1</v>
      </c>
      <c r="P59" s="22">
        <f t="shared" si="13"/>
        <v>0.6333333333333333</v>
      </c>
      <c r="R59" s="3">
        <f t="shared" si="9"/>
        <v>1.0076101079203463E-4</v>
      </c>
      <c r="T59" s="5">
        <f>+R59*(assessment!$J$272*assessment!$E$3)</f>
        <v>795.10993238405888</v>
      </c>
      <c r="V59" s="6">
        <f>+T59/payroll!F59</f>
        <v>3.0277865571440218E-4</v>
      </c>
      <c r="X59" s="5">
        <f>IF(V59&lt;$X$2,T59, +payroll!F59 * $X$2)</f>
        <v>795.10993238405888</v>
      </c>
      <c r="Z59" s="5">
        <f t="shared" si="14"/>
        <v>0</v>
      </c>
      <c r="AB59">
        <f t="shared" si="15"/>
        <v>1</v>
      </c>
    </row>
    <row r="60" spans="1:28">
      <c r="A60" t="s">
        <v>90</v>
      </c>
      <c r="B60" t="s">
        <v>91</v>
      </c>
      <c r="D60" s="38">
        <v>0</v>
      </c>
      <c r="E60" s="38">
        <v>0</v>
      </c>
      <c r="F60" s="38">
        <v>1</v>
      </c>
      <c r="G60">
        <f t="shared" si="10"/>
        <v>1</v>
      </c>
      <c r="I60" s="22">
        <f t="shared" si="11"/>
        <v>0.33333333333333331</v>
      </c>
      <c r="J60" s="6">
        <f>+IFR!AD60</f>
        <v>5.0000000000000001E-3</v>
      </c>
      <c r="K60" s="14">
        <f t="shared" si="8"/>
        <v>0.95</v>
      </c>
      <c r="L60" s="22">
        <f t="shared" si="12"/>
        <v>0.31666666666666665</v>
      </c>
      <c r="M60" s="14">
        <v>1</v>
      </c>
      <c r="N60" s="14">
        <v>1</v>
      </c>
      <c r="P60" s="22">
        <f t="shared" si="13"/>
        <v>0.31666666666666665</v>
      </c>
      <c r="R60" s="3">
        <f t="shared" si="9"/>
        <v>5.0380505396017315E-5</v>
      </c>
      <c r="T60" s="5">
        <f>+R60*(assessment!$J$272*assessment!$E$3)</f>
        <v>397.55496619202944</v>
      </c>
      <c r="V60" s="6">
        <f>+T60/payroll!F60</f>
        <v>4.189067640418481E-4</v>
      </c>
      <c r="X60" s="5">
        <f>IF(V60&lt;$X$2,T60, +payroll!F60 * $X$2)</f>
        <v>397.55496619202944</v>
      </c>
      <c r="Z60" s="5">
        <f t="shared" si="14"/>
        <v>0</v>
      </c>
      <c r="AB60">
        <f t="shared" si="15"/>
        <v>1</v>
      </c>
    </row>
    <row r="61" spans="1:28">
      <c r="A61" t="s">
        <v>92</v>
      </c>
      <c r="B61" t="s">
        <v>93</v>
      </c>
      <c r="D61" s="38">
        <v>0</v>
      </c>
      <c r="E61" s="38">
        <v>0</v>
      </c>
      <c r="F61" s="38">
        <v>0</v>
      </c>
      <c r="G61">
        <f t="shared" si="10"/>
        <v>0</v>
      </c>
      <c r="I61" s="22">
        <f t="shared" si="11"/>
        <v>0</v>
      </c>
      <c r="J61" s="6">
        <f>+IFR!AD61</f>
        <v>0</v>
      </c>
      <c r="K61" s="14">
        <f t="shared" si="8"/>
        <v>0.95</v>
      </c>
      <c r="L61" s="22">
        <f t="shared" si="12"/>
        <v>0</v>
      </c>
      <c r="M61" s="14">
        <v>1</v>
      </c>
      <c r="N61" s="14">
        <v>1</v>
      </c>
      <c r="P61" s="22">
        <f t="shared" si="13"/>
        <v>0</v>
      </c>
      <c r="R61" s="3">
        <f t="shared" si="9"/>
        <v>0</v>
      </c>
      <c r="T61" s="5">
        <f>+R61*(assessment!$J$272*assessment!$E$3)</f>
        <v>0</v>
      </c>
      <c r="V61" s="6">
        <f>+T61/payroll!F61</f>
        <v>0</v>
      </c>
      <c r="X61" s="5">
        <f>IF(V61&lt;$X$2,T61, +payroll!F61 * $X$2)</f>
        <v>0</v>
      </c>
      <c r="Z61" s="5">
        <f t="shared" si="14"/>
        <v>0</v>
      </c>
      <c r="AB61" t="e">
        <f t="shared" si="15"/>
        <v>#DIV/0!</v>
      </c>
    </row>
    <row r="62" spans="1:28">
      <c r="A62" t="s">
        <v>487</v>
      </c>
      <c r="B62" t="s">
        <v>488</v>
      </c>
      <c r="D62" s="38">
        <v>1</v>
      </c>
      <c r="E62" s="38">
        <v>6</v>
      </c>
      <c r="F62" s="38">
        <v>2</v>
      </c>
      <c r="G62">
        <f>SUM(D62:F62)</f>
        <v>9</v>
      </c>
      <c r="I62" s="22">
        <f>AVERAGE(D62:F62)</f>
        <v>3</v>
      </c>
      <c r="J62" s="6">
        <f>+IFR!AD62</f>
        <v>2.1010975697363821E-2</v>
      </c>
      <c r="K62" s="14">
        <f t="shared" si="8"/>
        <v>0.95</v>
      </c>
      <c r="L62" s="22">
        <f>+I62*K62</f>
        <v>2.8499999999999996</v>
      </c>
      <c r="M62" s="14">
        <v>1</v>
      </c>
      <c r="N62" s="14">
        <v>1</v>
      </c>
      <c r="P62" s="22">
        <f>+L62*M62*N62</f>
        <v>2.8499999999999996</v>
      </c>
      <c r="R62" s="3">
        <f t="shared" si="9"/>
        <v>4.5342454856415581E-4</v>
      </c>
      <c r="T62" s="5">
        <f>+R62*(assessment!$J$272*assessment!$E$3)</f>
        <v>3577.994695728265</v>
      </c>
      <c r="V62" s="6">
        <f>+T62/payroll!F62</f>
        <v>4.8767428837429185E-4</v>
      </c>
      <c r="X62" s="5">
        <f>IF(V62&lt;$X$2,T62, +payroll!F62 * $X$2)</f>
        <v>3577.994695728265</v>
      </c>
      <c r="Z62" s="5">
        <f>+T62-X62</f>
        <v>0</v>
      </c>
      <c r="AB62">
        <f>+X62/T62</f>
        <v>1</v>
      </c>
    </row>
    <row r="63" spans="1:28">
      <c r="A63" t="s">
        <v>94</v>
      </c>
      <c r="B63" t="s">
        <v>489</v>
      </c>
      <c r="D63" s="38">
        <v>0</v>
      </c>
      <c r="E63" s="38">
        <v>1</v>
      </c>
      <c r="F63" s="38">
        <v>0</v>
      </c>
      <c r="G63">
        <f t="shared" si="10"/>
        <v>1</v>
      </c>
      <c r="I63" s="22">
        <f t="shared" si="11"/>
        <v>0.33333333333333331</v>
      </c>
      <c r="J63" s="6">
        <f>+IFR!AD63</f>
        <v>3.3333333333333335E-3</v>
      </c>
      <c r="K63" s="14">
        <f t="shared" si="8"/>
        <v>0.95</v>
      </c>
      <c r="L63" s="22">
        <f t="shared" si="12"/>
        <v>0.31666666666666665</v>
      </c>
      <c r="M63" s="14">
        <v>1</v>
      </c>
      <c r="N63" s="14">
        <v>1</v>
      </c>
      <c r="P63" s="22">
        <f t="shared" si="13"/>
        <v>0.31666666666666665</v>
      </c>
      <c r="R63" s="3">
        <f t="shared" si="9"/>
        <v>5.0380505396017315E-5</v>
      </c>
      <c r="T63" s="5">
        <f>+R63*(assessment!$J$272*assessment!$E$3)</f>
        <v>397.55496619202944</v>
      </c>
      <c r="V63" s="6">
        <f>+T63/payroll!F63</f>
        <v>1.0141897205436629E-4</v>
      </c>
      <c r="X63" s="5">
        <f>IF(V63&lt;$X$2,T63, +payroll!F63 * $X$2)</f>
        <v>397.55496619202944</v>
      </c>
      <c r="Z63" s="5">
        <f t="shared" si="14"/>
        <v>0</v>
      </c>
      <c r="AB63">
        <f t="shared" si="15"/>
        <v>1</v>
      </c>
    </row>
    <row r="64" spans="1:28">
      <c r="A64" t="s">
        <v>95</v>
      </c>
      <c r="B64" t="s">
        <v>96</v>
      </c>
      <c r="D64" s="38">
        <v>1</v>
      </c>
      <c r="E64" s="38">
        <v>1</v>
      </c>
      <c r="F64" s="38">
        <v>3</v>
      </c>
      <c r="G64">
        <f t="shared" si="10"/>
        <v>5</v>
      </c>
      <c r="I64" s="22">
        <f t="shared" si="11"/>
        <v>1.6666666666666667</v>
      </c>
      <c r="J64" s="6">
        <f>+IFR!AD64</f>
        <v>1.1389562969575925E-2</v>
      </c>
      <c r="K64" s="14">
        <f t="shared" si="8"/>
        <v>0.95</v>
      </c>
      <c r="L64" s="22">
        <f t="shared" si="12"/>
        <v>1.5833333333333333</v>
      </c>
      <c r="M64" s="14">
        <v>1</v>
      </c>
      <c r="N64" s="14">
        <v>1</v>
      </c>
      <c r="P64" s="22">
        <f t="shared" si="13"/>
        <v>1.5833333333333333</v>
      </c>
      <c r="R64" s="3">
        <f t="shared" si="9"/>
        <v>2.5190252698008655E-4</v>
      </c>
      <c r="T64" s="5">
        <f>+R64*(assessment!$J$272*assessment!$E$3)</f>
        <v>1987.774830960147</v>
      </c>
      <c r="V64" s="6">
        <f>+T64/payroll!F64</f>
        <v>1.1914962314124696E-4</v>
      </c>
      <c r="X64" s="5">
        <f>IF(V64&lt;$X$2,T64, +payroll!F64 * $X$2)</f>
        <v>1987.774830960147</v>
      </c>
      <c r="Z64" s="5">
        <f t="shared" si="14"/>
        <v>0</v>
      </c>
      <c r="AB64">
        <f t="shared" si="15"/>
        <v>1</v>
      </c>
    </row>
    <row r="65" spans="1:28">
      <c r="A65" t="s">
        <v>97</v>
      </c>
      <c r="B65" t="s">
        <v>98</v>
      </c>
      <c r="D65" s="38">
        <v>2</v>
      </c>
      <c r="E65" s="38">
        <v>2</v>
      </c>
      <c r="F65" s="38">
        <v>3</v>
      </c>
      <c r="G65">
        <f t="shared" si="10"/>
        <v>7</v>
      </c>
      <c r="I65" s="22">
        <f t="shared" si="11"/>
        <v>2.3333333333333335</v>
      </c>
      <c r="J65" s="6">
        <f>+IFR!AD65</f>
        <v>5.7317062479023346E-3</v>
      </c>
      <c r="K65" s="14">
        <f t="shared" si="8"/>
        <v>0.95</v>
      </c>
      <c r="L65" s="22">
        <f t="shared" si="12"/>
        <v>2.2166666666666668</v>
      </c>
      <c r="M65" s="14">
        <v>1</v>
      </c>
      <c r="N65" s="14">
        <v>1</v>
      </c>
      <c r="P65" s="22">
        <f t="shared" si="13"/>
        <v>2.2166666666666668</v>
      </c>
      <c r="R65" s="3">
        <f t="shared" si="9"/>
        <v>3.5266353777212124E-4</v>
      </c>
      <c r="T65" s="5">
        <f>+R65*(assessment!$J$272*assessment!$E$3)</f>
        <v>2782.8847633442065</v>
      </c>
      <c r="V65" s="6">
        <f>+T65/payroll!F65</f>
        <v>1.0789903838889618E-4</v>
      </c>
      <c r="X65" s="5">
        <f>IF(V65&lt;$X$2,T65, +payroll!F65 * $X$2)</f>
        <v>2782.8847633442065</v>
      </c>
      <c r="Z65" s="5">
        <f t="shared" si="14"/>
        <v>0</v>
      </c>
      <c r="AB65">
        <f t="shared" si="15"/>
        <v>1</v>
      </c>
    </row>
    <row r="66" spans="1:28">
      <c r="A66" t="s">
        <v>99</v>
      </c>
      <c r="B66" t="s">
        <v>100</v>
      </c>
      <c r="D66" s="38">
        <v>13</v>
      </c>
      <c r="E66" s="38">
        <v>11</v>
      </c>
      <c r="F66" s="38">
        <v>9</v>
      </c>
      <c r="G66">
        <f t="shared" si="10"/>
        <v>33</v>
      </c>
      <c r="I66" s="22">
        <f t="shared" si="11"/>
        <v>11</v>
      </c>
      <c r="J66" s="6">
        <f>+IFR!AD66</f>
        <v>7.8315957723770219E-3</v>
      </c>
      <c r="K66" s="14">
        <f t="shared" si="8"/>
        <v>0.95</v>
      </c>
      <c r="L66" s="22">
        <f t="shared" si="12"/>
        <v>10.45</v>
      </c>
      <c r="M66" s="14">
        <v>1</v>
      </c>
      <c r="N66" s="14">
        <v>1</v>
      </c>
      <c r="P66" s="22">
        <f t="shared" si="13"/>
        <v>10.45</v>
      </c>
      <c r="R66" s="3">
        <f t="shared" si="9"/>
        <v>1.6625566780685713E-3</v>
      </c>
      <c r="T66" s="5">
        <f>+R66*(assessment!$J$272*assessment!$E$3)</f>
        <v>13119.313884336971</v>
      </c>
      <c r="V66" s="6">
        <f>+T66/payroll!F66</f>
        <v>1.6928206551928868E-4</v>
      </c>
      <c r="X66" s="5">
        <f>IF(V66&lt;$X$2,T66, +payroll!F66 * $X$2)</f>
        <v>13119.313884336971</v>
      </c>
      <c r="Z66" s="5">
        <f t="shared" si="14"/>
        <v>0</v>
      </c>
      <c r="AB66">
        <f t="shared" si="15"/>
        <v>1</v>
      </c>
    </row>
    <row r="67" spans="1:28">
      <c r="A67" t="s">
        <v>101</v>
      </c>
      <c r="B67" t="s">
        <v>531</v>
      </c>
      <c r="D67" s="38">
        <v>3</v>
      </c>
      <c r="E67" s="38">
        <v>7</v>
      </c>
      <c r="F67" s="38">
        <v>4</v>
      </c>
      <c r="G67">
        <f t="shared" si="10"/>
        <v>14</v>
      </c>
      <c r="I67" s="22">
        <f t="shared" si="11"/>
        <v>4.666666666666667</v>
      </c>
      <c r="J67" s="6">
        <f>+IFR!AD67</f>
        <v>6.8656290714071005E-3</v>
      </c>
      <c r="K67" s="14">
        <f t="shared" si="8"/>
        <v>0.95</v>
      </c>
      <c r="L67" s="22">
        <f t="shared" si="12"/>
        <v>4.4333333333333336</v>
      </c>
      <c r="M67" s="14">
        <v>1</v>
      </c>
      <c r="N67" s="14">
        <v>1</v>
      </c>
      <c r="P67" s="22">
        <f t="shared" si="13"/>
        <v>4.4333333333333336</v>
      </c>
      <c r="R67" s="3">
        <f t="shared" si="9"/>
        <v>7.0532707554424247E-4</v>
      </c>
      <c r="T67" s="5">
        <f>+R67*(assessment!$J$272*assessment!$E$3)</f>
        <v>5565.769526688413</v>
      </c>
      <c r="V67" s="6">
        <f>+T67/payroll!F67</f>
        <v>1.2977219528512502E-4</v>
      </c>
      <c r="X67" s="5">
        <f>IF(V67&lt;$X$2,T67, +payroll!F67 * $X$2)</f>
        <v>5565.769526688413</v>
      </c>
      <c r="Z67" s="5">
        <f t="shared" si="14"/>
        <v>0</v>
      </c>
      <c r="AB67">
        <f t="shared" si="15"/>
        <v>1</v>
      </c>
    </row>
    <row r="68" spans="1:28">
      <c r="A68" t="s">
        <v>102</v>
      </c>
      <c r="B68" t="s">
        <v>103</v>
      </c>
      <c r="D68" s="38">
        <v>0</v>
      </c>
      <c r="E68" s="38">
        <v>0</v>
      </c>
      <c r="F68" s="38">
        <v>0</v>
      </c>
      <c r="G68">
        <f t="shared" si="10"/>
        <v>0</v>
      </c>
      <c r="I68" s="22">
        <f t="shared" si="11"/>
        <v>0</v>
      </c>
      <c r="J68" s="6">
        <f>+IFR!AD68</f>
        <v>0</v>
      </c>
      <c r="K68" s="14">
        <f t="shared" si="8"/>
        <v>0.95</v>
      </c>
      <c r="L68" s="22">
        <f t="shared" si="12"/>
        <v>0</v>
      </c>
      <c r="M68" s="14">
        <v>1</v>
      </c>
      <c r="N68" s="14">
        <v>1</v>
      </c>
      <c r="P68" s="22">
        <f t="shared" si="13"/>
        <v>0</v>
      </c>
      <c r="R68" s="3">
        <f t="shared" si="9"/>
        <v>0</v>
      </c>
      <c r="T68" s="5">
        <f>+R68*(assessment!$J$272*assessment!$E$3)</f>
        <v>0</v>
      </c>
      <c r="V68" s="6">
        <f>+T68/payroll!F68</f>
        <v>0</v>
      </c>
      <c r="X68" s="5">
        <f>IF(V68&lt;$X$2,T68, +payroll!F68 * $X$2)</f>
        <v>0</v>
      </c>
      <c r="Z68" s="5">
        <f t="shared" si="14"/>
        <v>0</v>
      </c>
      <c r="AB68" t="e">
        <f t="shared" si="15"/>
        <v>#DIV/0!</v>
      </c>
    </row>
    <row r="69" spans="1:28">
      <c r="A69" t="s">
        <v>104</v>
      </c>
      <c r="B69" t="s">
        <v>105</v>
      </c>
      <c r="D69" s="38">
        <v>0</v>
      </c>
      <c r="E69" s="38">
        <v>0</v>
      </c>
      <c r="F69" s="38">
        <v>0</v>
      </c>
      <c r="G69">
        <f t="shared" si="10"/>
        <v>0</v>
      </c>
      <c r="I69" s="22">
        <f t="shared" si="11"/>
        <v>0</v>
      </c>
      <c r="J69" s="6">
        <f>+IFR!AD69</f>
        <v>0</v>
      </c>
      <c r="K69" s="14">
        <f t="shared" ref="K69:K97" si="16">IF(+J69&lt;$E$267,$I$267,IF(J69&gt;$E$269,$I$269,$I$268))</f>
        <v>0.95</v>
      </c>
      <c r="L69" s="22">
        <f t="shared" si="12"/>
        <v>0</v>
      </c>
      <c r="M69" s="14">
        <v>1</v>
      </c>
      <c r="N69" s="14">
        <v>1</v>
      </c>
      <c r="P69" s="22">
        <f t="shared" si="13"/>
        <v>0</v>
      </c>
      <c r="R69" s="3">
        <f t="shared" ref="R69:R96" si="17">+P69/$P$264</f>
        <v>0</v>
      </c>
      <c r="T69" s="5">
        <f>+R69*(assessment!$J$272*assessment!$E$3)</f>
        <v>0</v>
      </c>
      <c r="V69" s="6">
        <f>+T69/payroll!F69</f>
        <v>0</v>
      </c>
      <c r="X69" s="5">
        <f>IF(V69&lt;$X$2,T69, +payroll!F69 * $X$2)</f>
        <v>0</v>
      </c>
      <c r="Z69" s="5">
        <f t="shared" si="14"/>
        <v>0</v>
      </c>
      <c r="AB69" t="e">
        <f t="shared" si="15"/>
        <v>#DIV/0!</v>
      </c>
    </row>
    <row r="70" spans="1:28">
      <c r="A70" t="s">
        <v>106</v>
      </c>
      <c r="B70" t="s">
        <v>107</v>
      </c>
      <c r="D70" s="38">
        <v>29</v>
      </c>
      <c r="E70" s="38">
        <v>20</v>
      </c>
      <c r="F70" s="38">
        <v>16</v>
      </c>
      <c r="G70">
        <f t="shared" si="10"/>
        <v>65</v>
      </c>
      <c r="I70" s="22">
        <f t="shared" si="11"/>
        <v>21.666666666666668</v>
      </c>
      <c r="J70" s="6">
        <f>+IFR!AD70</f>
        <v>3.2479527684917818E-2</v>
      </c>
      <c r="K70" s="14">
        <f t="shared" si="16"/>
        <v>0.95</v>
      </c>
      <c r="L70" s="22">
        <f t="shared" si="12"/>
        <v>20.583333333333332</v>
      </c>
      <c r="M70" s="14">
        <v>1</v>
      </c>
      <c r="N70" s="14">
        <v>1</v>
      </c>
      <c r="P70" s="22">
        <f t="shared" si="13"/>
        <v>20.583333333333332</v>
      </c>
      <c r="R70" s="3">
        <f t="shared" si="17"/>
        <v>3.2747328507411254E-3</v>
      </c>
      <c r="T70" s="5">
        <f>+R70*(assessment!$J$272*assessment!$E$3)</f>
        <v>25841.072802481915</v>
      </c>
      <c r="V70" s="6">
        <f>+T70/payroll!F70</f>
        <v>7.3464064379828459E-4</v>
      </c>
      <c r="X70" s="5">
        <f>IF(V70&lt;$X$2,T70, +payroll!F70 * $X$2)</f>
        <v>25841.072802481915</v>
      </c>
      <c r="Z70" s="5">
        <f t="shared" si="14"/>
        <v>0</v>
      </c>
      <c r="AB70">
        <f t="shared" si="15"/>
        <v>1</v>
      </c>
    </row>
    <row r="71" spans="1:28">
      <c r="A71" t="s">
        <v>108</v>
      </c>
      <c r="B71" t="s">
        <v>109</v>
      </c>
      <c r="D71" s="38">
        <v>0</v>
      </c>
      <c r="E71" s="38">
        <v>0</v>
      </c>
      <c r="F71" s="38">
        <v>0</v>
      </c>
      <c r="G71">
        <f t="shared" si="10"/>
        <v>0</v>
      </c>
      <c r="I71" s="22">
        <f t="shared" si="11"/>
        <v>0</v>
      </c>
      <c r="J71" s="6">
        <f>+IFR!AD71</f>
        <v>0</v>
      </c>
      <c r="K71" s="14">
        <f t="shared" si="16"/>
        <v>0.95</v>
      </c>
      <c r="L71" s="22">
        <f t="shared" si="12"/>
        <v>0</v>
      </c>
      <c r="M71" s="14">
        <v>1</v>
      </c>
      <c r="N71" s="14">
        <v>1</v>
      </c>
      <c r="P71" s="22">
        <f t="shared" si="13"/>
        <v>0</v>
      </c>
      <c r="R71" s="3">
        <f t="shared" si="17"/>
        <v>0</v>
      </c>
      <c r="T71" s="5">
        <f>+R71*(assessment!$J$272*assessment!$E$3)</f>
        <v>0</v>
      </c>
      <c r="V71" s="6">
        <f>+T71/payroll!F71</f>
        <v>0</v>
      </c>
      <c r="X71" s="5">
        <f>IF(V71&lt;$X$2,T71, +payroll!F71 * $X$2)</f>
        <v>0</v>
      </c>
      <c r="Z71" s="5">
        <f t="shared" si="14"/>
        <v>0</v>
      </c>
      <c r="AB71" t="e">
        <f t="shared" si="15"/>
        <v>#DIV/0!</v>
      </c>
    </row>
    <row r="72" spans="1:28">
      <c r="A72" t="s">
        <v>110</v>
      </c>
      <c r="B72" t="s">
        <v>579</v>
      </c>
      <c r="D72" s="38">
        <v>0</v>
      </c>
      <c r="E72" s="38">
        <v>0</v>
      </c>
      <c r="F72" s="38">
        <v>0</v>
      </c>
      <c r="G72">
        <f t="shared" si="10"/>
        <v>0</v>
      </c>
      <c r="I72" s="22">
        <f t="shared" si="11"/>
        <v>0</v>
      </c>
      <c r="J72" s="6">
        <f>+IFR!AD72</f>
        <v>0</v>
      </c>
      <c r="K72" s="14">
        <f t="shared" si="16"/>
        <v>0.95</v>
      </c>
      <c r="L72" s="22">
        <f t="shared" si="12"/>
        <v>0</v>
      </c>
      <c r="M72" s="14">
        <v>1</v>
      </c>
      <c r="N72" s="14">
        <v>1</v>
      </c>
      <c r="P72" s="22">
        <f t="shared" si="13"/>
        <v>0</v>
      </c>
      <c r="R72" s="3">
        <f t="shared" si="17"/>
        <v>0</v>
      </c>
      <c r="T72" s="5">
        <f>+R72*(assessment!$J$272*assessment!$E$3)</f>
        <v>0</v>
      </c>
      <c r="V72" s="6">
        <f>+T72/payroll!F72</f>
        <v>0</v>
      </c>
      <c r="X72" s="5">
        <f>IF(V72&lt;$X$2,T72, +payroll!F72 * $X$2)</f>
        <v>0</v>
      </c>
      <c r="Z72" s="5">
        <f t="shared" si="14"/>
        <v>0</v>
      </c>
      <c r="AB72" t="e">
        <f t="shared" si="15"/>
        <v>#DIV/0!</v>
      </c>
    </row>
    <row r="73" spans="1:28">
      <c r="A73" t="s">
        <v>111</v>
      </c>
      <c r="B73" t="s">
        <v>112</v>
      </c>
      <c r="D73" s="38">
        <v>0</v>
      </c>
      <c r="E73" s="38">
        <v>1</v>
      </c>
      <c r="F73" s="38">
        <v>0</v>
      </c>
      <c r="G73">
        <f t="shared" si="10"/>
        <v>1</v>
      </c>
      <c r="I73" s="22">
        <f t="shared" si="11"/>
        <v>0.33333333333333331</v>
      </c>
      <c r="J73" s="6">
        <f>+IFR!AD73</f>
        <v>3.3333333333333335E-3</v>
      </c>
      <c r="K73" s="14">
        <f t="shared" si="16"/>
        <v>0.95</v>
      </c>
      <c r="L73" s="22">
        <f t="shared" si="12"/>
        <v>0.31666666666666665</v>
      </c>
      <c r="M73" s="14">
        <v>1</v>
      </c>
      <c r="N73" s="14">
        <v>1</v>
      </c>
      <c r="P73" s="22">
        <f t="shared" si="13"/>
        <v>0.31666666666666665</v>
      </c>
      <c r="R73" s="3">
        <f t="shared" si="17"/>
        <v>5.0380505396017315E-5</v>
      </c>
      <c r="T73" s="5">
        <f>+R73*(assessment!$J$272*assessment!$E$3)</f>
        <v>397.55496619202944</v>
      </c>
      <c r="V73" s="6">
        <f>+T73/payroll!F73</f>
        <v>7.7576989452813523E-5</v>
      </c>
      <c r="X73" s="5">
        <f>IF(V73&lt;$X$2,T73, +payroll!F73 * $X$2)</f>
        <v>397.55496619202944</v>
      </c>
      <c r="Z73" s="5">
        <f t="shared" si="14"/>
        <v>0</v>
      </c>
      <c r="AB73">
        <f t="shared" si="15"/>
        <v>1</v>
      </c>
    </row>
    <row r="74" spans="1:28">
      <c r="A74" t="s">
        <v>113</v>
      </c>
      <c r="B74" t="s">
        <v>114</v>
      </c>
      <c r="D74" s="38">
        <v>1</v>
      </c>
      <c r="E74" s="38">
        <v>0</v>
      </c>
      <c r="F74" s="38">
        <v>0</v>
      </c>
      <c r="G74">
        <f t="shared" si="10"/>
        <v>1</v>
      </c>
      <c r="I74" s="22">
        <f t="shared" si="11"/>
        <v>0.33333333333333331</v>
      </c>
      <c r="J74" s="6">
        <f>+IFR!AD74</f>
        <v>1.6666666666666668E-3</v>
      </c>
      <c r="K74" s="14">
        <f t="shared" si="16"/>
        <v>0.95</v>
      </c>
      <c r="L74" s="22">
        <f t="shared" si="12"/>
        <v>0.31666666666666665</v>
      </c>
      <c r="M74" s="14">
        <v>1</v>
      </c>
      <c r="N74" s="14">
        <v>1</v>
      </c>
      <c r="P74" s="22">
        <f t="shared" si="13"/>
        <v>0.31666666666666665</v>
      </c>
      <c r="R74" s="3">
        <f t="shared" si="17"/>
        <v>5.0380505396017315E-5</v>
      </c>
      <c r="T74" s="5">
        <f>+R74*(assessment!$J$272*assessment!$E$3)</f>
        <v>397.55496619202944</v>
      </c>
      <c r="V74" s="6">
        <f>+T74/payroll!F74</f>
        <v>1.7557095043039172E-4</v>
      </c>
      <c r="X74" s="5">
        <f>IF(V74&lt;$X$2,T74, +payroll!F74 * $X$2)</f>
        <v>397.55496619202944</v>
      </c>
      <c r="Z74" s="5">
        <f t="shared" si="14"/>
        <v>0</v>
      </c>
      <c r="AB74">
        <f t="shared" si="15"/>
        <v>1</v>
      </c>
    </row>
    <row r="75" spans="1:28">
      <c r="A75" t="s">
        <v>115</v>
      </c>
      <c r="B75" t="s">
        <v>116</v>
      </c>
      <c r="D75" s="38">
        <v>1</v>
      </c>
      <c r="E75" s="38">
        <v>1</v>
      </c>
      <c r="F75" s="38">
        <v>0</v>
      </c>
      <c r="G75">
        <f t="shared" si="10"/>
        <v>2</v>
      </c>
      <c r="I75" s="22">
        <f t="shared" si="11"/>
        <v>0.66666666666666663</v>
      </c>
      <c r="J75" s="6">
        <f>+IFR!AD75</f>
        <v>2.6234447426132048E-3</v>
      </c>
      <c r="K75" s="14">
        <f t="shared" si="16"/>
        <v>0.95</v>
      </c>
      <c r="L75" s="22">
        <f t="shared" si="12"/>
        <v>0.6333333333333333</v>
      </c>
      <c r="M75" s="14">
        <v>1</v>
      </c>
      <c r="N75" s="14">
        <v>1</v>
      </c>
      <c r="P75" s="22">
        <f t="shared" si="13"/>
        <v>0.6333333333333333</v>
      </c>
      <c r="R75" s="3">
        <f t="shared" si="17"/>
        <v>1.0076101079203463E-4</v>
      </c>
      <c r="T75" s="5">
        <f>+R75*(assessment!$J$272*assessment!$E$3)</f>
        <v>795.10993238405888</v>
      </c>
      <c r="V75" s="6">
        <f>+T75/payroll!F75</f>
        <v>5.9749788931076019E-5</v>
      </c>
      <c r="X75" s="5">
        <f>IF(V75&lt;$X$2,T75, +payroll!F75 * $X$2)</f>
        <v>795.10993238405888</v>
      </c>
      <c r="Z75" s="5">
        <f t="shared" si="14"/>
        <v>0</v>
      </c>
      <c r="AB75">
        <f t="shared" si="15"/>
        <v>1</v>
      </c>
    </row>
    <row r="76" spans="1:28">
      <c r="A76" t="s">
        <v>117</v>
      </c>
      <c r="B76" t="s">
        <v>118</v>
      </c>
      <c r="D76" s="38">
        <v>0</v>
      </c>
      <c r="E76" s="38">
        <v>0</v>
      </c>
      <c r="F76" s="38">
        <v>0</v>
      </c>
      <c r="G76">
        <f t="shared" si="10"/>
        <v>0</v>
      </c>
      <c r="I76" s="22">
        <f t="shared" si="11"/>
        <v>0</v>
      </c>
      <c r="J76" s="6">
        <f>+IFR!AD76</f>
        <v>0</v>
      </c>
      <c r="K76" s="14">
        <f t="shared" si="16"/>
        <v>0.95</v>
      </c>
      <c r="L76" s="22">
        <f t="shared" si="12"/>
        <v>0</v>
      </c>
      <c r="M76" s="14">
        <v>1</v>
      </c>
      <c r="N76" s="14">
        <v>1</v>
      </c>
      <c r="P76" s="22">
        <f t="shared" si="13"/>
        <v>0</v>
      </c>
      <c r="R76" s="3">
        <f t="shared" si="17"/>
        <v>0</v>
      </c>
      <c r="T76" s="5">
        <f>+R76*(assessment!$J$272*assessment!$E$3)</f>
        <v>0</v>
      </c>
      <c r="V76" s="6">
        <f>+T76/payroll!F76</f>
        <v>0</v>
      </c>
      <c r="X76" s="5">
        <f>IF(V76&lt;$X$2,T76, +payroll!F76 * $X$2)</f>
        <v>0</v>
      </c>
      <c r="Z76" s="5">
        <f t="shared" si="14"/>
        <v>0</v>
      </c>
      <c r="AB76" t="e">
        <f t="shared" si="15"/>
        <v>#DIV/0!</v>
      </c>
    </row>
    <row r="77" spans="1:28">
      <c r="A77" t="s">
        <v>119</v>
      </c>
      <c r="B77" t="s">
        <v>120</v>
      </c>
      <c r="D77" s="38">
        <v>0</v>
      </c>
      <c r="E77" s="38">
        <v>0</v>
      </c>
      <c r="F77" s="38">
        <v>2</v>
      </c>
      <c r="G77">
        <f t="shared" si="10"/>
        <v>2</v>
      </c>
      <c r="I77" s="22">
        <f t="shared" si="11"/>
        <v>0.66666666666666663</v>
      </c>
      <c r="J77" s="6">
        <f>+IFR!AD77</f>
        <v>0.01</v>
      </c>
      <c r="K77" s="14">
        <f t="shared" si="16"/>
        <v>0.95</v>
      </c>
      <c r="L77" s="22">
        <f t="shared" si="12"/>
        <v>0.6333333333333333</v>
      </c>
      <c r="M77" s="14">
        <v>1</v>
      </c>
      <c r="N77" s="14">
        <v>1</v>
      </c>
      <c r="P77" s="22">
        <f t="shared" si="13"/>
        <v>0.6333333333333333</v>
      </c>
      <c r="R77" s="3">
        <f t="shared" si="17"/>
        <v>1.0076101079203463E-4</v>
      </c>
      <c r="T77" s="5">
        <f>+R77*(assessment!$J$272*assessment!$E$3)</f>
        <v>795.10993238405888</v>
      </c>
      <c r="V77" s="6">
        <f>+T77/payroll!F77</f>
        <v>3.1430092365193629E-4</v>
      </c>
      <c r="X77" s="5">
        <f>IF(V77&lt;$X$2,T77, +payroll!F77 * $X$2)</f>
        <v>795.10993238405888</v>
      </c>
      <c r="Z77" s="5">
        <f t="shared" si="14"/>
        <v>0</v>
      </c>
      <c r="AB77">
        <f t="shared" si="15"/>
        <v>1</v>
      </c>
    </row>
    <row r="78" spans="1:28">
      <c r="A78" t="s">
        <v>121</v>
      </c>
      <c r="B78" t="s">
        <v>496</v>
      </c>
      <c r="D78" s="38">
        <v>0</v>
      </c>
      <c r="E78" s="38">
        <v>2</v>
      </c>
      <c r="F78" s="38">
        <v>0</v>
      </c>
      <c r="G78">
        <f t="shared" si="10"/>
        <v>2</v>
      </c>
      <c r="I78" s="22">
        <f t="shared" si="11"/>
        <v>0.66666666666666663</v>
      </c>
      <c r="J78" s="6">
        <f>+IFR!AD78</f>
        <v>6.6666666666666671E-3</v>
      </c>
      <c r="K78" s="14">
        <f t="shared" si="16"/>
        <v>0.95</v>
      </c>
      <c r="L78" s="22">
        <f t="shared" si="12"/>
        <v>0.6333333333333333</v>
      </c>
      <c r="M78" s="14">
        <v>1</v>
      </c>
      <c r="N78" s="14">
        <v>1</v>
      </c>
      <c r="P78" s="22">
        <f t="shared" si="13"/>
        <v>0.6333333333333333</v>
      </c>
      <c r="R78" s="3">
        <f t="shared" si="17"/>
        <v>1.0076101079203463E-4</v>
      </c>
      <c r="T78" s="5">
        <f>+R78*(assessment!$J$272*assessment!$E$3)</f>
        <v>795.10993238405888</v>
      </c>
      <c r="V78" s="6">
        <f>+T78/payroll!F78</f>
        <v>5.1021312883542511E-4</v>
      </c>
      <c r="X78" s="5">
        <f>IF(V78&lt;$X$2,T78, +payroll!F78 * $X$2)</f>
        <v>795.10993238405888</v>
      </c>
      <c r="Z78" s="5">
        <f t="shared" si="14"/>
        <v>0</v>
      </c>
      <c r="AB78">
        <f t="shared" si="15"/>
        <v>1</v>
      </c>
    </row>
    <row r="79" spans="1:28">
      <c r="A79" t="s">
        <v>122</v>
      </c>
      <c r="B79" t="s">
        <v>123</v>
      </c>
      <c r="D79" s="38">
        <v>8</v>
      </c>
      <c r="E79" s="38">
        <v>2</v>
      </c>
      <c r="F79" s="38">
        <v>4</v>
      </c>
      <c r="G79">
        <f t="shared" si="10"/>
        <v>14</v>
      </c>
      <c r="I79" s="22">
        <f t="shared" si="11"/>
        <v>4.666666666666667</v>
      </c>
      <c r="J79" s="6">
        <f>+IFR!AD79</f>
        <v>3.6003663386976033E-2</v>
      </c>
      <c r="K79" s="14">
        <f t="shared" si="16"/>
        <v>1</v>
      </c>
      <c r="L79" s="22">
        <f t="shared" si="12"/>
        <v>4.666666666666667</v>
      </c>
      <c r="M79" s="14">
        <v>1</v>
      </c>
      <c r="N79" s="14">
        <v>1</v>
      </c>
      <c r="P79" s="22">
        <f t="shared" si="13"/>
        <v>4.666666666666667</v>
      </c>
      <c r="R79" s="3">
        <f t="shared" si="17"/>
        <v>7.424495532044658E-4</v>
      </c>
      <c r="T79" s="5">
        <f>+R79*(assessment!$J$272*assessment!$E$3)</f>
        <v>5858.7047649351716</v>
      </c>
      <c r="V79" s="6">
        <f>+T79/payroll!F79</f>
        <v>9.237727068674514E-4</v>
      </c>
      <c r="X79" s="5">
        <f>IF(V79&lt;$X$2,T79, +payroll!F79 * $X$2)</f>
        <v>5858.7047649351716</v>
      </c>
      <c r="Z79" s="5">
        <f t="shared" si="14"/>
        <v>0</v>
      </c>
      <c r="AB79">
        <f t="shared" si="15"/>
        <v>1</v>
      </c>
    </row>
    <row r="80" spans="1:28">
      <c r="A80" t="s">
        <v>479</v>
      </c>
      <c r="B80" t="s">
        <v>532</v>
      </c>
      <c r="D80" s="38">
        <v>0</v>
      </c>
      <c r="E80" s="38">
        <v>0</v>
      </c>
      <c r="F80" s="38">
        <v>0</v>
      </c>
      <c r="G80">
        <f>SUM(D80:F80)</f>
        <v>0</v>
      </c>
      <c r="I80" s="22">
        <f>AVERAGE(D80:F80)</f>
        <v>0</v>
      </c>
      <c r="J80" s="6">
        <f>+IFR!AD80</f>
        <v>0</v>
      </c>
      <c r="K80" s="14">
        <f t="shared" si="16"/>
        <v>0.95</v>
      </c>
      <c r="L80" s="22">
        <f>+I80*K80</f>
        <v>0</v>
      </c>
      <c r="M80" s="14">
        <v>1</v>
      </c>
      <c r="N80" s="14">
        <v>1</v>
      </c>
      <c r="P80" s="22">
        <f>+L80*M80*N80</f>
        <v>0</v>
      </c>
      <c r="R80" s="3">
        <f t="shared" si="17"/>
        <v>0</v>
      </c>
      <c r="T80" s="5">
        <f>+R80*(assessment!$J$272*assessment!$E$3)</f>
        <v>0</v>
      </c>
      <c r="V80" s="6">
        <f>+T80/payroll!F80</f>
        <v>0</v>
      </c>
      <c r="X80" s="5">
        <f>IF(V80&lt;$X$2,T80, +payroll!F80 * $X$2)</f>
        <v>0</v>
      </c>
      <c r="Z80" s="5">
        <f>+T80-X80</f>
        <v>0</v>
      </c>
      <c r="AB80" t="e">
        <f>+X80/T80</f>
        <v>#DIV/0!</v>
      </c>
    </row>
    <row r="81" spans="1:28">
      <c r="A81" t="s">
        <v>124</v>
      </c>
      <c r="B81" t="s">
        <v>490</v>
      </c>
      <c r="D81" s="38">
        <v>0</v>
      </c>
      <c r="E81" s="38">
        <v>1</v>
      </c>
      <c r="F81" s="38">
        <v>0</v>
      </c>
      <c r="G81">
        <f t="shared" si="10"/>
        <v>1</v>
      </c>
      <c r="I81" s="22">
        <f t="shared" si="11"/>
        <v>0.33333333333333331</v>
      </c>
      <c r="J81" s="6">
        <f>+IFR!AD81</f>
        <v>1.7266683933350598E-3</v>
      </c>
      <c r="K81" s="14">
        <f t="shared" si="16"/>
        <v>0.95</v>
      </c>
      <c r="L81" s="22">
        <f t="shared" si="12"/>
        <v>0.31666666666666665</v>
      </c>
      <c r="M81" s="14">
        <v>1</v>
      </c>
      <c r="N81" s="14">
        <v>1</v>
      </c>
      <c r="P81" s="22">
        <f t="shared" si="13"/>
        <v>0.31666666666666665</v>
      </c>
      <c r="R81" s="3">
        <f t="shared" si="17"/>
        <v>5.0380505396017315E-5</v>
      </c>
      <c r="T81" s="5">
        <f>+R81*(assessment!$J$272*assessment!$E$3)</f>
        <v>397.55496619202944</v>
      </c>
      <c r="V81" s="6">
        <f>+T81/payroll!F81</f>
        <v>4.022534880593062E-5</v>
      </c>
      <c r="X81" s="5">
        <f>IF(V81&lt;$X$2,T81, +payroll!F81 * $X$2)</f>
        <v>397.55496619202944</v>
      </c>
      <c r="Z81" s="5">
        <f t="shared" si="14"/>
        <v>0</v>
      </c>
      <c r="AB81">
        <f t="shared" si="15"/>
        <v>1</v>
      </c>
    </row>
    <row r="82" spans="1:28">
      <c r="A82" t="s">
        <v>125</v>
      </c>
      <c r="B82" t="s">
        <v>126</v>
      </c>
      <c r="D82" s="38">
        <v>0</v>
      </c>
      <c r="E82" s="38">
        <v>0</v>
      </c>
      <c r="F82" s="38">
        <v>0</v>
      </c>
      <c r="G82">
        <f t="shared" si="10"/>
        <v>0</v>
      </c>
      <c r="I82" s="22">
        <f t="shared" si="11"/>
        <v>0</v>
      </c>
      <c r="J82" s="6">
        <f>+IFR!AD82</f>
        <v>0</v>
      </c>
      <c r="K82" s="14">
        <f t="shared" si="16"/>
        <v>0.95</v>
      </c>
      <c r="L82" s="22">
        <f t="shared" si="12"/>
        <v>0</v>
      </c>
      <c r="M82" s="14">
        <v>1</v>
      </c>
      <c r="N82" s="14">
        <v>1</v>
      </c>
      <c r="P82" s="22">
        <f t="shared" si="13"/>
        <v>0</v>
      </c>
      <c r="R82" s="3">
        <f t="shared" si="17"/>
        <v>0</v>
      </c>
      <c r="T82" s="5">
        <f>+R82*(assessment!$J$272*assessment!$E$3)</f>
        <v>0</v>
      </c>
      <c r="V82" s="6">
        <f>+T82/payroll!F82</f>
        <v>0</v>
      </c>
      <c r="X82" s="5">
        <f>IF(V82&lt;$X$2,T82, +payroll!F82 * $X$2)</f>
        <v>0</v>
      </c>
      <c r="Z82" s="5">
        <f t="shared" si="14"/>
        <v>0</v>
      </c>
      <c r="AB82" t="e">
        <f t="shared" si="15"/>
        <v>#DIV/0!</v>
      </c>
    </row>
    <row r="83" spans="1:28">
      <c r="A83" t="s">
        <v>127</v>
      </c>
      <c r="B83" t="s">
        <v>533</v>
      </c>
      <c r="D83" s="38">
        <v>1</v>
      </c>
      <c r="E83" s="38">
        <v>0</v>
      </c>
      <c r="F83" s="38">
        <v>0</v>
      </c>
      <c r="G83">
        <f t="shared" si="10"/>
        <v>1</v>
      </c>
      <c r="I83" s="22">
        <f t="shared" si="11"/>
        <v>0.33333333333333331</v>
      </c>
      <c r="J83" s="6">
        <f>+IFR!AD83</f>
        <v>1.4814814814814814E-3</v>
      </c>
      <c r="K83" s="14">
        <f t="shared" si="16"/>
        <v>0.95</v>
      </c>
      <c r="L83" s="22">
        <f t="shared" si="12"/>
        <v>0.31666666666666665</v>
      </c>
      <c r="M83" s="14">
        <v>1</v>
      </c>
      <c r="N83" s="14">
        <v>1</v>
      </c>
      <c r="P83" s="22">
        <f t="shared" si="13"/>
        <v>0.31666666666666665</v>
      </c>
      <c r="R83" s="3">
        <f t="shared" si="17"/>
        <v>5.0380505396017315E-5</v>
      </c>
      <c r="T83" s="5">
        <f>+R83*(assessment!$J$272*assessment!$E$3)</f>
        <v>397.55496619202944</v>
      </c>
      <c r="V83" s="6">
        <f>+T83/payroll!F83</f>
        <v>5.9668873212999899E-5</v>
      </c>
      <c r="X83" s="5">
        <f>IF(V83&lt;$X$2,T83, +payroll!F83 * $X$2)</f>
        <v>397.55496619202944</v>
      </c>
      <c r="Z83" s="5">
        <f t="shared" si="14"/>
        <v>0</v>
      </c>
      <c r="AB83">
        <f t="shared" si="15"/>
        <v>1</v>
      </c>
    </row>
    <row r="84" spans="1:28">
      <c r="A84" t="s">
        <v>128</v>
      </c>
      <c r="B84" t="s">
        <v>129</v>
      </c>
      <c r="D84" s="38">
        <v>0</v>
      </c>
      <c r="E84" s="38">
        <v>0</v>
      </c>
      <c r="F84" s="38">
        <v>1</v>
      </c>
      <c r="G84">
        <f t="shared" si="10"/>
        <v>1</v>
      </c>
      <c r="I84" s="22">
        <f t="shared" si="11"/>
        <v>0.33333333333333331</v>
      </c>
      <c r="J84" s="6">
        <f>+IFR!AD84</f>
        <v>5.0000000000000001E-3</v>
      </c>
      <c r="K84" s="14">
        <f t="shared" si="16"/>
        <v>0.95</v>
      </c>
      <c r="L84" s="22">
        <f t="shared" si="12"/>
        <v>0.31666666666666665</v>
      </c>
      <c r="M84" s="14">
        <v>1</v>
      </c>
      <c r="N84" s="14">
        <v>1</v>
      </c>
      <c r="P84" s="22">
        <f t="shared" si="13"/>
        <v>0.31666666666666665</v>
      </c>
      <c r="R84" s="3">
        <f t="shared" si="17"/>
        <v>5.0380505396017315E-5</v>
      </c>
      <c r="T84" s="5">
        <f>+R84*(assessment!$J$272*assessment!$E$3)</f>
        <v>397.55496619202944</v>
      </c>
      <c r="V84" s="6">
        <f>+T84/payroll!F84</f>
        <v>6.6653252087933257E-4</v>
      </c>
      <c r="X84" s="5">
        <f>IF(V84&lt;$X$2,T84, +payroll!F84 * $X$2)</f>
        <v>397.55496619202944</v>
      </c>
      <c r="Z84" s="5">
        <f t="shared" si="14"/>
        <v>0</v>
      </c>
      <c r="AB84">
        <f t="shared" si="15"/>
        <v>1</v>
      </c>
    </row>
    <row r="85" spans="1:28">
      <c r="A85" t="s">
        <v>130</v>
      </c>
      <c r="B85" t="s">
        <v>131</v>
      </c>
      <c r="D85" s="38">
        <v>0</v>
      </c>
      <c r="E85" s="38">
        <v>0</v>
      </c>
      <c r="F85" s="38">
        <v>0</v>
      </c>
      <c r="G85">
        <f t="shared" si="10"/>
        <v>0</v>
      </c>
      <c r="I85" s="22">
        <f t="shared" si="11"/>
        <v>0</v>
      </c>
      <c r="J85" s="6">
        <f>+IFR!AD85</f>
        <v>0</v>
      </c>
      <c r="K85" s="14">
        <f t="shared" si="16"/>
        <v>0.95</v>
      </c>
      <c r="L85" s="22">
        <f t="shared" si="12"/>
        <v>0</v>
      </c>
      <c r="M85" s="14">
        <v>1</v>
      </c>
      <c r="N85" s="14">
        <v>1</v>
      </c>
      <c r="P85" s="22">
        <f t="shared" si="13"/>
        <v>0</v>
      </c>
      <c r="R85" s="3">
        <f t="shared" si="17"/>
        <v>0</v>
      </c>
      <c r="T85" s="5">
        <f>+R85*(assessment!$J$272*assessment!$E$3)</f>
        <v>0</v>
      </c>
      <c r="V85" s="6">
        <f>+T85/payroll!F85</f>
        <v>0</v>
      </c>
      <c r="X85" s="5">
        <f>IF(V85&lt;$X$2,T85, +payroll!F85 * $X$2)</f>
        <v>0</v>
      </c>
      <c r="Z85" s="5">
        <f t="shared" si="14"/>
        <v>0</v>
      </c>
      <c r="AB85" t="e">
        <f t="shared" si="15"/>
        <v>#DIV/0!</v>
      </c>
    </row>
    <row r="86" spans="1:28">
      <c r="A86" t="s">
        <v>132</v>
      </c>
      <c r="B86" t="s">
        <v>133</v>
      </c>
      <c r="D86" s="38">
        <v>0</v>
      </c>
      <c r="E86" s="38">
        <v>0</v>
      </c>
      <c r="F86" s="38">
        <v>0</v>
      </c>
      <c r="G86">
        <f t="shared" si="10"/>
        <v>0</v>
      </c>
      <c r="I86" s="22">
        <f t="shared" si="11"/>
        <v>0</v>
      </c>
      <c r="J86" s="6">
        <f>+IFR!AD86</f>
        <v>0</v>
      </c>
      <c r="K86" s="14">
        <f t="shared" si="16"/>
        <v>0.95</v>
      </c>
      <c r="L86" s="22">
        <f t="shared" si="12"/>
        <v>0</v>
      </c>
      <c r="M86" s="14">
        <v>1</v>
      </c>
      <c r="N86" s="14">
        <v>1</v>
      </c>
      <c r="P86" s="22">
        <f t="shared" si="13"/>
        <v>0</v>
      </c>
      <c r="R86" s="3">
        <f t="shared" si="17"/>
        <v>0</v>
      </c>
      <c r="T86" s="5">
        <f>+R86*(assessment!$J$272*assessment!$E$3)</f>
        <v>0</v>
      </c>
      <c r="V86" s="6">
        <f>+T86/payroll!F86</f>
        <v>0</v>
      </c>
      <c r="X86" s="5">
        <f>IF(V86&lt;$X$2,T86, +payroll!F86 * $X$2)</f>
        <v>0</v>
      </c>
      <c r="Z86" s="5">
        <f t="shared" si="14"/>
        <v>0</v>
      </c>
      <c r="AB86" t="e">
        <f t="shared" si="15"/>
        <v>#DIV/0!</v>
      </c>
    </row>
    <row r="87" spans="1:28">
      <c r="A87" t="s">
        <v>134</v>
      </c>
      <c r="B87" t="s">
        <v>135</v>
      </c>
      <c r="D87" s="38">
        <v>0</v>
      </c>
      <c r="E87" s="38">
        <v>1</v>
      </c>
      <c r="F87" s="38">
        <v>0</v>
      </c>
      <c r="G87">
        <f t="shared" si="10"/>
        <v>1</v>
      </c>
      <c r="I87" s="22">
        <f t="shared" si="11"/>
        <v>0.33333333333333331</v>
      </c>
      <c r="J87" s="6">
        <f>+IFR!AD87</f>
        <v>3.3333333333333335E-3</v>
      </c>
      <c r="K87" s="14">
        <f t="shared" si="16"/>
        <v>0.95</v>
      </c>
      <c r="L87" s="22">
        <f t="shared" si="12"/>
        <v>0.31666666666666665</v>
      </c>
      <c r="M87" s="14">
        <v>1</v>
      </c>
      <c r="N87" s="14">
        <v>1</v>
      </c>
      <c r="P87" s="22">
        <f t="shared" si="13"/>
        <v>0.31666666666666665</v>
      </c>
      <c r="R87" s="3">
        <f t="shared" si="17"/>
        <v>5.0380505396017315E-5</v>
      </c>
      <c r="T87" s="5">
        <f>+R87*(assessment!$J$272*assessment!$E$3)</f>
        <v>397.55496619202944</v>
      </c>
      <c r="V87" s="6">
        <f>+T87/payroll!F87</f>
        <v>7.3050457661239676E-5</v>
      </c>
      <c r="X87" s="5">
        <f>IF(V87&lt;$X$2,T87, +payroll!F87 * $X$2)</f>
        <v>397.55496619202944</v>
      </c>
      <c r="Z87" s="5">
        <f t="shared" si="14"/>
        <v>0</v>
      </c>
      <c r="AB87">
        <f t="shared" si="15"/>
        <v>1</v>
      </c>
    </row>
    <row r="88" spans="1:28">
      <c r="A88" t="s">
        <v>136</v>
      </c>
      <c r="B88" t="s">
        <v>137</v>
      </c>
      <c r="D88" s="38">
        <v>0</v>
      </c>
      <c r="E88" s="38">
        <v>0</v>
      </c>
      <c r="F88" s="38">
        <v>0</v>
      </c>
      <c r="G88">
        <f t="shared" si="10"/>
        <v>0</v>
      </c>
      <c r="I88" s="22">
        <f t="shared" si="11"/>
        <v>0</v>
      </c>
      <c r="J88" s="6">
        <f>+IFR!AD88</f>
        <v>0</v>
      </c>
      <c r="K88" s="14">
        <f t="shared" si="16"/>
        <v>0.95</v>
      </c>
      <c r="L88" s="22">
        <f t="shared" si="12"/>
        <v>0</v>
      </c>
      <c r="M88" s="14">
        <v>1</v>
      </c>
      <c r="N88" s="14">
        <v>1</v>
      </c>
      <c r="P88" s="22">
        <f t="shared" si="13"/>
        <v>0</v>
      </c>
      <c r="R88" s="3">
        <f t="shared" si="17"/>
        <v>0</v>
      </c>
      <c r="T88" s="5">
        <f>+R88*(assessment!$J$272*assessment!$E$3)</f>
        <v>0</v>
      </c>
      <c r="V88" s="6">
        <f>+T88/payroll!F88</f>
        <v>0</v>
      </c>
      <c r="X88" s="5">
        <f>IF(V88&lt;$X$2,T88, +payroll!F88 * $X$2)</f>
        <v>0</v>
      </c>
      <c r="Z88" s="5">
        <f t="shared" si="14"/>
        <v>0</v>
      </c>
      <c r="AB88" t="e">
        <f t="shared" si="15"/>
        <v>#DIV/0!</v>
      </c>
    </row>
    <row r="89" spans="1:28">
      <c r="A89" s="46" t="s">
        <v>138</v>
      </c>
      <c r="B89" s="46" t="s">
        <v>139</v>
      </c>
      <c r="D89" s="38">
        <v>2059</v>
      </c>
      <c r="E89" s="38">
        <v>1993</v>
      </c>
      <c r="F89" s="38">
        <v>2033</v>
      </c>
      <c r="G89">
        <f>SUM(D89:F89)</f>
        <v>6085</v>
      </c>
      <c r="I89" s="22">
        <f>AVERAGE(D89:F89)</f>
        <v>2028.3333333333333</v>
      </c>
      <c r="J89" s="6">
        <f>+IFR!AD89</f>
        <v>5.4901211188950527E-2</v>
      </c>
      <c r="K89" s="14">
        <f t="shared" si="16"/>
        <v>1</v>
      </c>
      <c r="L89" s="22">
        <f>+I89*K89</f>
        <v>2028.3333333333333</v>
      </c>
      <c r="M89" s="14">
        <v>1</v>
      </c>
      <c r="N89" s="14">
        <v>1</v>
      </c>
      <c r="P89" s="22">
        <f>+L89*M89*N89</f>
        <v>2028.3333333333333</v>
      </c>
      <c r="R89" s="3">
        <f t="shared" si="17"/>
        <v>0.32270039508922671</v>
      </c>
      <c r="T89" s="5">
        <f>+R89*(assessment!$J$272*assessment!$E$3)</f>
        <v>2546444.1781878942</v>
      </c>
      <c r="V89" s="6">
        <f>+T89/payroll!F89</f>
        <v>1.6732876727193838E-3</v>
      </c>
      <c r="X89" s="5">
        <f>IF(V89&lt;$X$2,T89, +payroll!F89 * $X$2)</f>
        <v>2546444.1781878942</v>
      </c>
      <c r="Z89" s="5">
        <f>+T89-X89</f>
        <v>0</v>
      </c>
      <c r="AB89">
        <f>+X89/T89</f>
        <v>1</v>
      </c>
    </row>
    <row r="90" spans="1:28">
      <c r="A90" t="s">
        <v>140</v>
      </c>
      <c r="B90" t="s">
        <v>482</v>
      </c>
      <c r="D90" s="38">
        <v>275</v>
      </c>
      <c r="E90" s="38">
        <v>315</v>
      </c>
      <c r="F90" s="38">
        <v>252</v>
      </c>
      <c r="G90">
        <f>SUM(D90:F90)</f>
        <v>842</v>
      </c>
      <c r="I90" s="22">
        <f>AVERAGE(D90:F90)</f>
        <v>280.66666666666669</v>
      </c>
      <c r="J90" s="6">
        <f>+IFR!AD90</f>
        <v>2.3174484450386088E-2</v>
      </c>
      <c r="K90" s="14">
        <f t="shared" si="16"/>
        <v>0.95</v>
      </c>
      <c r="L90" s="22">
        <f>+I90*K90</f>
        <v>266.63333333333333</v>
      </c>
      <c r="M90" s="14">
        <v>1</v>
      </c>
      <c r="N90" s="14">
        <v>1</v>
      </c>
      <c r="P90" s="22">
        <f>+L90*M90*N90</f>
        <v>266.63333333333333</v>
      </c>
      <c r="R90" s="3">
        <f t="shared" si="17"/>
        <v>4.2420385543446577E-2</v>
      </c>
      <c r="T90" s="5">
        <f>+R90*(assessment!$J$272*assessment!$E$3)</f>
        <v>334741.28153368877</v>
      </c>
      <c r="V90" s="6">
        <f>+T90/payroll!F90</f>
        <v>5.8373098404301599E-4</v>
      </c>
      <c r="X90" s="5">
        <f>IF(V90&lt;$X$2,T90, +payroll!F90 * $X$2)</f>
        <v>334741.28153368877</v>
      </c>
      <c r="Z90" s="5">
        <f>+T90-X90</f>
        <v>0</v>
      </c>
      <c r="AB90">
        <f>+X90/T90</f>
        <v>1</v>
      </c>
    </row>
    <row r="91" spans="1:28">
      <c r="A91" t="s">
        <v>141</v>
      </c>
      <c r="B91" t="s">
        <v>142</v>
      </c>
      <c r="D91" s="38">
        <v>2</v>
      </c>
      <c r="E91" s="38">
        <v>1</v>
      </c>
      <c r="F91" s="38">
        <v>0</v>
      </c>
      <c r="G91">
        <f>SUM(D91:F91)</f>
        <v>3</v>
      </c>
      <c r="I91" s="22">
        <f>AVERAGE(D91:F91)</f>
        <v>1</v>
      </c>
      <c r="J91" s="6">
        <f>+IFR!AD91</f>
        <v>6.6666666666666671E-3</v>
      </c>
      <c r="K91" s="14">
        <f t="shared" si="16"/>
        <v>0.95</v>
      </c>
      <c r="L91" s="22">
        <f>+I91*K91</f>
        <v>0.95</v>
      </c>
      <c r="M91" s="14">
        <v>1</v>
      </c>
      <c r="N91" s="14">
        <v>1</v>
      </c>
      <c r="P91" s="22">
        <f>+L91*M91*N91</f>
        <v>0.95</v>
      </c>
      <c r="R91" s="3">
        <f t="shared" si="17"/>
        <v>1.5114151618805195E-4</v>
      </c>
      <c r="T91" s="5">
        <f>+R91*(assessment!$J$272*assessment!$E$3)</f>
        <v>1192.6648985760885</v>
      </c>
      <c r="V91" s="6">
        <f>+T91/payroll!F91</f>
        <v>1.1628163713374978E-3</v>
      </c>
      <c r="X91" s="5">
        <f>IF(V91&lt;$X$2,T91, +payroll!F91 * $X$2)</f>
        <v>1192.6648985760885</v>
      </c>
      <c r="Z91" s="5">
        <f>+T91-X91</f>
        <v>0</v>
      </c>
      <c r="AB91">
        <f>+X91/T91</f>
        <v>1</v>
      </c>
    </row>
    <row r="92" spans="1:28">
      <c r="A92" t="s">
        <v>481</v>
      </c>
      <c r="B92" t="s">
        <v>486</v>
      </c>
      <c r="D92" s="38">
        <v>64</v>
      </c>
      <c r="E92" s="38">
        <v>80</v>
      </c>
      <c r="F92" s="38">
        <v>43</v>
      </c>
      <c r="G92">
        <f>SUM(D92:F92)</f>
        <v>187</v>
      </c>
      <c r="I92" s="22">
        <f>AVERAGE(D92:F92)</f>
        <v>62.333333333333336</v>
      </c>
      <c r="J92" s="6">
        <f>+IFR!AD92</f>
        <v>2.9313603939745175E-2</v>
      </c>
      <c r="K92" s="14">
        <f t="shared" si="16"/>
        <v>0.95</v>
      </c>
      <c r="L92" s="22">
        <f>+I92*K92</f>
        <v>59.216666666666669</v>
      </c>
      <c r="M92" s="14">
        <v>1</v>
      </c>
      <c r="N92" s="14">
        <v>1</v>
      </c>
      <c r="P92" s="22">
        <f>+L92*M92*N92</f>
        <v>59.216666666666669</v>
      </c>
      <c r="R92" s="3">
        <f t="shared" si="17"/>
        <v>9.4211545090552382E-3</v>
      </c>
      <c r="T92" s="5">
        <f>+R92*(assessment!$J$272*assessment!$E$3)</f>
        <v>74342.778677909519</v>
      </c>
      <c r="V92" s="6">
        <f>+T92/payroll!F92</f>
        <v>6.9241668208160664E-4</v>
      </c>
      <c r="X92" s="5">
        <f>IF(V92&lt;$X$2,T92, +payroll!F92 * $X$2)</f>
        <v>74342.778677909519</v>
      </c>
      <c r="Z92" s="5">
        <f>+T92-X92</f>
        <v>0</v>
      </c>
      <c r="AB92">
        <f>+X92/T92</f>
        <v>1</v>
      </c>
    </row>
    <row r="93" spans="1:28">
      <c r="A93" t="s">
        <v>503</v>
      </c>
      <c r="B93" t="s">
        <v>544</v>
      </c>
      <c r="D93" s="38">
        <v>1</v>
      </c>
      <c r="E93" s="38">
        <v>0</v>
      </c>
      <c r="F93" s="38">
        <v>0</v>
      </c>
      <c r="G93">
        <f>SUM(D93:F93)</f>
        <v>1</v>
      </c>
      <c r="I93" s="22">
        <f>AVERAGE(D93:F93)</f>
        <v>0.33333333333333331</v>
      </c>
      <c r="J93" s="6">
        <f>+IFR!AD93</f>
        <v>1.6666666666666668E-3</v>
      </c>
      <c r="K93" s="14">
        <f t="shared" si="16"/>
        <v>0.95</v>
      </c>
      <c r="L93" s="22">
        <f>+I93*K93</f>
        <v>0.31666666666666665</v>
      </c>
      <c r="M93" s="14">
        <v>1</v>
      </c>
      <c r="N93" s="14">
        <v>1</v>
      </c>
      <c r="P93" s="22">
        <f>+L93*M93*N93</f>
        <v>0.31666666666666665</v>
      </c>
      <c r="R93" s="3">
        <f t="shared" si="17"/>
        <v>5.0380505396017315E-5</v>
      </c>
      <c r="T93" s="5">
        <f>+R93*(assessment!$J$272*assessment!$E$3)</f>
        <v>397.55496619202944</v>
      </c>
      <c r="V93" s="6">
        <f>+T93/payroll!F93</f>
        <v>1.0800410937857115E-4</v>
      </c>
      <c r="X93" s="5">
        <f>IF(V93&lt;$X$2,T93, +payroll!F93 * $X$2)</f>
        <v>397.55496619202944</v>
      </c>
      <c r="Z93" s="5">
        <f>+T93-X93</f>
        <v>0</v>
      </c>
      <c r="AB93">
        <f>+X93/T93</f>
        <v>1</v>
      </c>
    </row>
    <row r="94" spans="1:28">
      <c r="A94" t="s">
        <v>143</v>
      </c>
      <c r="B94" t="s">
        <v>144</v>
      </c>
      <c r="D94" s="38">
        <v>10</v>
      </c>
      <c r="E94" s="38">
        <v>17</v>
      </c>
      <c r="F94" s="38">
        <v>12</v>
      </c>
      <c r="G94">
        <f t="shared" si="10"/>
        <v>39</v>
      </c>
      <c r="I94" s="22">
        <f t="shared" si="11"/>
        <v>13</v>
      </c>
      <c r="J94" s="6">
        <f>+IFR!AD94</f>
        <v>2.1389844714844081E-2</v>
      </c>
      <c r="K94" s="14">
        <f t="shared" si="16"/>
        <v>0.95</v>
      </c>
      <c r="L94" s="22">
        <f t="shared" si="12"/>
        <v>12.35</v>
      </c>
      <c r="M94" s="14">
        <v>1</v>
      </c>
      <c r="N94" s="14">
        <v>1</v>
      </c>
      <c r="P94" s="22">
        <f t="shared" si="13"/>
        <v>12.35</v>
      </c>
      <c r="R94" s="3">
        <f t="shared" si="17"/>
        <v>1.9648397104446752E-3</v>
      </c>
      <c r="T94" s="5">
        <f>+R94*(assessment!$J$272*assessment!$E$3)</f>
        <v>15504.643681489149</v>
      </c>
      <c r="V94" s="6">
        <f>+T94/payroll!F94</f>
        <v>4.5442385331708878E-4</v>
      </c>
      <c r="X94" s="5">
        <f>IF(V94&lt;$X$2,T94, +payroll!F94 * $X$2)</f>
        <v>15504.643681489149</v>
      </c>
      <c r="Z94" s="5">
        <f t="shared" si="14"/>
        <v>0</v>
      </c>
      <c r="AB94">
        <f t="shared" si="15"/>
        <v>1</v>
      </c>
    </row>
    <row r="95" spans="1:28">
      <c r="A95" t="s">
        <v>145</v>
      </c>
      <c r="B95" t="s">
        <v>146</v>
      </c>
      <c r="D95" s="38">
        <v>10</v>
      </c>
      <c r="E95" s="38">
        <v>12</v>
      </c>
      <c r="F95" s="38">
        <v>14</v>
      </c>
      <c r="G95">
        <f t="shared" si="10"/>
        <v>36</v>
      </c>
      <c r="I95" s="22">
        <f t="shared" si="11"/>
        <v>12</v>
      </c>
      <c r="J95" s="6">
        <f>+IFR!AD95</f>
        <v>6.9929645129102283E-2</v>
      </c>
      <c r="K95" s="14">
        <f t="shared" si="16"/>
        <v>1</v>
      </c>
      <c r="L95" s="22">
        <f t="shared" si="12"/>
        <v>12</v>
      </c>
      <c r="M95" s="14">
        <v>1</v>
      </c>
      <c r="N95" s="14">
        <v>1</v>
      </c>
      <c r="P95" s="22">
        <f t="shared" si="13"/>
        <v>12</v>
      </c>
      <c r="R95" s="3">
        <f t="shared" si="17"/>
        <v>1.9091559939543405E-3</v>
      </c>
      <c r="T95" s="5">
        <f>+R95*(assessment!$J$272*assessment!$E$3)</f>
        <v>15065.240824119013</v>
      </c>
      <c r="V95" s="6">
        <f>+T95/payroll!F95</f>
        <v>1.6062777881209007E-3</v>
      </c>
      <c r="X95" s="5">
        <f>IF(V95&lt;$X$2,T95, +payroll!F95 * $X$2)</f>
        <v>15065.240824119013</v>
      </c>
      <c r="Z95" s="5">
        <f t="shared" si="14"/>
        <v>0</v>
      </c>
      <c r="AB95">
        <f t="shared" si="15"/>
        <v>1</v>
      </c>
    </row>
    <row r="96" spans="1:28">
      <c r="A96" t="s">
        <v>147</v>
      </c>
      <c r="B96" t="s">
        <v>148</v>
      </c>
      <c r="D96" s="38">
        <v>0</v>
      </c>
      <c r="E96" s="38">
        <v>0</v>
      </c>
      <c r="F96" s="38">
        <v>0</v>
      </c>
      <c r="G96">
        <f t="shared" si="10"/>
        <v>0</v>
      </c>
      <c r="I96" s="22">
        <f t="shared" si="11"/>
        <v>0</v>
      </c>
      <c r="J96" s="6">
        <f>+IFR!AD96</f>
        <v>0</v>
      </c>
      <c r="K96" s="14">
        <f t="shared" si="16"/>
        <v>0.95</v>
      </c>
      <c r="L96" s="22">
        <f t="shared" si="12"/>
        <v>0</v>
      </c>
      <c r="M96" s="14">
        <v>1</v>
      </c>
      <c r="N96" s="14">
        <v>1</v>
      </c>
      <c r="P96" s="22">
        <f t="shared" si="13"/>
        <v>0</v>
      </c>
      <c r="R96" s="3">
        <f t="shared" si="17"/>
        <v>0</v>
      </c>
      <c r="T96" s="5">
        <f>+R96*(assessment!$J$272*assessment!$E$3)</f>
        <v>0</v>
      </c>
      <c r="V96" s="6">
        <f>+T96/payroll!F96</f>
        <v>0</v>
      </c>
      <c r="X96" s="5">
        <f>IF(V96&lt;$X$2,T96, +payroll!F96 * $X$2)</f>
        <v>0</v>
      </c>
      <c r="Z96" s="5">
        <f t="shared" si="14"/>
        <v>0</v>
      </c>
      <c r="AB96" t="e">
        <f t="shared" si="15"/>
        <v>#DIV/0!</v>
      </c>
    </row>
    <row r="97" spans="1:28">
      <c r="A97" t="s">
        <v>149</v>
      </c>
      <c r="B97" t="s">
        <v>150</v>
      </c>
      <c r="D97" s="38">
        <v>1</v>
      </c>
      <c r="E97" s="38">
        <v>3</v>
      </c>
      <c r="F97" s="38">
        <v>1</v>
      </c>
      <c r="G97">
        <f t="shared" si="10"/>
        <v>5</v>
      </c>
      <c r="I97" s="22">
        <f t="shared" si="11"/>
        <v>1.6666666666666667</v>
      </c>
      <c r="J97" s="6">
        <f>+IFR!AD97</f>
        <v>6.0580360190116561E-3</v>
      </c>
      <c r="K97" s="14">
        <f t="shared" si="16"/>
        <v>0.95</v>
      </c>
      <c r="L97" s="22">
        <f t="shared" si="12"/>
        <v>1.5833333333333333</v>
      </c>
      <c r="M97" s="14">
        <v>1</v>
      </c>
      <c r="N97" s="14">
        <v>1</v>
      </c>
      <c r="P97" s="22">
        <f t="shared" si="13"/>
        <v>1.5833333333333333</v>
      </c>
      <c r="R97" s="3">
        <f t="shared" ref="R97:R128" si="18">+P97/$P$264</f>
        <v>2.5190252698008655E-4</v>
      </c>
      <c r="T97" s="5">
        <f>+R97*(assessment!$J$272*assessment!$E$3)</f>
        <v>1987.774830960147</v>
      </c>
      <c r="V97" s="6">
        <f>+T97/payroll!F97</f>
        <v>9.6742049971735615E-5</v>
      </c>
      <c r="X97" s="5">
        <f>IF(V97&lt;$X$2,T97, +payroll!F97 * $X$2)</f>
        <v>1987.774830960147</v>
      </c>
      <c r="Z97" s="5">
        <f t="shared" si="14"/>
        <v>0</v>
      </c>
      <c r="AB97">
        <f t="shared" si="15"/>
        <v>1</v>
      </c>
    </row>
    <row r="98" spans="1:28">
      <c r="A98" t="s">
        <v>151</v>
      </c>
      <c r="B98" t="s">
        <v>476</v>
      </c>
      <c r="D98" s="38">
        <v>15</v>
      </c>
      <c r="E98" s="38">
        <v>11</v>
      </c>
      <c r="F98" s="38">
        <v>15</v>
      </c>
      <c r="G98">
        <f t="shared" si="10"/>
        <v>41</v>
      </c>
      <c r="I98" s="22">
        <f t="shared" si="11"/>
        <v>13.666666666666666</v>
      </c>
      <c r="J98" s="6">
        <f>+IFR!AD98</f>
        <v>5.1781849416479868E-3</v>
      </c>
      <c r="K98" s="14">
        <f t="shared" ref="K98:K128" si="19">IF(+J98&lt;$E$267,$I$267,IF(J98&gt;$E$269,$I$269,$I$268))</f>
        <v>0.95</v>
      </c>
      <c r="L98" s="22">
        <f t="shared" si="12"/>
        <v>12.983333333333333</v>
      </c>
      <c r="M98" s="14">
        <v>1</v>
      </c>
      <c r="N98" s="14">
        <v>1</v>
      </c>
      <c r="P98" s="22">
        <f t="shared" si="13"/>
        <v>12.983333333333333</v>
      </c>
      <c r="R98" s="3">
        <f t="shared" si="18"/>
        <v>2.06560072123671E-3</v>
      </c>
      <c r="T98" s="5">
        <f>+R98*(assessment!$J$272*assessment!$E$3)</f>
        <v>16299.753613873208</v>
      </c>
      <c r="V98" s="6">
        <f>+T98/payroll!F98</f>
        <v>1.0003427604892238E-4</v>
      </c>
      <c r="X98" s="5">
        <f>IF(V98&lt;$X$2,T98, +payroll!F98 * $X$2)</f>
        <v>16299.753613873208</v>
      </c>
      <c r="Z98" s="5">
        <f t="shared" si="14"/>
        <v>0</v>
      </c>
      <c r="AB98">
        <f t="shared" si="15"/>
        <v>1</v>
      </c>
    </row>
    <row r="99" spans="1:28">
      <c r="A99" t="s">
        <v>152</v>
      </c>
      <c r="B99" t="s">
        <v>534</v>
      </c>
      <c r="D99" s="38">
        <v>2</v>
      </c>
      <c r="E99" s="38">
        <v>0</v>
      </c>
      <c r="F99" s="38">
        <v>0</v>
      </c>
      <c r="G99">
        <f>SUM(D99:F99)</f>
        <v>2</v>
      </c>
      <c r="I99" s="22">
        <f>AVERAGE(D99:F99)</f>
        <v>0.66666666666666663</v>
      </c>
      <c r="J99" s="6">
        <f>+IFR!AD99</f>
        <v>3.3333333333333335E-3</v>
      </c>
      <c r="K99" s="14">
        <f t="shared" si="19"/>
        <v>0.95</v>
      </c>
      <c r="L99" s="22">
        <f>+I99*K99</f>
        <v>0.6333333333333333</v>
      </c>
      <c r="M99" s="14">
        <v>1</v>
      </c>
      <c r="N99" s="14">
        <v>1</v>
      </c>
      <c r="P99" s="22">
        <f>+L99*M99*N99</f>
        <v>0.6333333333333333</v>
      </c>
      <c r="R99" s="3">
        <f t="shared" si="18"/>
        <v>1.0076101079203463E-4</v>
      </c>
      <c r="T99" s="5">
        <f>+R99*(assessment!$J$272*assessment!$E$3)</f>
        <v>795.10993238405888</v>
      </c>
      <c r="V99" s="6">
        <f>+T99/payroll!F99</f>
        <v>1.9843210647513179E-4</v>
      </c>
      <c r="X99" s="5">
        <f>IF(V99&lt;$X$2,T99, +payroll!F99 * $X$2)</f>
        <v>795.10993238405888</v>
      </c>
      <c r="Z99" s="5">
        <f>+T99-X99</f>
        <v>0</v>
      </c>
      <c r="AB99">
        <f>+X99/T99</f>
        <v>1</v>
      </c>
    </row>
    <row r="100" spans="1:28">
      <c r="A100" t="s">
        <v>506</v>
      </c>
      <c r="B100" t="s">
        <v>507</v>
      </c>
      <c r="D100" s="38">
        <v>6</v>
      </c>
      <c r="E100" s="38">
        <v>11</v>
      </c>
      <c r="F100" s="38">
        <v>8</v>
      </c>
      <c r="G100">
        <f>SUM(D100:F100)</f>
        <v>25</v>
      </c>
      <c r="I100" s="22">
        <f>AVERAGE(D100:F100)</f>
        <v>8.3333333333333339</v>
      </c>
      <c r="J100" s="6">
        <f>+IFR!AD100</f>
        <v>1.2399024191398315E-2</v>
      </c>
      <c r="K100" s="14">
        <f t="shared" si="19"/>
        <v>0.95</v>
      </c>
      <c r="L100" s="22">
        <f>+I100*K100</f>
        <v>7.916666666666667</v>
      </c>
      <c r="M100" s="14">
        <v>1</v>
      </c>
      <c r="N100" s="14">
        <v>1</v>
      </c>
      <c r="P100" s="22">
        <f>+L100*M100*N100</f>
        <v>7.916666666666667</v>
      </c>
      <c r="R100" s="3">
        <f t="shared" si="18"/>
        <v>1.259512634900433E-3</v>
      </c>
      <c r="T100" s="5">
        <f>+R100*(assessment!$J$272*assessment!$E$3)</f>
        <v>9938.8741548007365</v>
      </c>
      <c r="V100" s="6">
        <f>+T100/payroll!F100</f>
        <v>2.5859160466354712E-4</v>
      </c>
      <c r="X100" s="5">
        <f>IF(V100&lt;$X$2,T100, +payroll!F100 * $X$2)</f>
        <v>9938.8741548007365</v>
      </c>
      <c r="Z100" s="5">
        <f>+T100-X100</f>
        <v>0</v>
      </c>
      <c r="AB100">
        <f>+X100/T100</f>
        <v>1</v>
      </c>
    </row>
    <row r="101" spans="1:28">
      <c r="A101" t="s">
        <v>549</v>
      </c>
      <c r="B101" t="s">
        <v>550</v>
      </c>
      <c r="D101" s="38">
        <v>491</v>
      </c>
      <c r="E101" s="38">
        <v>431</v>
      </c>
      <c r="F101" s="38">
        <v>408</v>
      </c>
      <c r="G101">
        <f t="shared" ref="G101:G163" si="20">SUM(D101:F101)</f>
        <v>1330</v>
      </c>
      <c r="I101" s="22">
        <f t="shared" ref="I101:I164" si="21">AVERAGE(D101:F101)</f>
        <v>443.33333333333331</v>
      </c>
      <c r="J101" s="6">
        <f>+IFR!AD101</f>
        <v>0.17639961922083078</v>
      </c>
      <c r="K101" s="14">
        <f t="shared" si="19"/>
        <v>1.05</v>
      </c>
      <c r="L101" s="22">
        <f t="shared" ref="L101:L164" si="22">+I101*K101</f>
        <v>465.5</v>
      </c>
      <c r="M101" s="14">
        <v>1</v>
      </c>
      <c r="N101" s="14">
        <v>1</v>
      </c>
      <c r="P101" s="22">
        <f t="shared" ref="P101:P163" si="23">+L101*M101*N101</f>
        <v>465.5</v>
      </c>
      <c r="R101" s="3">
        <f t="shared" si="18"/>
        <v>7.4059342932145458E-2</v>
      </c>
      <c r="T101" s="5">
        <f>+R101*(assessment!$J$272*assessment!$E$3)</f>
        <v>584405.80030228337</v>
      </c>
      <c r="V101" s="6">
        <f>+T101/payroll!F101</f>
        <v>5.1579054437747764E-3</v>
      </c>
      <c r="X101" s="5">
        <f>IF(V101&lt;$X$2,T101, +payroll!F101 * $X$2)</f>
        <v>584405.80030228337</v>
      </c>
      <c r="Z101" s="5">
        <f t="shared" ref="Z101:Z163" si="24">+T101-X101</f>
        <v>0</v>
      </c>
      <c r="AB101">
        <f t="shared" ref="AB101:AB163" si="25">+X101/T101</f>
        <v>1</v>
      </c>
    </row>
    <row r="102" spans="1:28">
      <c r="A102" t="s">
        <v>153</v>
      </c>
      <c r="B102" t="s">
        <v>154</v>
      </c>
      <c r="D102" s="38">
        <v>1806</v>
      </c>
      <c r="E102" s="38">
        <v>1739</v>
      </c>
      <c r="F102" s="38">
        <v>1571</v>
      </c>
      <c r="G102">
        <f t="shared" si="20"/>
        <v>5116</v>
      </c>
      <c r="I102" s="22">
        <f t="shared" si="21"/>
        <v>1705.3333333333333</v>
      </c>
      <c r="J102" s="6">
        <f>+IFR!AD102</f>
        <v>4.4779882266126871E-2</v>
      </c>
      <c r="K102" s="14">
        <f t="shared" si="19"/>
        <v>1</v>
      </c>
      <c r="L102" s="22">
        <f t="shared" si="22"/>
        <v>1705.3333333333333</v>
      </c>
      <c r="M102" s="14">
        <v>1</v>
      </c>
      <c r="N102" s="14">
        <v>1</v>
      </c>
      <c r="P102" s="22">
        <f t="shared" si="23"/>
        <v>1705.3333333333333</v>
      </c>
      <c r="R102" s="3">
        <f t="shared" si="18"/>
        <v>0.27131227958528903</v>
      </c>
      <c r="T102" s="5">
        <f>+R102*(assessment!$J$272*assessment!$E$3)</f>
        <v>2140938.1126720239</v>
      </c>
      <c r="V102" s="6">
        <f>+T102/payroll!F102</f>
        <v>1.413038031986428E-3</v>
      </c>
      <c r="X102" s="5">
        <f>IF(V102&lt;$X$2,T102, +payroll!F102 * $X$2)</f>
        <v>2140938.1126720239</v>
      </c>
      <c r="Z102" s="5">
        <f t="shared" si="24"/>
        <v>0</v>
      </c>
      <c r="AB102">
        <f t="shared" si="25"/>
        <v>1</v>
      </c>
    </row>
    <row r="103" spans="1:28">
      <c r="A103" t="s">
        <v>511</v>
      </c>
      <c r="B103" t="s">
        <v>510</v>
      </c>
      <c r="D103" s="38">
        <v>15</v>
      </c>
      <c r="E103" s="38">
        <v>6</v>
      </c>
      <c r="F103" s="38">
        <v>13</v>
      </c>
      <c r="G103">
        <f t="shared" si="20"/>
        <v>34</v>
      </c>
      <c r="I103" s="22">
        <f>AVERAGE(D103:F103)</f>
        <v>11.333333333333334</v>
      </c>
      <c r="J103" s="6">
        <f>+IFR!AD103</f>
        <v>1.115410369190626E-2</v>
      </c>
      <c r="K103" s="14">
        <f t="shared" si="19"/>
        <v>0.95</v>
      </c>
      <c r="L103" s="22">
        <f>+I103*K103</f>
        <v>10.766666666666667</v>
      </c>
      <c r="M103" s="14">
        <v>1</v>
      </c>
      <c r="N103" s="14">
        <v>1</v>
      </c>
      <c r="P103" s="22">
        <f>+L103*M103*N103</f>
        <v>10.766666666666667</v>
      </c>
      <c r="R103" s="3">
        <f t="shared" si="18"/>
        <v>1.7129371834645889E-3</v>
      </c>
      <c r="T103" s="5">
        <f>+R103*(assessment!$J$272*assessment!$E$3)</f>
        <v>13516.868850529003</v>
      </c>
      <c r="V103" s="6">
        <f>+T103/payroll!F103</f>
        <v>2.6553247134981548E-4</v>
      </c>
      <c r="X103" s="5">
        <f>IF(V103&lt;$X$2,T103, +payroll!F103 * $X$2)</f>
        <v>13516.868850529003</v>
      </c>
      <c r="Z103" s="5">
        <f>+T103-X103</f>
        <v>0</v>
      </c>
      <c r="AB103">
        <f>+X103/T103</f>
        <v>1</v>
      </c>
    </row>
    <row r="104" spans="1:28">
      <c r="A104" t="s">
        <v>155</v>
      </c>
      <c r="B104" t="s">
        <v>156</v>
      </c>
      <c r="D104" s="38">
        <v>4</v>
      </c>
      <c r="E104" s="38">
        <v>5</v>
      </c>
      <c r="F104" s="38">
        <v>6</v>
      </c>
      <c r="G104">
        <f t="shared" si="20"/>
        <v>15</v>
      </c>
      <c r="I104" s="22">
        <f t="shared" si="21"/>
        <v>5</v>
      </c>
      <c r="J104" s="6">
        <f>+IFR!AD104</f>
        <v>6.6587232116259191E-3</v>
      </c>
      <c r="K104" s="14">
        <f t="shared" si="19"/>
        <v>0.95</v>
      </c>
      <c r="L104" s="22">
        <f t="shared" si="22"/>
        <v>4.75</v>
      </c>
      <c r="M104" s="14">
        <v>1</v>
      </c>
      <c r="N104" s="14">
        <v>1</v>
      </c>
      <c r="P104" s="22">
        <f t="shared" si="23"/>
        <v>4.75</v>
      </c>
      <c r="R104" s="3">
        <f t="shared" si="18"/>
        <v>7.5570758094025976E-4</v>
      </c>
      <c r="T104" s="5">
        <f>+R104*(assessment!$J$272*assessment!$E$3)</f>
        <v>5963.3244928804424</v>
      </c>
      <c r="V104" s="6">
        <f>+T104/payroll!F104</f>
        <v>8.9646262407848843E-5</v>
      </c>
      <c r="X104" s="5">
        <f>IF(V104&lt;$X$2,T104, +payroll!F104 * $X$2)</f>
        <v>5963.3244928804424</v>
      </c>
      <c r="Z104" s="5">
        <f t="shared" si="24"/>
        <v>0</v>
      </c>
      <c r="AB104">
        <f t="shared" si="25"/>
        <v>1</v>
      </c>
    </row>
    <row r="105" spans="1:28">
      <c r="A105" t="s">
        <v>157</v>
      </c>
      <c r="B105" t="s">
        <v>158</v>
      </c>
      <c r="D105" s="38">
        <v>21</v>
      </c>
      <c r="E105" s="38">
        <v>15</v>
      </c>
      <c r="F105" s="38">
        <v>19</v>
      </c>
      <c r="G105">
        <f t="shared" si="20"/>
        <v>55</v>
      </c>
      <c r="I105" s="22">
        <f t="shared" si="21"/>
        <v>18.333333333333332</v>
      </c>
      <c r="J105" s="6">
        <f>+IFR!AD105</f>
        <v>1.4536284221857534E-2</v>
      </c>
      <c r="K105" s="14">
        <f t="shared" si="19"/>
        <v>0.95</v>
      </c>
      <c r="L105" s="22">
        <f t="shared" si="22"/>
        <v>17.416666666666664</v>
      </c>
      <c r="M105" s="14">
        <v>1</v>
      </c>
      <c r="N105" s="14">
        <v>1</v>
      </c>
      <c r="P105" s="22">
        <f t="shared" si="23"/>
        <v>17.416666666666664</v>
      </c>
      <c r="R105" s="3">
        <f t="shared" si="18"/>
        <v>2.7709277967809523E-3</v>
      </c>
      <c r="T105" s="5">
        <f>+R105*(assessment!$J$272*assessment!$E$3)</f>
        <v>21865.523140561621</v>
      </c>
      <c r="V105" s="6">
        <f>+T105/payroll!F105</f>
        <v>3.0750435248723293E-4</v>
      </c>
      <c r="X105" s="5">
        <f>IF(V105&lt;$X$2,T105, +payroll!F105 * $X$2)</f>
        <v>21865.523140561621</v>
      </c>
      <c r="Z105" s="5">
        <f t="shared" si="24"/>
        <v>0</v>
      </c>
      <c r="AB105">
        <f t="shared" si="25"/>
        <v>1</v>
      </c>
    </row>
    <row r="106" spans="1:28">
      <c r="A106" t="s">
        <v>159</v>
      </c>
      <c r="B106" t="s">
        <v>160</v>
      </c>
      <c r="D106" s="38">
        <v>44</v>
      </c>
      <c r="E106" s="38">
        <v>38</v>
      </c>
      <c r="F106" s="38">
        <v>32</v>
      </c>
      <c r="G106">
        <f t="shared" si="20"/>
        <v>114</v>
      </c>
      <c r="I106" s="22">
        <f t="shared" si="21"/>
        <v>38</v>
      </c>
      <c r="J106" s="6">
        <f>+IFR!AD106</f>
        <v>2.2000005561446889E-2</v>
      </c>
      <c r="K106" s="14">
        <f t="shared" si="19"/>
        <v>0.95</v>
      </c>
      <c r="L106" s="22">
        <f t="shared" si="22"/>
        <v>36.1</v>
      </c>
      <c r="M106" s="14">
        <v>1</v>
      </c>
      <c r="N106" s="14">
        <v>1</v>
      </c>
      <c r="P106" s="22">
        <f t="shared" si="23"/>
        <v>36.1</v>
      </c>
      <c r="R106" s="3">
        <f t="shared" si="18"/>
        <v>5.7433776151459741E-3</v>
      </c>
      <c r="T106" s="5">
        <f>+R106*(assessment!$J$272*assessment!$E$3)</f>
        <v>45321.266145891357</v>
      </c>
      <c r="V106" s="6">
        <f>+T106/payroll!F106</f>
        <v>5.8329519410073229E-4</v>
      </c>
      <c r="X106" s="5">
        <f>IF(V106&lt;$X$2,T106, +payroll!F106 * $X$2)</f>
        <v>45321.266145891357</v>
      </c>
      <c r="Z106" s="5">
        <f t="shared" si="24"/>
        <v>0</v>
      </c>
      <c r="AB106">
        <f t="shared" si="25"/>
        <v>1</v>
      </c>
    </row>
    <row r="107" spans="1:28">
      <c r="A107" t="s">
        <v>161</v>
      </c>
      <c r="B107" t="s">
        <v>162</v>
      </c>
      <c r="D107" s="38">
        <v>97</v>
      </c>
      <c r="E107" s="38">
        <v>101</v>
      </c>
      <c r="F107" s="38">
        <v>82</v>
      </c>
      <c r="G107">
        <f t="shared" si="20"/>
        <v>280</v>
      </c>
      <c r="I107" s="22">
        <f t="shared" si="21"/>
        <v>93.333333333333329</v>
      </c>
      <c r="J107" s="6">
        <f>+IFR!AD107</f>
        <v>1.3322035255891781E-2</v>
      </c>
      <c r="K107" s="14">
        <f t="shared" si="19"/>
        <v>0.95</v>
      </c>
      <c r="L107" s="22">
        <f t="shared" si="22"/>
        <v>88.666666666666657</v>
      </c>
      <c r="M107" s="14">
        <v>1</v>
      </c>
      <c r="N107" s="14">
        <v>1</v>
      </c>
      <c r="P107" s="22">
        <f t="shared" si="23"/>
        <v>88.666666666666657</v>
      </c>
      <c r="R107" s="3">
        <f t="shared" si="18"/>
        <v>1.4106541510884847E-2</v>
      </c>
      <c r="T107" s="5">
        <f>+R107*(assessment!$J$272*assessment!$E$3)</f>
        <v>111315.39053376824</v>
      </c>
      <c r="V107" s="6">
        <f>+T107/payroll!F107</f>
        <v>2.2842986471203973E-4</v>
      </c>
      <c r="X107" s="5">
        <f>IF(V107&lt;$X$2,T107, +payroll!F107 * $X$2)</f>
        <v>111315.39053376824</v>
      </c>
      <c r="Z107" s="5">
        <f t="shared" si="24"/>
        <v>0</v>
      </c>
      <c r="AB107">
        <f t="shared" si="25"/>
        <v>1</v>
      </c>
    </row>
    <row r="108" spans="1:28">
      <c r="A108" t="s">
        <v>163</v>
      </c>
      <c r="B108" t="s">
        <v>164</v>
      </c>
      <c r="D108" s="38">
        <v>36</v>
      </c>
      <c r="E108" s="38">
        <v>44</v>
      </c>
      <c r="F108" s="38">
        <v>37</v>
      </c>
      <c r="G108">
        <f t="shared" si="20"/>
        <v>117</v>
      </c>
      <c r="I108" s="22">
        <f t="shared" si="21"/>
        <v>39</v>
      </c>
      <c r="J108" s="6">
        <f>+IFR!AD108</f>
        <v>2.129435947442615E-2</v>
      </c>
      <c r="K108" s="14">
        <f t="shared" si="19"/>
        <v>0.95</v>
      </c>
      <c r="L108" s="22">
        <f t="shared" si="22"/>
        <v>37.049999999999997</v>
      </c>
      <c r="M108" s="14">
        <v>1</v>
      </c>
      <c r="N108" s="14">
        <v>1</v>
      </c>
      <c r="P108" s="22">
        <f t="shared" si="23"/>
        <v>37.049999999999997</v>
      </c>
      <c r="R108" s="3">
        <f t="shared" si="18"/>
        <v>5.8945191313340261E-3</v>
      </c>
      <c r="T108" s="5">
        <f>+R108*(assessment!$J$272*assessment!$E$3)</f>
        <v>46513.931044467448</v>
      </c>
      <c r="V108" s="6">
        <f>+T108/payroll!F108</f>
        <v>4.154442663208232E-4</v>
      </c>
      <c r="X108" s="5">
        <f>IF(V108&lt;$X$2,T108, +payroll!F108 * $X$2)</f>
        <v>46513.931044467448</v>
      </c>
      <c r="Z108" s="5">
        <f t="shared" si="24"/>
        <v>0</v>
      </c>
      <c r="AB108">
        <f t="shared" si="25"/>
        <v>1</v>
      </c>
    </row>
    <row r="109" spans="1:28">
      <c r="A109" t="s">
        <v>165</v>
      </c>
      <c r="B109" t="s">
        <v>166</v>
      </c>
      <c r="D109" s="38">
        <v>95</v>
      </c>
      <c r="E109" s="38">
        <v>86</v>
      </c>
      <c r="F109" s="38">
        <v>106</v>
      </c>
      <c r="G109">
        <f t="shared" si="20"/>
        <v>287</v>
      </c>
      <c r="I109" s="22">
        <f t="shared" si="21"/>
        <v>95.666666666666671</v>
      </c>
      <c r="J109" s="6">
        <f>+IFR!AD109</f>
        <v>1.4223644528169002E-2</v>
      </c>
      <c r="K109" s="14">
        <f t="shared" si="19"/>
        <v>0.95</v>
      </c>
      <c r="L109" s="22">
        <f t="shared" si="22"/>
        <v>90.88333333333334</v>
      </c>
      <c r="M109" s="14">
        <v>1</v>
      </c>
      <c r="N109" s="14">
        <v>1</v>
      </c>
      <c r="P109" s="22">
        <f t="shared" si="23"/>
        <v>90.88333333333334</v>
      </c>
      <c r="R109" s="3">
        <f t="shared" si="18"/>
        <v>1.4459205048656972E-2</v>
      </c>
      <c r="T109" s="5">
        <f>+R109*(assessment!$J$272*assessment!$E$3)</f>
        <v>114098.27529711247</v>
      </c>
      <c r="V109" s="6">
        <f>+T109/payroll!F109</f>
        <v>2.8895415678253553E-4</v>
      </c>
      <c r="X109" s="5">
        <f>IF(V109&lt;$X$2,T109, +payroll!F109 * $X$2)</f>
        <v>114098.27529711247</v>
      </c>
      <c r="Z109" s="5">
        <f t="shared" si="24"/>
        <v>0</v>
      </c>
      <c r="AB109">
        <f t="shared" si="25"/>
        <v>1</v>
      </c>
    </row>
    <row r="110" spans="1:28">
      <c r="A110" t="s">
        <v>167</v>
      </c>
      <c r="B110" t="s">
        <v>168</v>
      </c>
      <c r="D110" s="38">
        <v>19</v>
      </c>
      <c r="E110" s="38">
        <v>18</v>
      </c>
      <c r="F110" s="38">
        <v>20</v>
      </c>
      <c r="G110">
        <f t="shared" si="20"/>
        <v>57</v>
      </c>
      <c r="I110" s="22">
        <f t="shared" si="21"/>
        <v>19</v>
      </c>
      <c r="J110" s="6">
        <f>+IFR!AD110</f>
        <v>1.2825573991868448E-2</v>
      </c>
      <c r="K110" s="14">
        <f t="shared" si="19"/>
        <v>0.95</v>
      </c>
      <c r="L110" s="22">
        <f t="shared" si="22"/>
        <v>18.05</v>
      </c>
      <c r="M110" s="14">
        <v>1</v>
      </c>
      <c r="N110" s="14">
        <v>1</v>
      </c>
      <c r="P110" s="22">
        <f t="shared" si="23"/>
        <v>18.05</v>
      </c>
      <c r="R110" s="3">
        <f t="shared" si="18"/>
        <v>2.8716888075729871E-3</v>
      </c>
      <c r="T110" s="5">
        <f>+R110*(assessment!$J$272*assessment!$E$3)</f>
        <v>22660.633072945679</v>
      </c>
      <c r="V110" s="6">
        <f>+T110/payroll!F110</f>
        <v>2.3813089361248552E-4</v>
      </c>
      <c r="X110" s="5">
        <f>IF(V110&lt;$X$2,T110, +payroll!F110 * $X$2)</f>
        <v>22660.633072945679</v>
      </c>
      <c r="Z110" s="5">
        <f t="shared" si="24"/>
        <v>0</v>
      </c>
      <c r="AB110">
        <f t="shared" si="25"/>
        <v>1</v>
      </c>
    </row>
    <row r="111" spans="1:28">
      <c r="A111" t="s">
        <v>169</v>
      </c>
      <c r="B111" t="s">
        <v>170</v>
      </c>
      <c r="D111" s="38">
        <v>9</v>
      </c>
      <c r="E111" s="38">
        <v>18</v>
      </c>
      <c r="F111" s="38">
        <v>10</v>
      </c>
      <c r="G111">
        <f t="shared" si="20"/>
        <v>37</v>
      </c>
      <c r="I111" s="22">
        <f t="shared" si="21"/>
        <v>12.333333333333334</v>
      </c>
      <c r="J111" s="6">
        <f>+IFR!AD111</f>
        <v>1.6001558764955941E-2</v>
      </c>
      <c r="K111" s="14">
        <f t="shared" si="19"/>
        <v>0.95</v>
      </c>
      <c r="L111" s="22">
        <f t="shared" si="22"/>
        <v>11.716666666666667</v>
      </c>
      <c r="M111" s="14">
        <v>1</v>
      </c>
      <c r="N111" s="14">
        <v>1</v>
      </c>
      <c r="P111" s="22">
        <f t="shared" si="23"/>
        <v>11.716666666666667</v>
      </c>
      <c r="R111" s="3">
        <f t="shared" si="18"/>
        <v>1.8640786996526409E-3</v>
      </c>
      <c r="T111" s="5">
        <f>+R111*(assessment!$J$272*assessment!$E$3)</f>
        <v>14709.533749105092</v>
      </c>
      <c r="V111" s="6">
        <f>+T111/payroll!F111</f>
        <v>3.5131858216892639E-4</v>
      </c>
      <c r="X111" s="5">
        <f>IF(V111&lt;$X$2,T111, +payroll!F111 * $X$2)</f>
        <v>14709.533749105092</v>
      </c>
      <c r="Z111" s="5">
        <f t="shared" si="24"/>
        <v>0</v>
      </c>
      <c r="AB111">
        <f t="shared" si="25"/>
        <v>1</v>
      </c>
    </row>
    <row r="112" spans="1:28">
      <c r="A112" t="s">
        <v>171</v>
      </c>
      <c r="B112" t="s">
        <v>172</v>
      </c>
      <c r="D112" s="38">
        <v>11</v>
      </c>
      <c r="E112" s="38">
        <v>8</v>
      </c>
      <c r="F112" s="38">
        <v>15</v>
      </c>
      <c r="G112">
        <f t="shared" si="20"/>
        <v>34</v>
      </c>
      <c r="I112" s="22">
        <f t="shared" si="21"/>
        <v>11.333333333333334</v>
      </c>
      <c r="J112" s="6">
        <f>+IFR!AD112</f>
        <v>1.2174586706431718E-2</v>
      </c>
      <c r="K112" s="14">
        <f t="shared" si="19"/>
        <v>0.95</v>
      </c>
      <c r="L112" s="22">
        <f t="shared" si="22"/>
        <v>10.766666666666667</v>
      </c>
      <c r="M112" s="14">
        <v>1</v>
      </c>
      <c r="N112" s="14">
        <v>1</v>
      </c>
      <c r="P112" s="22">
        <f t="shared" si="23"/>
        <v>10.766666666666667</v>
      </c>
      <c r="R112" s="3">
        <f t="shared" si="18"/>
        <v>1.7129371834645889E-3</v>
      </c>
      <c r="T112" s="5">
        <f>+R112*(assessment!$J$272*assessment!$E$3)</f>
        <v>13516.868850529003</v>
      </c>
      <c r="V112" s="6">
        <f>+T112/payroll!F112</f>
        <v>2.799471209834044E-4</v>
      </c>
      <c r="X112" s="5">
        <f>IF(V112&lt;$X$2,T112, +payroll!F112 * $X$2)</f>
        <v>13516.868850529003</v>
      </c>
      <c r="Z112" s="5">
        <f t="shared" si="24"/>
        <v>0</v>
      </c>
      <c r="AB112">
        <f t="shared" si="25"/>
        <v>1</v>
      </c>
    </row>
    <row r="113" spans="1:28">
      <c r="A113" t="s">
        <v>173</v>
      </c>
      <c r="B113" t="s">
        <v>535</v>
      </c>
      <c r="D113" s="38">
        <v>50</v>
      </c>
      <c r="E113" s="38">
        <v>47</v>
      </c>
      <c r="F113" s="38">
        <v>42</v>
      </c>
      <c r="G113">
        <f t="shared" si="20"/>
        <v>139</v>
      </c>
      <c r="I113" s="22">
        <f t="shared" si="21"/>
        <v>46.333333333333336</v>
      </c>
      <c r="J113" s="6">
        <f>+IFR!AD113</f>
        <v>1.0171276042024271E-2</v>
      </c>
      <c r="K113" s="14">
        <f t="shared" si="19"/>
        <v>0.95</v>
      </c>
      <c r="L113" s="22">
        <f t="shared" si="22"/>
        <v>44.016666666666666</v>
      </c>
      <c r="M113" s="14">
        <v>1</v>
      </c>
      <c r="N113" s="14">
        <v>1</v>
      </c>
      <c r="P113" s="22">
        <f t="shared" si="23"/>
        <v>44.016666666666666</v>
      </c>
      <c r="R113" s="3">
        <f t="shared" si="18"/>
        <v>7.0028902500464067E-3</v>
      </c>
      <c r="T113" s="5">
        <f>+R113*(assessment!$J$272*assessment!$E$3)</f>
        <v>55260.140300692095</v>
      </c>
      <c r="V113" s="6">
        <f>+T113/payroll!F113</f>
        <v>1.6772633826983495E-4</v>
      </c>
      <c r="X113" s="5">
        <f>IF(V113&lt;$X$2,T113, +payroll!F113 * $X$2)</f>
        <v>55260.140300692095</v>
      </c>
      <c r="Z113" s="5">
        <f t="shared" si="24"/>
        <v>0</v>
      </c>
      <c r="AB113">
        <f t="shared" si="25"/>
        <v>1</v>
      </c>
    </row>
    <row r="114" spans="1:28">
      <c r="A114" t="s">
        <v>174</v>
      </c>
      <c r="B114" t="s">
        <v>175</v>
      </c>
      <c r="D114" s="38">
        <v>67</v>
      </c>
      <c r="E114" s="38">
        <v>62</v>
      </c>
      <c r="F114" s="38">
        <v>81</v>
      </c>
      <c r="G114">
        <f t="shared" si="20"/>
        <v>210</v>
      </c>
      <c r="I114" s="22">
        <f t="shared" si="21"/>
        <v>70</v>
      </c>
      <c r="J114" s="6">
        <f>+IFR!AD114</f>
        <v>1.3788561163384089E-2</v>
      </c>
      <c r="K114" s="14">
        <f t="shared" si="19"/>
        <v>0.95</v>
      </c>
      <c r="L114" s="22">
        <f t="shared" si="22"/>
        <v>66.5</v>
      </c>
      <c r="M114" s="14">
        <v>1</v>
      </c>
      <c r="N114" s="14">
        <v>1</v>
      </c>
      <c r="P114" s="22">
        <f t="shared" si="23"/>
        <v>66.5</v>
      </c>
      <c r="R114" s="3">
        <f t="shared" si="18"/>
        <v>1.0579906133163636E-2</v>
      </c>
      <c r="T114" s="5">
        <f>+R114*(assessment!$J$272*assessment!$E$3)</f>
        <v>83486.542900326196</v>
      </c>
      <c r="V114" s="6">
        <f>+T114/payroll!F114</f>
        <v>2.8867949972553614E-4</v>
      </c>
      <c r="X114" s="5">
        <f>IF(V114&lt;$X$2,T114, +payroll!F114 * $X$2)</f>
        <v>83486.542900326196</v>
      </c>
      <c r="Z114" s="5">
        <f t="shared" si="24"/>
        <v>0</v>
      </c>
      <c r="AB114">
        <f t="shared" si="25"/>
        <v>1</v>
      </c>
    </row>
    <row r="115" spans="1:28">
      <c r="A115" t="s">
        <v>176</v>
      </c>
      <c r="B115" t="s">
        <v>177</v>
      </c>
      <c r="D115" s="38">
        <v>22</v>
      </c>
      <c r="E115" s="38">
        <v>18</v>
      </c>
      <c r="F115" s="38">
        <v>24</v>
      </c>
      <c r="G115">
        <f t="shared" si="20"/>
        <v>64</v>
      </c>
      <c r="I115" s="22">
        <f t="shared" si="21"/>
        <v>21.333333333333332</v>
      </c>
      <c r="J115" s="6">
        <f>+IFR!AD115</f>
        <v>8.4693015729309876E-3</v>
      </c>
      <c r="K115" s="14">
        <f t="shared" si="19"/>
        <v>0.95</v>
      </c>
      <c r="L115" s="22">
        <f t="shared" si="22"/>
        <v>20.266666666666666</v>
      </c>
      <c r="M115" s="14">
        <v>1</v>
      </c>
      <c r="N115" s="14">
        <v>1</v>
      </c>
      <c r="P115" s="22">
        <f t="shared" si="23"/>
        <v>20.266666666666666</v>
      </c>
      <c r="R115" s="3">
        <f t="shared" si="18"/>
        <v>3.2243523453451082E-3</v>
      </c>
      <c r="T115" s="5">
        <f>+R115*(assessment!$J$272*assessment!$E$3)</f>
        <v>25443.517836289884</v>
      </c>
      <c r="V115" s="6">
        <f>+T115/payroll!F115</f>
        <v>1.7022000291131684E-4</v>
      </c>
      <c r="X115" s="5">
        <f>IF(V115&lt;$X$2,T115, +payroll!F115 * $X$2)</f>
        <v>25443.517836289884</v>
      </c>
      <c r="Z115" s="5">
        <f t="shared" si="24"/>
        <v>0</v>
      </c>
      <c r="AB115">
        <f t="shared" si="25"/>
        <v>1</v>
      </c>
    </row>
    <row r="116" spans="1:28">
      <c r="A116" t="s">
        <v>178</v>
      </c>
      <c r="B116" s="35" t="s">
        <v>555</v>
      </c>
      <c r="D116" s="38">
        <v>64</v>
      </c>
      <c r="E116" s="38">
        <v>64</v>
      </c>
      <c r="F116" s="38">
        <v>73</v>
      </c>
      <c r="G116">
        <f t="shared" si="20"/>
        <v>201</v>
      </c>
      <c r="I116" s="22">
        <f t="shared" si="21"/>
        <v>67</v>
      </c>
      <c r="J116" s="6">
        <f>+IFR!AD116</f>
        <v>1.487099288845249E-2</v>
      </c>
      <c r="K116" s="14">
        <f t="shared" si="19"/>
        <v>0.95</v>
      </c>
      <c r="L116" s="22">
        <f t="shared" si="22"/>
        <v>63.65</v>
      </c>
      <c r="M116" s="14">
        <v>1</v>
      </c>
      <c r="N116" s="14">
        <v>1</v>
      </c>
      <c r="P116" s="22">
        <f t="shared" si="23"/>
        <v>63.65</v>
      </c>
      <c r="R116" s="3">
        <f t="shared" si="18"/>
        <v>1.0126481584599481E-2</v>
      </c>
      <c r="T116" s="5">
        <f>+R116*(assessment!$J$272*assessment!$E$3)</f>
        <v>79908.54820459793</v>
      </c>
      <c r="V116" s="6">
        <f>+T116/payroll!F116</f>
        <v>2.9340912259847684E-4</v>
      </c>
      <c r="X116" s="5">
        <f>IF(V116&lt;$X$2,T116, +payroll!F116 * $X$2)</f>
        <v>79908.54820459793</v>
      </c>
      <c r="Z116" s="5">
        <f t="shared" si="24"/>
        <v>0</v>
      </c>
      <c r="AB116">
        <f t="shared" si="25"/>
        <v>1</v>
      </c>
    </row>
    <row r="117" spans="1:28">
      <c r="A117" t="s">
        <v>179</v>
      </c>
      <c r="B117" t="s">
        <v>180</v>
      </c>
      <c r="D117" s="38">
        <v>31</v>
      </c>
      <c r="E117" s="38">
        <v>22</v>
      </c>
      <c r="F117" s="38">
        <v>35</v>
      </c>
      <c r="G117">
        <f t="shared" si="20"/>
        <v>88</v>
      </c>
      <c r="I117" s="22">
        <f t="shared" si="21"/>
        <v>29.333333333333332</v>
      </c>
      <c r="J117" s="6">
        <f>+IFR!AD117</f>
        <v>1.7533579599804738E-2</v>
      </c>
      <c r="K117" s="14">
        <f t="shared" si="19"/>
        <v>0.95</v>
      </c>
      <c r="L117" s="22">
        <f t="shared" si="22"/>
        <v>27.866666666666664</v>
      </c>
      <c r="M117" s="14">
        <v>1</v>
      </c>
      <c r="N117" s="14">
        <v>1</v>
      </c>
      <c r="P117" s="22">
        <f t="shared" si="23"/>
        <v>27.866666666666664</v>
      </c>
      <c r="R117" s="3">
        <f t="shared" si="18"/>
        <v>4.4334844748495231E-3</v>
      </c>
      <c r="T117" s="5">
        <f>+R117*(assessment!$J$272*assessment!$E$3)</f>
        <v>34984.837024898588</v>
      </c>
      <c r="V117" s="6">
        <f>+T117/payroll!F117</f>
        <v>3.6090274183271886E-4</v>
      </c>
      <c r="X117" s="5">
        <f>IF(V117&lt;$X$2,T117, +payroll!F117 * $X$2)</f>
        <v>34984.837024898588</v>
      </c>
      <c r="Z117" s="5">
        <f t="shared" si="24"/>
        <v>0</v>
      </c>
      <c r="AB117">
        <f t="shared" si="25"/>
        <v>1</v>
      </c>
    </row>
    <row r="118" spans="1:28">
      <c r="A118" t="s">
        <v>181</v>
      </c>
      <c r="B118" t="s">
        <v>182</v>
      </c>
      <c r="D118" s="38">
        <v>10</v>
      </c>
      <c r="E118" s="38">
        <v>14</v>
      </c>
      <c r="F118" s="38">
        <v>14</v>
      </c>
      <c r="G118">
        <f t="shared" si="20"/>
        <v>38</v>
      </c>
      <c r="I118" s="22">
        <f t="shared" si="21"/>
        <v>12.666666666666666</v>
      </c>
      <c r="J118" s="6">
        <f>+IFR!AD118</f>
        <v>2.642967705525991E-2</v>
      </c>
      <c r="K118" s="14">
        <f t="shared" si="19"/>
        <v>0.95</v>
      </c>
      <c r="L118" s="22">
        <f t="shared" si="22"/>
        <v>12.033333333333331</v>
      </c>
      <c r="M118" s="14">
        <v>1</v>
      </c>
      <c r="N118" s="14">
        <v>1</v>
      </c>
      <c r="P118" s="22">
        <f t="shared" si="23"/>
        <v>12.033333333333331</v>
      </c>
      <c r="R118" s="3">
        <f t="shared" si="18"/>
        <v>1.9144592050486578E-3</v>
      </c>
      <c r="T118" s="5">
        <f>+R118*(assessment!$J$272*assessment!$E$3)</f>
        <v>15107.088715297119</v>
      </c>
      <c r="V118" s="6">
        <f>+T118/payroll!F118</f>
        <v>6.4854968009544166E-4</v>
      </c>
      <c r="X118" s="5">
        <f>IF(V118&lt;$X$2,T118, +payroll!F118 * $X$2)</f>
        <v>15107.088715297119</v>
      </c>
      <c r="Z118" s="5">
        <f t="shared" si="24"/>
        <v>0</v>
      </c>
      <c r="AB118">
        <f t="shared" si="25"/>
        <v>1</v>
      </c>
    </row>
    <row r="119" spans="1:28">
      <c r="A119" t="s">
        <v>183</v>
      </c>
      <c r="B119" t="s">
        <v>536</v>
      </c>
      <c r="D119" s="38">
        <v>0</v>
      </c>
      <c r="E119" s="38">
        <v>0</v>
      </c>
      <c r="F119" s="38">
        <v>0</v>
      </c>
      <c r="G119">
        <f t="shared" si="20"/>
        <v>0</v>
      </c>
      <c r="I119" s="22">
        <f t="shared" si="21"/>
        <v>0</v>
      </c>
      <c r="J119" s="6">
        <f>+IFR!AD119</f>
        <v>0</v>
      </c>
      <c r="K119" s="14">
        <f t="shared" si="19"/>
        <v>0.95</v>
      </c>
      <c r="L119" s="22">
        <f t="shared" si="22"/>
        <v>0</v>
      </c>
      <c r="M119" s="14">
        <v>1</v>
      </c>
      <c r="N119" s="14">
        <v>1</v>
      </c>
      <c r="P119" s="22">
        <f t="shared" si="23"/>
        <v>0</v>
      </c>
      <c r="R119" s="3">
        <f t="shared" si="18"/>
        <v>0</v>
      </c>
      <c r="T119" s="5">
        <f>+R119*(assessment!$J$272*assessment!$E$3)</f>
        <v>0</v>
      </c>
      <c r="V119" s="6">
        <f>+T119/payroll!F119</f>
        <v>0</v>
      </c>
      <c r="X119" s="5">
        <f>IF(V119&lt;$X$2,T119, +payroll!F119 * $X$2)</f>
        <v>0</v>
      </c>
      <c r="Z119" s="5">
        <f t="shared" si="24"/>
        <v>0</v>
      </c>
      <c r="AB119" t="e">
        <f t="shared" si="25"/>
        <v>#DIV/0!</v>
      </c>
    </row>
    <row r="120" spans="1:28">
      <c r="A120" t="s">
        <v>184</v>
      </c>
      <c r="B120" t="s">
        <v>185</v>
      </c>
      <c r="D120" s="38">
        <v>17</v>
      </c>
      <c r="E120" s="38">
        <v>17</v>
      </c>
      <c r="F120" s="38">
        <v>12</v>
      </c>
      <c r="G120">
        <f t="shared" si="20"/>
        <v>46</v>
      </c>
      <c r="I120" s="22">
        <f t="shared" si="21"/>
        <v>15.333333333333334</v>
      </c>
      <c r="J120" s="6">
        <f>+IFR!AD120</f>
        <v>1.3649582641980436E-2</v>
      </c>
      <c r="K120" s="14">
        <f t="shared" si="19"/>
        <v>0.95</v>
      </c>
      <c r="L120" s="22">
        <f t="shared" si="22"/>
        <v>14.566666666666666</v>
      </c>
      <c r="M120" s="14">
        <v>1</v>
      </c>
      <c r="N120" s="14">
        <v>1</v>
      </c>
      <c r="P120" s="22">
        <f t="shared" si="23"/>
        <v>14.566666666666666</v>
      </c>
      <c r="R120" s="3">
        <f t="shared" si="18"/>
        <v>2.3175032482167968E-3</v>
      </c>
      <c r="T120" s="5">
        <f>+R120*(assessment!$J$272*assessment!$E$3)</f>
        <v>18287.528444833359</v>
      </c>
      <c r="V120" s="6">
        <f>+T120/payroll!F120</f>
        <v>2.8042660008253083E-4</v>
      </c>
      <c r="X120" s="5">
        <f>IF(V120&lt;$X$2,T120, +payroll!F120 * $X$2)</f>
        <v>18287.528444833359</v>
      </c>
      <c r="Z120" s="5">
        <f t="shared" si="24"/>
        <v>0</v>
      </c>
      <c r="AB120">
        <f t="shared" si="25"/>
        <v>1</v>
      </c>
    </row>
    <row r="121" spans="1:28">
      <c r="A121" t="s">
        <v>186</v>
      </c>
      <c r="B121" t="s">
        <v>187</v>
      </c>
      <c r="D121" s="38">
        <v>15</v>
      </c>
      <c r="E121" s="38">
        <v>8</v>
      </c>
      <c r="F121" s="38">
        <v>16</v>
      </c>
      <c r="G121">
        <f t="shared" si="20"/>
        <v>39</v>
      </c>
      <c r="I121" s="22">
        <f t="shared" si="21"/>
        <v>13</v>
      </c>
      <c r="J121" s="6">
        <f>+IFR!AD121</f>
        <v>9.8524265877344523E-3</v>
      </c>
      <c r="K121" s="14">
        <f t="shared" si="19"/>
        <v>0.95</v>
      </c>
      <c r="L121" s="22">
        <f t="shared" si="22"/>
        <v>12.35</v>
      </c>
      <c r="M121" s="14">
        <v>1</v>
      </c>
      <c r="N121" s="14">
        <v>1</v>
      </c>
      <c r="P121" s="22">
        <f t="shared" si="23"/>
        <v>12.35</v>
      </c>
      <c r="R121" s="3">
        <f t="shared" si="18"/>
        <v>1.9648397104446752E-3</v>
      </c>
      <c r="T121" s="5">
        <f>+R121*(assessment!$J$272*assessment!$E$3)</f>
        <v>15504.643681489149</v>
      </c>
      <c r="V121" s="6">
        <f>+T121/payroll!F121</f>
        <v>1.3893209269209852E-4</v>
      </c>
      <c r="X121" s="5">
        <f>IF(V121&lt;$X$2,T121, +payroll!F121 * $X$2)</f>
        <v>15504.643681489149</v>
      </c>
      <c r="Z121" s="5">
        <f t="shared" si="24"/>
        <v>0</v>
      </c>
      <c r="AB121">
        <f t="shared" si="25"/>
        <v>1</v>
      </c>
    </row>
    <row r="122" spans="1:28">
      <c r="A122" t="s">
        <v>188</v>
      </c>
      <c r="B122" t="s">
        <v>537</v>
      </c>
      <c r="D122" s="38">
        <v>5</v>
      </c>
      <c r="E122" s="38">
        <v>6</v>
      </c>
      <c r="F122" s="38">
        <v>7</v>
      </c>
      <c r="G122">
        <f t="shared" si="20"/>
        <v>18</v>
      </c>
      <c r="I122" s="22">
        <f t="shared" si="21"/>
        <v>6</v>
      </c>
      <c r="J122" s="6">
        <f>+IFR!AD122</f>
        <v>1.319949522293278E-2</v>
      </c>
      <c r="K122" s="14">
        <f t="shared" si="19"/>
        <v>0.95</v>
      </c>
      <c r="L122" s="22">
        <f t="shared" si="22"/>
        <v>5.6999999999999993</v>
      </c>
      <c r="M122" s="14">
        <v>1</v>
      </c>
      <c r="N122" s="14">
        <v>1</v>
      </c>
      <c r="P122" s="22">
        <f t="shared" si="23"/>
        <v>5.6999999999999993</v>
      </c>
      <c r="R122" s="3">
        <f t="shared" si="18"/>
        <v>9.0684909712831162E-4</v>
      </c>
      <c r="T122" s="5">
        <f>+R122*(assessment!$J$272*assessment!$E$3)</f>
        <v>7155.98939145653</v>
      </c>
      <c r="V122" s="6">
        <f>+T122/payroll!F122</f>
        <v>2.6509244936135648E-4</v>
      </c>
      <c r="X122" s="5">
        <f>IF(V122&lt;$X$2,T122, +payroll!F122 * $X$2)</f>
        <v>7155.98939145653</v>
      </c>
      <c r="Z122" s="5">
        <f t="shared" si="24"/>
        <v>0</v>
      </c>
      <c r="AB122">
        <f t="shared" si="25"/>
        <v>1</v>
      </c>
    </row>
    <row r="123" spans="1:28">
      <c r="A123" t="s">
        <v>477</v>
      </c>
      <c r="B123" t="s">
        <v>478</v>
      </c>
      <c r="D123" s="38">
        <v>1</v>
      </c>
      <c r="E123" s="38">
        <v>2</v>
      </c>
      <c r="F123" s="38">
        <v>1</v>
      </c>
      <c r="G123">
        <f t="shared" si="20"/>
        <v>4</v>
      </c>
      <c r="I123" s="22">
        <f>AVERAGE(D123:F123)</f>
        <v>1.3333333333333333</v>
      </c>
      <c r="J123" s="6">
        <f>+IFR!AD123</f>
        <v>2.5800251353728901E-3</v>
      </c>
      <c r="K123" s="14">
        <f t="shared" si="19"/>
        <v>0.95</v>
      </c>
      <c r="L123" s="22">
        <f>+I123*K123</f>
        <v>1.2666666666666666</v>
      </c>
      <c r="M123" s="14">
        <v>1</v>
      </c>
      <c r="N123" s="14">
        <v>1</v>
      </c>
      <c r="P123" s="22">
        <f>+L123*M123*N123</f>
        <v>1.2666666666666666</v>
      </c>
      <c r="R123" s="3">
        <f t="shared" si="18"/>
        <v>2.0152202158406926E-4</v>
      </c>
      <c r="T123" s="5">
        <f>+R123*(assessment!$J$272*assessment!$E$3)</f>
        <v>1590.2198647681178</v>
      </c>
      <c r="V123" s="6">
        <f>+T123/payroll!F123</f>
        <v>4.3813396132460996E-5</v>
      </c>
      <c r="X123" s="5">
        <f>IF(V123&lt;$X$2,T123, +payroll!F123 * $X$2)</f>
        <v>1590.2198647681178</v>
      </c>
      <c r="Z123" s="5">
        <f>+T123-X123</f>
        <v>0</v>
      </c>
      <c r="AB123">
        <f>+X123/T123</f>
        <v>1</v>
      </c>
    </row>
    <row r="124" spans="1:28">
      <c r="A124" t="s">
        <v>189</v>
      </c>
      <c r="B124" t="s">
        <v>497</v>
      </c>
      <c r="D124" s="38">
        <v>13</v>
      </c>
      <c r="E124" s="38">
        <v>10</v>
      </c>
      <c r="F124" s="38">
        <v>13</v>
      </c>
      <c r="G124">
        <f t="shared" si="20"/>
        <v>36</v>
      </c>
      <c r="I124" s="22">
        <f t="shared" si="21"/>
        <v>12</v>
      </c>
      <c r="J124" s="6">
        <f>+IFR!AD124</f>
        <v>3.3013642880767635E-2</v>
      </c>
      <c r="K124" s="14">
        <f t="shared" si="19"/>
        <v>0.95</v>
      </c>
      <c r="L124" s="22">
        <f t="shared" si="22"/>
        <v>11.399999999999999</v>
      </c>
      <c r="M124" s="14">
        <v>1</v>
      </c>
      <c r="N124" s="14">
        <v>1</v>
      </c>
      <c r="P124" s="22">
        <f t="shared" si="23"/>
        <v>11.399999999999999</v>
      </c>
      <c r="R124" s="3">
        <f t="shared" si="18"/>
        <v>1.8136981942566232E-3</v>
      </c>
      <c r="T124" s="5">
        <f>+R124*(assessment!$J$272*assessment!$E$3)</f>
        <v>14311.97878291306</v>
      </c>
      <c r="V124" s="6">
        <f>+T124/payroll!F124</f>
        <v>7.0198737303653141E-4</v>
      </c>
      <c r="X124" s="5">
        <f>IF(V124&lt;$X$2,T124, +payroll!F124 * $X$2)</f>
        <v>14311.97878291306</v>
      </c>
      <c r="Z124" s="5">
        <f t="shared" si="24"/>
        <v>0</v>
      </c>
      <c r="AB124">
        <f t="shared" si="25"/>
        <v>1</v>
      </c>
    </row>
    <row r="125" spans="1:28">
      <c r="A125" t="s">
        <v>190</v>
      </c>
      <c r="B125" t="s">
        <v>191</v>
      </c>
      <c r="D125" s="38">
        <v>22</v>
      </c>
      <c r="E125" s="38">
        <v>14</v>
      </c>
      <c r="F125" s="38">
        <v>24</v>
      </c>
      <c r="G125">
        <f t="shared" si="20"/>
        <v>60</v>
      </c>
      <c r="I125" s="22">
        <f t="shared" si="21"/>
        <v>20</v>
      </c>
      <c r="J125" s="6">
        <f>+IFR!AD125</f>
        <v>4.8017098520527497E-2</v>
      </c>
      <c r="K125" s="14">
        <f t="shared" si="19"/>
        <v>1</v>
      </c>
      <c r="L125" s="22">
        <f t="shared" si="22"/>
        <v>20</v>
      </c>
      <c r="M125" s="14">
        <v>1</v>
      </c>
      <c r="N125" s="14">
        <v>1</v>
      </c>
      <c r="P125" s="22">
        <f t="shared" si="23"/>
        <v>20</v>
      </c>
      <c r="R125" s="3">
        <f t="shared" si="18"/>
        <v>3.1819266565905674E-3</v>
      </c>
      <c r="T125" s="5">
        <f>+R125*(assessment!$J$272*assessment!$E$3)</f>
        <v>25108.73470686502</v>
      </c>
      <c r="V125" s="6">
        <f>+T125/payroll!F125</f>
        <v>1.1076005624220768E-3</v>
      </c>
      <c r="X125" s="5">
        <f>IF(V125&lt;$X$2,T125, +payroll!F125 * $X$2)</f>
        <v>25108.73470686502</v>
      </c>
      <c r="Z125" s="5">
        <f t="shared" si="24"/>
        <v>0</v>
      </c>
      <c r="AB125">
        <f t="shared" si="25"/>
        <v>1</v>
      </c>
    </row>
    <row r="126" spans="1:28">
      <c r="A126" t="s">
        <v>547</v>
      </c>
      <c r="B126" t="s">
        <v>548</v>
      </c>
      <c r="D126" s="38">
        <v>1</v>
      </c>
      <c r="E126" s="38">
        <v>2</v>
      </c>
      <c r="F126" s="38">
        <v>2</v>
      </c>
      <c r="G126">
        <f>SUM(D126:F126)</f>
        <v>5</v>
      </c>
      <c r="I126" s="22">
        <f>AVERAGE(D126:F126)</f>
        <v>1.6666666666666667</v>
      </c>
      <c r="J126" s="6">
        <f>+IFR!AD126</f>
        <v>5.8313786692636635E-3</v>
      </c>
      <c r="K126" s="14">
        <f t="shared" si="19"/>
        <v>0.95</v>
      </c>
      <c r="L126" s="22">
        <f>+I126*K126</f>
        <v>1.5833333333333333</v>
      </c>
      <c r="M126" s="14">
        <v>1</v>
      </c>
      <c r="N126" s="14">
        <v>1</v>
      </c>
      <c r="P126" s="22">
        <f>+L126*M126*N126</f>
        <v>1.5833333333333333</v>
      </c>
      <c r="R126" s="3">
        <f t="shared" si="18"/>
        <v>2.5190252698008655E-4</v>
      </c>
      <c r="T126" s="5">
        <f>+R126*(assessment!$J$272*assessment!$E$3)</f>
        <v>1987.774830960147</v>
      </c>
      <c r="V126" s="6">
        <f>+T126/payroll!F126</f>
        <v>1.0167235673610322E-4</v>
      </c>
      <c r="X126" s="5">
        <f>IF(V126&lt;$X$2,T126, +payroll!F126 * $X$2)</f>
        <v>1987.774830960147</v>
      </c>
      <c r="Z126" s="5">
        <f>+T126-X126</f>
        <v>0</v>
      </c>
      <c r="AB126">
        <f>+X126/T126</f>
        <v>1</v>
      </c>
    </row>
    <row r="127" spans="1:28" s="46" customFormat="1">
      <c r="A127" s="48" t="s">
        <v>567</v>
      </c>
      <c r="B127" s="48" t="s">
        <v>561</v>
      </c>
      <c r="D127" s="38">
        <v>34</v>
      </c>
      <c r="E127" s="38">
        <v>48</v>
      </c>
      <c r="F127" s="38">
        <v>49</v>
      </c>
      <c r="G127" s="46">
        <f>SUM(D127:F127)</f>
        <v>131</v>
      </c>
      <c r="I127" s="22">
        <f>AVERAGE(D127:F127)</f>
        <v>43.666666666666664</v>
      </c>
      <c r="J127" s="50">
        <f>+IFR!AD127</f>
        <v>2.7454187766009081E-2</v>
      </c>
      <c r="K127" s="14">
        <f t="shared" si="19"/>
        <v>0.95</v>
      </c>
      <c r="L127" s="22">
        <f>+I127*K127</f>
        <v>41.483333333333327</v>
      </c>
      <c r="M127" s="14">
        <v>1</v>
      </c>
      <c r="N127" s="14">
        <v>1</v>
      </c>
      <c r="P127" s="22">
        <f>+L127*M127*N127</f>
        <v>41.483333333333327</v>
      </c>
      <c r="R127" s="49">
        <f t="shared" si="18"/>
        <v>6.5998462068782675E-3</v>
      </c>
      <c r="T127" s="5">
        <f>+R127*(assessment!$J$272*assessment!$E$3)</f>
        <v>52079.700571155852</v>
      </c>
      <c r="V127" s="50">
        <f>+T127/payroll!F127</f>
        <v>4.0414048997863838E-4</v>
      </c>
      <c r="X127" s="5">
        <f>IF(V127&lt;$X$2,T127, +payroll!F127 * $X$2)</f>
        <v>52079.700571155852</v>
      </c>
      <c r="Z127" s="5">
        <f>+T127-X127</f>
        <v>0</v>
      </c>
      <c r="AB127" s="46">
        <f>+X127/T127</f>
        <v>1</v>
      </c>
    </row>
    <row r="128" spans="1:28">
      <c r="A128" t="s">
        <v>192</v>
      </c>
      <c r="B128" t="s">
        <v>193</v>
      </c>
      <c r="D128" s="38">
        <v>0</v>
      </c>
      <c r="E128" s="38">
        <v>1</v>
      </c>
      <c r="F128" s="38">
        <v>1</v>
      </c>
      <c r="G128">
        <f t="shared" si="20"/>
        <v>2</v>
      </c>
      <c r="I128" s="22">
        <f t="shared" si="21"/>
        <v>0.66666666666666663</v>
      </c>
      <c r="J128" s="6">
        <f>+IFR!AD128</f>
        <v>3.5857756398226712E-3</v>
      </c>
      <c r="K128" s="14">
        <f t="shared" si="19"/>
        <v>0.95</v>
      </c>
      <c r="L128" s="22">
        <f t="shared" si="22"/>
        <v>0.6333333333333333</v>
      </c>
      <c r="M128" s="14">
        <v>1</v>
      </c>
      <c r="N128" s="14">
        <v>1</v>
      </c>
      <c r="P128" s="22">
        <f t="shared" si="23"/>
        <v>0.6333333333333333</v>
      </c>
      <c r="R128" s="3">
        <f t="shared" si="18"/>
        <v>1.0076101079203463E-4</v>
      </c>
      <c r="T128" s="5">
        <f>+R128*(assessment!$J$272*assessment!$E$3)</f>
        <v>795.10993238405888</v>
      </c>
      <c r="V128" s="6">
        <f>+T128/payroll!F128</f>
        <v>4.8648888921270745E-5</v>
      </c>
      <c r="X128" s="5">
        <f>IF(V128&lt;$X$2,T128, +payroll!F128 * $X$2)</f>
        <v>795.10993238405888</v>
      </c>
      <c r="Z128" s="5">
        <f t="shared" si="24"/>
        <v>0</v>
      </c>
      <c r="AB128">
        <f t="shared" si="25"/>
        <v>1</v>
      </c>
    </row>
    <row r="129" spans="1:28">
      <c r="A129" t="s">
        <v>194</v>
      </c>
      <c r="B129" t="s">
        <v>538</v>
      </c>
      <c r="D129" s="38">
        <v>1</v>
      </c>
      <c r="E129" s="38">
        <v>0</v>
      </c>
      <c r="F129" s="38">
        <v>0</v>
      </c>
      <c r="G129">
        <f t="shared" si="20"/>
        <v>1</v>
      </c>
      <c r="I129" s="22">
        <f t="shared" si="21"/>
        <v>0.33333333333333331</v>
      </c>
      <c r="J129" s="6">
        <f>+IFR!AD129</f>
        <v>1.6666666666666668E-3</v>
      </c>
      <c r="K129" s="14">
        <f t="shared" ref="K129:K192" si="26">IF(+J129&lt;$E$267,$I$267,IF(J129&gt;$E$269,$I$269,$I$268))</f>
        <v>0.95</v>
      </c>
      <c r="L129" s="22">
        <f t="shared" si="22"/>
        <v>0.31666666666666665</v>
      </c>
      <c r="M129" s="14">
        <v>1</v>
      </c>
      <c r="N129" s="14">
        <v>1</v>
      </c>
      <c r="P129" s="22">
        <f t="shared" si="23"/>
        <v>0.31666666666666665</v>
      </c>
      <c r="R129" s="3">
        <f t="shared" ref="R129:R160" si="27">+P129/$P$264</f>
        <v>5.0380505396017315E-5</v>
      </c>
      <c r="T129" s="5">
        <f>+R129*(assessment!$J$272*assessment!$E$3)</f>
        <v>397.55496619202944</v>
      </c>
      <c r="V129" s="6">
        <f>+T129/payroll!F129</f>
        <v>4.8258313943028601E-5</v>
      </c>
      <c r="X129" s="5">
        <f>IF(V129&lt;$X$2,T129, +payroll!F129 * $X$2)</f>
        <v>397.55496619202944</v>
      </c>
      <c r="Z129" s="5">
        <f t="shared" si="24"/>
        <v>0</v>
      </c>
      <c r="AB129">
        <f t="shared" si="25"/>
        <v>1</v>
      </c>
    </row>
    <row r="130" spans="1:28">
      <c r="A130" t="s">
        <v>195</v>
      </c>
      <c r="B130" t="s">
        <v>196</v>
      </c>
      <c r="D130" s="38">
        <v>5</v>
      </c>
      <c r="E130" s="38">
        <v>11</v>
      </c>
      <c r="F130" s="38">
        <v>6</v>
      </c>
      <c r="G130">
        <f t="shared" si="20"/>
        <v>22</v>
      </c>
      <c r="I130" s="22">
        <f t="shared" si="21"/>
        <v>7.333333333333333</v>
      </c>
      <c r="J130" s="6">
        <f>+IFR!AD130</f>
        <v>6.4723035800704218E-3</v>
      </c>
      <c r="K130" s="14">
        <f t="shared" si="26"/>
        <v>0.95</v>
      </c>
      <c r="L130" s="22">
        <f t="shared" si="22"/>
        <v>6.9666666666666659</v>
      </c>
      <c r="M130" s="14">
        <v>1</v>
      </c>
      <c r="N130" s="14">
        <v>1</v>
      </c>
      <c r="P130" s="22">
        <f t="shared" si="23"/>
        <v>6.9666666666666659</v>
      </c>
      <c r="R130" s="3">
        <f t="shared" si="27"/>
        <v>1.1083711187123808E-3</v>
      </c>
      <c r="T130" s="5">
        <f>+R130*(assessment!$J$272*assessment!$E$3)</f>
        <v>8746.2092562246471</v>
      </c>
      <c r="V130" s="6">
        <f>+T130/payroll!F130</f>
        <v>1.1201691428032147E-4</v>
      </c>
      <c r="X130" s="5">
        <f>IF(V130&lt;$X$2,T130, +payroll!F130 * $X$2)</f>
        <v>8746.2092562246471</v>
      </c>
      <c r="Z130" s="5">
        <f t="shared" si="24"/>
        <v>0</v>
      </c>
      <c r="AB130">
        <f t="shared" si="25"/>
        <v>1</v>
      </c>
    </row>
    <row r="131" spans="1:28">
      <c r="A131" t="s">
        <v>197</v>
      </c>
      <c r="B131" t="s">
        <v>539</v>
      </c>
      <c r="D131" s="38">
        <v>3</v>
      </c>
      <c r="E131" s="38">
        <v>2</v>
      </c>
      <c r="F131" s="38">
        <v>3</v>
      </c>
      <c r="G131">
        <f t="shared" si="20"/>
        <v>8</v>
      </c>
      <c r="I131" s="22">
        <f t="shared" si="21"/>
        <v>2.6666666666666665</v>
      </c>
      <c r="J131" s="6">
        <f>+IFR!AD131</f>
        <v>1.7263470523751569E-2</v>
      </c>
      <c r="K131" s="14">
        <f t="shared" si="26"/>
        <v>0.95</v>
      </c>
      <c r="L131" s="22">
        <f t="shared" si="22"/>
        <v>2.5333333333333332</v>
      </c>
      <c r="M131" s="14">
        <v>1</v>
      </c>
      <c r="N131" s="14">
        <v>1</v>
      </c>
      <c r="P131" s="22">
        <f t="shared" si="23"/>
        <v>2.5333333333333332</v>
      </c>
      <c r="R131" s="3">
        <f t="shared" si="27"/>
        <v>4.0304404316813852E-4</v>
      </c>
      <c r="T131" s="5">
        <f>+R131*(assessment!$J$272*assessment!$E$3)</f>
        <v>3180.4397295362355</v>
      </c>
      <c r="V131" s="6">
        <f>+T131/payroll!F131</f>
        <v>3.8732955761956197E-4</v>
      </c>
      <c r="X131" s="5">
        <f>IF(V131&lt;$X$2,T131, +payroll!F131 * $X$2)</f>
        <v>3180.4397295362355</v>
      </c>
      <c r="Z131" s="5">
        <f t="shared" si="24"/>
        <v>0</v>
      </c>
      <c r="AB131">
        <f t="shared" si="25"/>
        <v>1</v>
      </c>
    </row>
    <row r="132" spans="1:28">
      <c r="A132" t="s">
        <v>198</v>
      </c>
      <c r="B132" t="s">
        <v>540</v>
      </c>
      <c r="D132" s="38">
        <v>1</v>
      </c>
      <c r="E132" s="38">
        <v>4</v>
      </c>
      <c r="F132" s="38">
        <v>3</v>
      </c>
      <c r="G132">
        <f t="shared" si="20"/>
        <v>8</v>
      </c>
      <c r="I132" s="22">
        <f t="shared" si="21"/>
        <v>2.6666666666666665</v>
      </c>
      <c r="J132" s="6">
        <f>+IFR!AD132</f>
        <v>1.6812329275960578E-2</v>
      </c>
      <c r="K132" s="14">
        <f t="shared" si="26"/>
        <v>0.95</v>
      </c>
      <c r="L132" s="22">
        <f t="shared" si="22"/>
        <v>2.5333333333333332</v>
      </c>
      <c r="M132" s="14">
        <v>1</v>
      </c>
      <c r="N132" s="14">
        <v>1</v>
      </c>
      <c r="P132" s="22">
        <f t="shared" si="23"/>
        <v>2.5333333333333332</v>
      </c>
      <c r="R132" s="3">
        <f t="shared" si="27"/>
        <v>4.0304404316813852E-4</v>
      </c>
      <c r="T132" s="5">
        <f>+R132*(assessment!$J$272*assessment!$E$3)</f>
        <v>3180.4397295362355</v>
      </c>
      <c r="V132" s="6">
        <f>+T132/payroll!F132</f>
        <v>3.3310959773418273E-4</v>
      </c>
      <c r="X132" s="5">
        <f>IF(V132&lt;$X$2,T132, +payroll!F132 * $X$2)</f>
        <v>3180.4397295362355</v>
      </c>
      <c r="Z132" s="5">
        <f t="shared" si="24"/>
        <v>0</v>
      </c>
      <c r="AB132">
        <f t="shared" si="25"/>
        <v>1</v>
      </c>
    </row>
    <row r="133" spans="1:28">
      <c r="A133" t="s">
        <v>199</v>
      </c>
      <c r="B133" t="s">
        <v>498</v>
      </c>
      <c r="D133" s="38">
        <v>6</v>
      </c>
      <c r="E133" s="38">
        <v>4</v>
      </c>
      <c r="F133" s="38">
        <v>3</v>
      </c>
      <c r="G133">
        <f t="shared" si="20"/>
        <v>13</v>
      </c>
      <c r="I133" s="22">
        <f t="shared" si="21"/>
        <v>4.333333333333333</v>
      </c>
      <c r="J133" s="6">
        <f>+IFR!AD133</f>
        <v>1.8396561207632365E-2</v>
      </c>
      <c r="K133" s="14">
        <f t="shared" si="26"/>
        <v>0.95</v>
      </c>
      <c r="L133" s="22">
        <f t="shared" si="22"/>
        <v>4.1166666666666663</v>
      </c>
      <c r="M133" s="14">
        <v>1</v>
      </c>
      <c r="N133" s="14">
        <v>1</v>
      </c>
      <c r="P133" s="22">
        <f t="shared" si="23"/>
        <v>4.1166666666666663</v>
      </c>
      <c r="R133" s="3">
        <f t="shared" si="27"/>
        <v>6.5494657014822507E-4</v>
      </c>
      <c r="T133" s="5">
        <f>+R133*(assessment!$J$272*assessment!$E$3)</f>
        <v>5168.2145604963825</v>
      </c>
      <c r="V133" s="6">
        <f>+T133/payroll!F133</f>
        <v>4.4924861218997126E-4</v>
      </c>
      <c r="X133" s="5">
        <f>IF(V133&lt;$X$2,T133, +payroll!F133 * $X$2)</f>
        <v>5168.2145604963825</v>
      </c>
      <c r="Z133" s="5">
        <f t="shared" si="24"/>
        <v>0</v>
      </c>
      <c r="AB133">
        <f t="shared" si="25"/>
        <v>1</v>
      </c>
    </row>
    <row r="134" spans="1:28">
      <c r="A134" t="s">
        <v>200</v>
      </c>
      <c r="B134" t="s">
        <v>541</v>
      </c>
      <c r="D134" s="38">
        <v>136</v>
      </c>
      <c r="E134" s="38">
        <v>132</v>
      </c>
      <c r="F134" s="38">
        <v>102</v>
      </c>
      <c r="G134">
        <f t="shared" si="20"/>
        <v>370</v>
      </c>
      <c r="I134" s="22">
        <f t="shared" si="21"/>
        <v>123.33333333333333</v>
      </c>
      <c r="J134" s="6">
        <f>+IFR!AD134</f>
        <v>3.9383731362969326E-2</v>
      </c>
      <c r="K134" s="14">
        <f t="shared" si="26"/>
        <v>1</v>
      </c>
      <c r="L134" s="22">
        <f t="shared" si="22"/>
        <v>123.33333333333333</v>
      </c>
      <c r="M134" s="14">
        <v>1</v>
      </c>
      <c r="N134" s="14">
        <v>1</v>
      </c>
      <c r="P134" s="22">
        <f t="shared" si="23"/>
        <v>123.33333333333333</v>
      </c>
      <c r="R134" s="3">
        <f t="shared" si="27"/>
        <v>1.9621881048975165E-2</v>
      </c>
      <c r="T134" s="5">
        <f>+R134*(assessment!$J$272*assessment!$E$3)</f>
        <v>154837.19735900094</v>
      </c>
      <c r="V134" s="6">
        <f>+T134/payroll!F134</f>
        <v>9.6567140574662378E-4</v>
      </c>
      <c r="X134" s="5">
        <f>IF(V134&lt;$X$2,T134, +payroll!F134 * $X$2)</f>
        <v>154837.19735900094</v>
      </c>
      <c r="Z134" s="5">
        <f t="shared" si="24"/>
        <v>0</v>
      </c>
      <c r="AB134">
        <f t="shared" si="25"/>
        <v>1</v>
      </c>
    </row>
    <row r="135" spans="1:28">
      <c r="A135" t="s">
        <v>201</v>
      </c>
      <c r="B135" t="s">
        <v>202</v>
      </c>
      <c r="D135" s="38">
        <v>1</v>
      </c>
      <c r="E135" s="38">
        <v>3</v>
      </c>
      <c r="F135" s="38">
        <v>0</v>
      </c>
      <c r="G135">
        <f t="shared" si="20"/>
        <v>4</v>
      </c>
      <c r="I135" s="22">
        <f t="shared" si="21"/>
        <v>1.3333333333333333</v>
      </c>
      <c r="J135" s="6">
        <f>+IFR!AD135</f>
        <v>5.5002167766374831E-3</v>
      </c>
      <c r="K135" s="14">
        <f t="shared" si="26"/>
        <v>0.95</v>
      </c>
      <c r="L135" s="22">
        <f t="shared" si="22"/>
        <v>1.2666666666666666</v>
      </c>
      <c r="M135" s="14">
        <v>1</v>
      </c>
      <c r="N135" s="14">
        <v>1</v>
      </c>
      <c r="P135" s="22">
        <f t="shared" si="23"/>
        <v>1.2666666666666666</v>
      </c>
      <c r="R135" s="3">
        <f t="shared" si="27"/>
        <v>2.0152202158406926E-4</v>
      </c>
      <c r="T135" s="5">
        <f>+R135*(assessment!$J$272*assessment!$E$3)</f>
        <v>1590.2198647681178</v>
      </c>
      <c r="V135" s="6">
        <f>+T135/payroll!F135</f>
        <v>1.4065127718768615E-4</v>
      </c>
      <c r="X135" s="5">
        <f>IF(V135&lt;$X$2,T135, +payroll!F135 * $X$2)</f>
        <v>1590.2198647681178</v>
      </c>
      <c r="Z135" s="5">
        <f t="shared" si="24"/>
        <v>0</v>
      </c>
      <c r="AB135">
        <f t="shared" si="25"/>
        <v>1</v>
      </c>
    </row>
    <row r="136" spans="1:28">
      <c r="A136" t="s">
        <v>203</v>
      </c>
      <c r="B136" t="s">
        <v>204</v>
      </c>
      <c r="D136" s="38">
        <v>6</v>
      </c>
      <c r="E136" s="38">
        <v>6</v>
      </c>
      <c r="F136" s="38">
        <v>8</v>
      </c>
      <c r="G136">
        <f t="shared" si="20"/>
        <v>20</v>
      </c>
      <c r="I136" s="22">
        <f t="shared" si="21"/>
        <v>6.666666666666667</v>
      </c>
      <c r="J136" s="6">
        <f>+IFR!AD136</f>
        <v>3.6592751039556302E-2</v>
      </c>
      <c r="K136" s="14">
        <f t="shared" si="26"/>
        <v>1</v>
      </c>
      <c r="L136" s="22">
        <f t="shared" si="22"/>
        <v>6.666666666666667</v>
      </c>
      <c r="M136" s="14">
        <v>1</v>
      </c>
      <c r="N136" s="14">
        <v>1</v>
      </c>
      <c r="P136" s="22">
        <f t="shared" si="23"/>
        <v>6.666666666666667</v>
      </c>
      <c r="R136" s="3">
        <f t="shared" si="27"/>
        <v>1.0606422188635225E-3</v>
      </c>
      <c r="T136" s="5">
        <f>+R136*(assessment!$J$272*assessment!$E$3)</f>
        <v>8369.5782356216732</v>
      </c>
      <c r="V136" s="6">
        <f>+T136/payroll!F136</f>
        <v>7.2261807866665366E-4</v>
      </c>
      <c r="X136" s="5">
        <f>IF(V136&lt;$X$2,T136, +payroll!F136 * $X$2)</f>
        <v>8369.5782356216732</v>
      </c>
      <c r="Z136" s="5">
        <f t="shared" si="24"/>
        <v>0</v>
      </c>
      <c r="AB136">
        <f t="shared" si="25"/>
        <v>1</v>
      </c>
    </row>
    <row r="137" spans="1:28">
      <c r="A137" t="s">
        <v>205</v>
      </c>
      <c r="B137" t="s">
        <v>206</v>
      </c>
      <c r="D137" s="38">
        <v>0</v>
      </c>
      <c r="E137" s="38">
        <v>1</v>
      </c>
      <c r="F137" s="38">
        <v>0</v>
      </c>
      <c r="G137">
        <f t="shared" si="20"/>
        <v>1</v>
      </c>
      <c r="I137" s="22">
        <f t="shared" si="21"/>
        <v>0.33333333333333331</v>
      </c>
      <c r="J137" s="6">
        <f>+IFR!AD137</f>
        <v>3.3333333333333335E-3</v>
      </c>
      <c r="K137" s="14">
        <f t="shared" si="26"/>
        <v>0.95</v>
      </c>
      <c r="L137" s="22">
        <f t="shared" si="22"/>
        <v>0.31666666666666665</v>
      </c>
      <c r="M137" s="14">
        <v>1</v>
      </c>
      <c r="N137" s="14">
        <v>1</v>
      </c>
      <c r="P137" s="22">
        <f t="shared" si="23"/>
        <v>0.31666666666666665</v>
      </c>
      <c r="R137" s="3">
        <f t="shared" si="27"/>
        <v>5.0380505396017315E-5</v>
      </c>
      <c r="T137" s="5">
        <f>+R137*(assessment!$J$272*assessment!$E$3)</f>
        <v>397.55496619202944</v>
      </c>
      <c r="V137" s="6">
        <f>+T137/payroll!F137</f>
        <v>4.5804525287549216E-4</v>
      </c>
      <c r="X137" s="5">
        <f>IF(V137&lt;$X$2,T137, +payroll!F137 * $X$2)</f>
        <v>397.55496619202944</v>
      </c>
      <c r="Z137" s="5">
        <f t="shared" si="24"/>
        <v>0</v>
      </c>
      <c r="AB137">
        <f t="shared" si="25"/>
        <v>1</v>
      </c>
    </row>
    <row r="138" spans="1:28">
      <c r="A138" t="s">
        <v>207</v>
      </c>
      <c r="B138" t="s">
        <v>458</v>
      </c>
      <c r="D138" s="38">
        <v>0</v>
      </c>
      <c r="E138" s="38">
        <v>0</v>
      </c>
      <c r="F138" s="38">
        <v>0</v>
      </c>
      <c r="G138">
        <f t="shared" si="20"/>
        <v>0</v>
      </c>
      <c r="I138" s="22">
        <f t="shared" si="21"/>
        <v>0</v>
      </c>
      <c r="J138" s="6">
        <f>+IFR!AD138</f>
        <v>0</v>
      </c>
      <c r="K138" s="14">
        <f t="shared" si="26"/>
        <v>0.95</v>
      </c>
      <c r="L138" s="22">
        <f t="shared" si="22"/>
        <v>0</v>
      </c>
      <c r="M138" s="14">
        <v>1</v>
      </c>
      <c r="N138" s="14">
        <v>1</v>
      </c>
      <c r="P138" s="22">
        <f t="shared" si="23"/>
        <v>0</v>
      </c>
      <c r="R138" s="3">
        <f t="shared" si="27"/>
        <v>0</v>
      </c>
      <c r="T138" s="5">
        <f>+R138*(assessment!$J$272*assessment!$E$3)</f>
        <v>0</v>
      </c>
      <c r="V138" s="6">
        <f>+T138/payroll!F138</f>
        <v>0</v>
      </c>
      <c r="X138" s="5">
        <f>IF(V138&lt;$X$2,T138, +payroll!F138 * $X$2)</f>
        <v>0</v>
      </c>
      <c r="Z138" s="5">
        <f t="shared" si="24"/>
        <v>0</v>
      </c>
      <c r="AB138" t="e">
        <f t="shared" si="25"/>
        <v>#DIV/0!</v>
      </c>
    </row>
    <row r="139" spans="1:28" outlineLevel="1">
      <c r="A139" t="s">
        <v>208</v>
      </c>
      <c r="B139" t="s">
        <v>209</v>
      </c>
      <c r="D139" s="38">
        <v>0</v>
      </c>
      <c r="E139" s="38">
        <v>0</v>
      </c>
      <c r="F139" s="38">
        <v>0</v>
      </c>
      <c r="G139">
        <f t="shared" si="20"/>
        <v>0</v>
      </c>
      <c r="I139" s="22">
        <f t="shared" si="21"/>
        <v>0</v>
      </c>
      <c r="J139" s="6">
        <f>+IFR!AD139</f>
        <v>0</v>
      </c>
      <c r="K139" s="14">
        <f t="shared" si="26"/>
        <v>0.95</v>
      </c>
      <c r="L139" s="22">
        <f t="shared" si="22"/>
        <v>0</v>
      </c>
      <c r="M139" s="14">
        <v>1</v>
      </c>
      <c r="N139" s="14">
        <v>1</v>
      </c>
      <c r="P139" s="22">
        <f t="shared" si="23"/>
        <v>0</v>
      </c>
      <c r="R139" s="3">
        <f t="shared" si="27"/>
        <v>0</v>
      </c>
      <c r="T139" s="5">
        <f>+R139*(assessment!$J$272*assessment!$E$3)</f>
        <v>0</v>
      </c>
      <c r="V139" s="6">
        <f>+T139/payroll!F139</f>
        <v>0</v>
      </c>
      <c r="X139" s="5">
        <f>IF(V139&lt;$X$2,T139, +payroll!F139 * $X$2)</f>
        <v>0</v>
      </c>
      <c r="Z139" s="5">
        <f t="shared" si="24"/>
        <v>0</v>
      </c>
      <c r="AB139" t="e">
        <f t="shared" si="25"/>
        <v>#DIV/0!</v>
      </c>
    </row>
    <row r="140" spans="1:28" outlineLevel="1">
      <c r="A140" t="s">
        <v>210</v>
      </c>
      <c r="B140" t="s">
        <v>211</v>
      </c>
      <c r="D140" s="38">
        <v>0</v>
      </c>
      <c r="E140" s="38">
        <v>0</v>
      </c>
      <c r="F140" s="38">
        <v>0</v>
      </c>
      <c r="G140">
        <f t="shared" si="20"/>
        <v>0</v>
      </c>
      <c r="I140" s="22">
        <f t="shared" si="21"/>
        <v>0</v>
      </c>
      <c r="J140" s="6">
        <f>+IFR!AD140</f>
        <v>0</v>
      </c>
      <c r="K140" s="14">
        <f t="shared" si="26"/>
        <v>0.95</v>
      </c>
      <c r="L140" s="22">
        <f t="shared" si="22"/>
        <v>0</v>
      </c>
      <c r="M140" s="14">
        <v>1</v>
      </c>
      <c r="N140" s="14">
        <v>1</v>
      </c>
      <c r="P140" s="22">
        <f t="shared" si="23"/>
        <v>0</v>
      </c>
      <c r="R140" s="3">
        <f t="shared" si="27"/>
        <v>0</v>
      </c>
      <c r="T140" s="5">
        <f>+R140*(assessment!$J$272*assessment!$E$3)</f>
        <v>0</v>
      </c>
      <c r="V140" s="6">
        <f>+T140/payroll!F140</f>
        <v>0</v>
      </c>
      <c r="X140" s="5">
        <f>IF(V140&lt;$X$2,T140, +payroll!F140 * $X$2)</f>
        <v>0</v>
      </c>
      <c r="Z140" s="5">
        <f t="shared" si="24"/>
        <v>0</v>
      </c>
      <c r="AB140" t="e">
        <f t="shared" si="25"/>
        <v>#DIV/0!</v>
      </c>
    </row>
    <row r="141" spans="1:28" outlineLevel="1">
      <c r="A141" t="s">
        <v>212</v>
      </c>
      <c r="B141" t="s">
        <v>213</v>
      </c>
      <c r="D141" s="38">
        <v>0</v>
      </c>
      <c r="E141" s="38">
        <v>0</v>
      </c>
      <c r="F141" s="38">
        <v>0</v>
      </c>
      <c r="G141">
        <f t="shared" si="20"/>
        <v>0</v>
      </c>
      <c r="I141" s="22">
        <f t="shared" si="21"/>
        <v>0</v>
      </c>
      <c r="J141" s="6">
        <f>+IFR!AD141</f>
        <v>0</v>
      </c>
      <c r="K141" s="14">
        <f t="shared" si="26"/>
        <v>0.95</v>
      </c>
      <c r="L141" s="22">
        <f t="shared" si="22"/>
        <v>0</v>
      </c>
      <c r="M141" s="14">
        <v>1</v>
      </c>
      <c r="N141" s="14">
        <v>1</v>
      </c>
      <c r="P141" s="22">
        <f t="shared" si="23"/>
        <v>0</v>
      </c>
      <c r="R141" s="3">
        <f t="shared" si="27"/>
        <v>0</v>
      </c>
      <c r="T141" s="5">
        <f>+R141*(assessment!$J$272*assessment!$E$3)</f>
        <v>0</v>
      </c>
      <c r="V141" s="6">
        <f>+T141/payroll!F141</f>
        <v>0</v>
      </c>
      <c r="X141" s="5">
        <f>IF(V141&lt;$X$2,T141, +payroll!F141 * $X$2)</f>
        <v>0</v>
      </c>
      <c r="Z141" s="5">
        <f t="shared" si="24"/>
        <v>0</v>
      </c>
      <c r="AB141" t="e">
        <f t="shared" si="25"/>
        <v>#DIV/0!</v>
      </c>
    </row>
    <row r="142" spans="1:28" outlineLevel="1">
      <c r="A142" t="s">
        <v>501</v>
      </c>
      <c r="B142" t="s">
        <v>499</v>
      </c>
      <c r="D142" s="38">
        <v>0</v>
      </c>
      <c r="E142" s="38">
        <v>0</v>
      </c>
      <c r="F142" s="38">
        <v>0</v>
      </c>
      <c r="G142">
        <f>SUM(D142:F142)</f>
        <v>0</v>
      </c>
      <c r="I142" s="22">
        <f>AVERAGE(D142:F142)</f>
        <v>0</v>
      </c>
      <c r="J142" s="6">
        <f>+IFR!AD142</f>
        <v>0</v>
      </c>
      <c r="K142" s="14">
        <f t="shared" si="26"/>
        <v>0.95</v>
      </c>
      <c r="L142" s="22">
        <f>+I142*K142</f>
        <v>0</v>
      </c>
      <c r="M142" s="14">
        <v>1</v>
      </c>
      <c r="N142" s="14">
        <v>1</v>
      </c>
      <c r="P142" s="22">
        <f>+L142*M142*N142</f>
        <v>0</v>
      </c>
      <c r="R142" s="3">
        <f t="shared" si="27"/>
        <v>0</v>
      </c>
      <c r="T142" s="5">
        <f>+R142*(assessment!$J$272*assessment!$E$3)</f>
        <v>0</v>
      </c>
      <c r="V142" s="6">
        <f>+T142/payroll!F142</f>
        <v>0</v>
      </c>
      <c r="X142" s="5">
        <f>IF(V142&lt;$X$2,T142, +payroll!F142 * $X$2)</f>
        <v>0</v>
      </c>
      <c r="Z142" s="5">
        <f>+T142-X142</f>
        <v>0</v>
      </c>
      <c r="AB142" t="e">
        <f>+X142/T142</f>
        <v>#DIV/0!</v>
      </c>
    </row>
    <row r="143" spans="1:28" outlineLevel="1">
      <c r="A143" t="s">
        <v>214</v>
      </c>
      <c r="B143" t="s">
        <v>215</v>
      </c>
      <c r="D143" s="38">
        <v>1</v>
      </c>
      <c r="E143" s="38">
        <v>0</v>
      </c>
      <c r="F143" s="38">
        <v>0</v>
      </c>
      <c r="G143">
        <f t="shared" si="20"/>
        <v>1</v>
      </c>
      <c r="I143" s="22">
        <f t="shared" si="21"/>
        <v>0.33333333333333331</v>
      </c>
      <c r="J143" s="6">
        <f>+IFR!AD143</f>
        <v>1.6666666666666668E-3</v>
      </c>
      <c r="K143" s="14">
        <f t="shared" si="26"/>
        <v>0.95</v>
      </c>
      <c r="L143" s="22">
        <f t="shared" si="22"/>
        <v>0.31666666666666665</v>
      </c>
      <c r="M143" s="14">
        <v>1</v>
      </c>
      <c r="N143" s="14">
        <v>1</v>
      </c>
      <c r="P143" s="22">
        <f t="shared" si="23"/>
        <v>0.31666666666666665</v>
      </c>
      <c r="R143" s="3">
        <f t="shared" si="27"/>
        <v>5.0380505396017315E-5</v>
      </c>
      <c r="T143" s="5">
        <f>+R143*(assessment!$J$272*assessment!$E$3)</f>
        <v>397.55496619202944</v>
      </c>
      <c r="V143" s="6">
        <f>+T143/payroll!F143</f>
        <v>3.1310676111021593E-4</v>
      </c>
      <c r="X143" s="5">
        <f>IF(V143&lt;$X$2,T143, +payroll!F143 * $X$2)</f>
        <v>397.55496619202944</v>
      </c>
      <c r="Z143" s="5">
        <f t="shared" si="24"/>
        <v>0</v>
      </c>
      <c r="AB143">
        <f t="shared" si="25"/>
        <v>1</v>
      </c>
    </row>
    <row r="144" spans="1:28" outlineLevel="1">
      <c r="A144" t="s">
        <v>216</v>
      </c>
      <c r="B144" t="s">
        <v>217</v>
      </c>
      <c r="D144" s="38">
        <v>0</v>
      </c>
      <c r="E144" s="38">
        <v>0</v>
      </c>
      <c r="F144" s="38">
        <v>0</v>
      </c>
      <c r="G144">
        <f t="shared" si="20"/>
        <v>0</v>
      </c>
      <c r="I144" s="22">
        <f t="shared" si="21"/>
        <v>0</v>
      </c>
      <c r="J144" s="6">
        <f>+IFR!AD144</f>
        <v>0</v>
      </c>
      <c r="K144" s="14">
        <f t="shared" si="26"/>
        <v>0.95</v>
      </c>
      <c r="L144" s="22">
        <f t="shared" si="22"/>
        <v>0</v>
      </c>
      <c r="M144" s="14">
        <v>1</v>
      </c>
      <c r="N144" s="14">
        <v>1</v>
      </c>
      <c r="P144" s="22">
        <f t="shared" si="23"/>
        <v>0</v>
      </c>
      <c r="R144" s="3">
        <f t="shared" si="27"/>
        <v>0</v>
      </c>
      <c r="T144" s="5">
        <f>+R144*(assessment!$J$272*assessment!$E$3)</f>
        <v>0</v>
      </c>
      <c r="V144" s="6">
        <f>+T144/payroll!F144</f>
        <v>0</v>
      </c>
      <c r="X144" s="5">
        <f>IF(V144&lt;$X$2,T144, +payroll!F144 * $X$2)</f>
        <v>0</v>
      </c>
      <c r="Z144" s="5">
        <f t="shared" si="24"/>
        <v>0</v>
      </c>
      <c r="AB144" t="e">
        <f t="shared" si="25"/>
        <v>#DIV/0!</v>
      </c>
    </row>
    <row r="145" spans="1:28" outlineLevel="1">
      <c r="A145" t="s">
        <v>218</v>
      </c>
      <c r="B145" t="s">
        <v>219</v>
      </c>
      <c r="D145" s="38">
        <v>1</v>
      </c>
      <c r="E145" s="38">
        <v>0</v>
      </c>
      <c r="F145" s="38">
        <v>0</v>
      </c>
      <c r="G145">
        <f t="shared" si="20"/>
        <v>1</v>
      </c>
      <c r="I145" s="22">
        <f t="shared" si="21"/>
        <v>0.33333333333333331</v>
      </c>
      <c r="J145" s="6">
        <f>+IFR!AD145</f>
        <v>1.6666666666666668E-3</v>
      </c>
      <c r="K145" s="14">
        <f t="shared" si="26"/>
        <v>0.95</v>
      </c>
      <c r="L145" s="22">
        <f t="shared" si="22"/>
        <v>0.31666666666666665</v>
      </c>
      <c r="M145" s="14">
        <v>1</v>
      </c>
      <c r="N145" s="14">
        <v>1</v>
      </c>
      <c r="P145" s="22">
        <f t="shared" si="23"/>
        <v>0.31666666666666665</v>
      </c>
      <c r="R145" s="3">
        <f t="shared" si="27"/>
        <v>5.0380505396017315E-5</v>
      </c>
      <c r="T145" s="5">
        <f>+R145*(assessment!$J$272*assessment!$E$3)</f>
        <v>397.55496619202944</v>
      </c>
      <c r="V145" s="6">
        <f>+T145/payroll!F145</f>
        <v>1.1653009822544019E-4</v>
      </c>
      <c r="X145" s="5">
        <f>IF(V145&lt;$X$2,T145, +payroll!F145 * $X$2)</f>
        <v>397.55496619202944</v>
      </c>
      <c r="Z145" s="5">
        <f t="shared" si="24"/>
        <v>0</v>
      </c>
      <c r="AB145">
        <f t="shared" si="25"/>
        <v>1</v>
      </c>
    </row>
    <row r="146" spans="1:28" outlineLevel="1">
      <c r="A146" t="s">
        <v>220</v>
      </c>
      <c r="B146" t="s">
        <v>221</v>
      </c>
      <c r="D146" s="38">
        <v>8</v>
      </c>
      <c r="E146" s="38">
        <v>14</v>
      </c>
      <c r="F146" s="38">
        <v>11</v>
      </c>
      <c r="G146">
        <f t="shared" si="20"/>
        <v>33</v>
      </c>
      <c r="I146" s="22">
        <f t="shared" si="21"/>
        <v>11</v>
      </c>
      <c r="J146" s="6">
        <f>+IFR!AD146</f>
        <v>2.454249040717929E-2</v>
      </c>
      <c r="K146" s="14">
        <f t="shared" si="26"/>
        <v>0.95</v>
      </c>
      <c r="L146" s="22">
        <f t="shared" si="22"/>
        <v>10.45</v>
      </c>
      <c r="M146" s="14">
        <v>1</v>
      </c>
      <c r="N146" s="14">
        <v>1</v>
      </c>
      <c r="P146" s="22">
        <f t="shared" si="23"/>
        <v>10.45</v>
      </c>
      <c r="R146" s="3">
        <f t="shared" si="27"/>
        <v>1.6625566780685713E-3</v>
      </c>
      <c r="T146" s="5">
        <f>+R146*(assessment!$J$272*assessment!$E$3)</f>
        <v>13119.313884336971</v>
      </c>
      <c r="V146" s="6">
        <f>+T146/payroll!F146</f>
        <v>7.0340961094781653E-4</v>
      </c>
      <c r="X146" s="5">
        <f>IF(V146&lt;$X$2,T146, +payroll!F146 * $X$2)</f>
        <v>13119.313884336971</v>
      </c>
      <c r="Z146" s="5">
        <f t="shared" si="24"/>
        <v>0</v>
      </c>
      <c r="AB146">
        <f t="shared" si="25"/>
        <v>1</v>
      </c>
    </row>
    <row r="147" spans="1:28" outlineLevel="1">
      <c r="A147" t="s">
        <v>222</v>
      </c>
      <c r="B147" t="s">
        <v>223</v>
      </c>
      <c r="D147" s="38">
        <v>1</v>
      </c>
      <c r="E147" s="38">
        <v>1</v>
      </c>
      <c r="F147" s="38">
        <v>0</v>
      </c>
      <c r="G147">
        <f t="shared" si="20"/>
        <v>2</v>
      </c>
      <c r="I147" s="22">
        <f t="shared" si="21"/>
        <v>0.66666666666666663</v>
      </c>
      <c r="J147" s="6">
        <f>+IFR!AD147</f>
        <v>5.0000000000000001E-3</v>
      </c>
      <c r="K147" s="14">
        <f t="shared" si="26"/>
        <v>0.95</v>
      </c>
      <c r="L147" s="22">
        <f t="shared" si="22"/>
        <v>0.6333333333333333</v>
      </c>
      <c r="M147" s="14">
        <v>1</v>
      </c>
      <c r="N147" s="14">
        <v>1</v>
      </c>
      <c r="P147" s="22">
        <f t="shared" si="23"/>
        <v>0.6333333333333333</v>
      </c>
      <c r="R147" s="3">
        <f t="shared" si="27"/>
        <v>1.0076101079203463E-4</v>
      </c>
      <c r="T147" s="5">
        <f>+R147*(assessment!$J$272*assessment!$E$3)</f>
        <v>795.10993238405888</v>
      </c>
      <c r="V147" s="6">
        <f>+T147/payroll!F147</f>
        <v>2.8634648571376005E-4</v>
      </c>
      <c r="X147" s="5">
        <f>IF(V147&lt;$X$2,T147, +payroll!F147 * $X$2)</f>
        <v>795.10993238405888</v>
      </c>
      <c r="Z147" s="5">
        <f t="shared" si="24"/>
        <v>0</v>
      </c>
      <c r="AB147">
        <f t="shared" si="25"/>
        <v>1</v>
      </c>
    </row>
    <row r="148" spans="1:28" outlineLevel="1">
      <c r="A148" t="s">
        <v>224</v>
      </c>
      <c r="B148" t="s">
        <v>225</v>
      </c>
      <c r="D148" s="38">
        <v>0</v>
      </c>
      <c r="E148" s="38">
        <v>3</v>
      </c>
      <c r="F148" s="38">
        <v>1</v>
      </c>
      <c r="G148">
        <f t="shared" si="20"/>
        <v>4</v>
      </c>
      <c r="I148" s="22">
        <f t="shared" si="21"/>
        <v>1.3333333333333333</v>
      </c>
      <c r="J148" s="6">
        <f>+IFR!AD148</f>
        <v>1.4999999999999999E-2</v>
      </c>
      <c r="K148" s="14">
        <f t="shared" si="26"/>
        <v>0.95</v>
      </c>
      <c r="L148" s="22">
        <f t="shared" si="22"/>
        <v>1.2666666666666666</v>
      </c>
      <c r="M148" s="14">
        <v>1</v>
      </c>
      <c r="N148" s="14">
        <v>1</v>
      </c>
      <c r="P148" s="22">
        <f t="shared" si="23"/>
        <v>1.2666666666666666</v>
      </c>
      <c r="R148" s="3">
        <f t="shared" si="27"/>
        <v>2.0152202158406926E-4</v>
      </c>
      <c r="T148" s="5">
        <f>+R148*(assessment!$J$272*assessment!$E$3)</f>
        <v>1590.2198647681178</v>
      </c>
      <c r="V148" s="6">
        <f>+T148/payroll!F148</f>
        <v>4.5575181540524257E-4</v>
      </c>
      <c r="X148" s="5">
        <f>IF(V148&lt;$X$2,T148, +payroll!F148 * $X$2)</f>
        <v>1590.2198647681178</v>
      </c>
      <c r="Z148" s="5">
        <f t="shared" si="24"/>
        <v>0</v>
      </c>
      <c r="AB148">
        <f t="shared" si="25"/>
        <v>1</v>
      </c>
    </row>
    <row r="149" spans="1:28" outlineLevel="1">
      <c r="A149" t="s">
        <v>226</v>
      </c>
      <c r="B149" t="s">
        <v>227</v>
      </c>
      <c r="D149" s="38">
        <v>0</v>
      </c>
      <c r="E149" s="38">
        <v>0</v>
      </c>
      <c r="F149" s="38">
        <v>1</v>
      </c>
      <c r="G149">
        <f t="shared" si="20"/>
        <v>1</v>
      </c>
      <c r="I149" s="22">
        <f t="shared" si="21"/>
        <v>0.33333333333333331</v>
      </c>
      <c r="J149" s="6">
        <f>+IFR!AD149</f>
        <v>5.0000000000000001E-3</v>
      </c>
      <c r="K149" s="14">
        <f t="shared" si="26"/>
        <v>0.95</v>
      </c>
      <c r="L149" s="22">
        <f t="shared" si="22"/>
        <v>0.31666666666666665</v>
      </c>
      <c r="M149" s="14">
        <v>1</v>
      </c>
      <c r="N149" s="14">
        <v>1</v>
      </c>
      <c r="P149" s="22">
        <f t="shared" si="23"/>
        <v>0.31666666666666665</v>
      </c>
      <c r="R149" s="3">
        <f t="shared" si="27"/>
        <v>5.0380505396017315E-5</v>
      </c>
      <c r="T149" s="5">
        <f>+R149*(assessment!$J$272*assessment!$E$3)</f>
        <v>397.55496619202944</v>
      </c>
      <c r="V149" s="6">
        <f>+T149/payroll!F149</f>
        <v>1.8279739828005253E-4</v>
      </c>
      <c r="X149" s="5">
        <f>IF(V149&lt;$X$2,T149, +payroll!F149 * $X$2)</f>
        <v>397.55496619202944</v>
      </c>
      <c r="Z149" s="5">
        <f t="shared" si="24"/>
        <v>0</v>
      </c>
      <c r="AB149">
        <f t="shared" si="25"/>
        <v>1</v>
      </c>
    </row>
    <row r="150" spans="1:28" outlineLevel="1">
      <c r="A150" t="s">
        <v>228</v>
      </c>
      <c r="B150" t="s">
        <v>229</v>
      </c>
      <c r="D150" s="38">
        <v>0</v>
      </c>
      <c r="E150" s="38">
        <v>0</v>
      </c>
      <c r="F150" s="38">
        <v>0</v>
      </c>
      <c r="G150">
        <f t="shared" si="20"/>
        <v>0</v>
      </c>
      <c r="I150" s="22">
        <f t="shared" si="21"/>
        <v>0</v>
      </c>
      <c r="J150" s="6">
        <f>+IFR!AD150</f>
        <v>0</v>
      </c>
      <c r="K150" s="14">
        <f t="shared" si="26"/>
        <v>0.95</v>
      </c>
      <c r="L150" s="22">
        <f t="shared" si="22"/>
        <v>0</v>
      </c>
      <c r="M150" s="14">
        <v>1</v>
      </c>
      <c r="N150" s="14">
        <v>1</v>
      </c>
      <c r="P150" s="22">
        <f t="shared" si="23"/>
        <v>0</v>
      </c>
      <c r="R150" s="3">
        <f t="shared" si="27"/>
        <v>0</v>
      </c>
      <c r="T150" s="5">
        <f>+R150*(assessment!$J$272*assessment!$E$3)</f>
        <v>0</v>
      </c>
      <c r="V150" s="6">
        <f>+T150/payroll!F150</f>
        <v>0</v>
      </c>
      <c r="X150" s="5">
        <f>IF(V150&lt;$X$2,T150, +payroll!F150 * $X$2)</f>
        <v>0</v>
      </c>
      <c r="Z150" s="5">
        <f t="shared" si="24"/>
        <v>0</v>
      </c>
      <c r="AB150" t="e">
        <f t="shared" si="25"/>
        <v>#DIV/0!</v>
      </c>
    </row>
    <row r="151" spans="1:28" outlineLevel="1">
      <c r="A151" t="s">
        <v>230</v>
      </c>
      <c r="B151" t="s">
        <v>231</v>
      </c>
      <c r="D151" s="38">
        <v>2</v>
      </c>
      <c r="E151" s="38">
        <v>0</v>
      </c>
      <c r="F151" s="38">
        <v>1</v>
      </c>
      <c r="G151">
        <f t="shared" si="20"/>
        <v>3</v>
      </c>
      <c r="I151" s="22">
        <f t="shared" si="21"/>
        <v>1</v>
      </c>
      <c r="J151" s="6">
        <f>+IFR!AD151</f>
        <v>8.3333333333333332E-3</v>
      </c>
      <c r="K151" s="14">
        <f t="shared" si="26"/>
        <v>0.95</v>
      </c>
      <c r="L151" s="22">
        <f t="shared" si="22"/>
        <v>0.95</v>
      </c>
      <c r="M151" s="14">
        <v>1</v>
      </c>
      <c r="N151" s="14">
        <v>1</v>
      </c>
      <c r="P151" s="22">
        <f t="shared" si="23"/>
        <v>0.95</v>
      </c>
      <c r="R151" s="3">
        <f t="shared" si="27"/>
        <v>1.5114151618805195E-4</v>
      </c>
      <c r="T151" s="5">
        <f>+R151*(assessment!$J$272*assessment!$E$3)</f>
        <v>1192.6648985760885</v>
      </c>
      <c r="V151" s="6">
        <f>+T151/payroll!F151</f>
        <v>7.0861685448665084E-4</v>
      </c>
      <c r="X151" s="5">
        <f>IF(V151&lt;$X$2,T151, +payroll!F151 * $X$2)</f>
        <v>1192.6648985760885</v>
      </c>
      <c r="Z151" s="5">
        <f t="shared" si="24"/>
        <v>0</v>
      </c>
      <c r="AB151">
        <f t="shared" si="25"/>
        <v>1</v>
      </c>
    </row>
    <row r="152" spans="1:28" outlineLevel="1">
      <c r="A152" t="s">
        <v>232</v>
      </c>
      <c r="B152" t="s">
        <v>233</v>
      </c>
      <c r="D152" s="38">
        <v>2</v>
      </c>
      <c r="E152" s="38">
        <v>2</v>
      </c>
      <c r="F152" s="38">
        <v>1</v>
      </c>
      <c r="G152">
        <f t="shared" si="20"/>
        <v>5</v>
      </c>
      <c r="I152" s="22">
        <f t="shared" si="21"/>
        <v>1.6666666666666667</v>
      </c>
      <c r="J152" s="6">
        <f>+IFR!AD152</f>
        <v>1.4999999999999999E-2</v>
      </c>
      <c r="K152" s="14">
        <f t="shared" si="26"/>
        <v>0.95</v>
      </c>
      <c r="L152" s="22">
        <f t="shared" si="22"/>
        <v>1.5833333333333333</v>
      </c>
      <c r="M152" s="14">
        <v>1</v>
      </c>
      <c r="N152" s="14">
        <v>1</v>
      </c>
      <c r="P152" s="22">
        <f t="shared" si="23"/>
        <v>1.5833333333333333</v>
      </c>
      <c r="R152" s="3">
        <f t="shared" si="27"/>
        <v>2.5190252698008655E-4</v>
      </c>
      <c r="T152" s="5">
        <f>+R152*(assessment!$J$272*assessment!$E$3)</f>
        <v>1987.774830960147</v>
      </c>
      <c r="V152" s="6">
        <f>+T152/payroll!F152</f>
        <v>5.0752467738467621E-4</v>
      </c>
      <c r="X152" s="5">
        <f>IF(V152&lt;$X$2,T152, +payroll!F152 * $X$2)</f>
        <v>1987.774830960147</v>
      </c>
      <c r="Z152" s="5">
        <f t="shared" si="24"/>
        <v>0</v>
      </c>
      <c r="AB152">
        <f t="shared" si="25"/>
        <v>1</v>
      </c>
    </row>
    <row r="153" spans="1:28" outlineLevel="1">
      <c r="A153" t="s">
        <v>234</v>
      </c>
      <c r="B153" t="s">
        <v>235</v>
      </c>
      <c r="D153" s="38">
        <v>3</v>
      </c>
      <c r="E153" s="38">
        <v>1</v>
      </c>
      <c r="F153" s="38">
        <v>4</v>
      </c>
      <c r="G153">
        <f t="shared" si="20"/>
        <v>8</v>
      </c>
      <c r="I153" s="22">
        <f t="shared" si="21"/>
        <v>2.6666666666666665</v>
      </c>
      <c r="J153" s="6">
        <f>+IFR!AD153</f>
        <v>2.2544813623119147E-2</v>
      </c>
      <c r="K153" s="14">
        <f t="shared" si="26"/>
        <v>0.95</v>
      </c>
      <c r="L153" s="22">
        <f t="shared" si="22"/>
        <v>2.5333333333333332</v>
      </c>
      <c r="M153" s="14">
        <v>1</v>
      </c>
      <c r="N153" s="14">
        <v>1</v>
      </c>
      <c r="P153" s="22">
        <f t="shared" si="23"/>
        <v>2.5333333333333332</v>
      </c>
      <c r="R153" s="3">
        <f t="shared" si="27"/>
        <v>4.0304404316813852E-4</v>
      </c>
      <c r="T153" s="5">
        <f>+R153*(assessment!$J$272*assessment!$E$3)</f>
        <v>3180.4397295362355</v>
      </c>
      <c r="V153" s="6">
        <f>+T153/payroll!F153</f>
        <v>5.6306853690271251E-4</v>
      </c>
      <c r="X153" s="5">
        <f>IF(V153&lt;$X$2,T153, +payroll!F153 * $X$2)</f>
        <v>3180.4397295362355</v>
      </c>
      <c r="Z153" s="5">
        <f t="shared" si="24"/>
        <v>0</v>
      </c>
      <c r="AB153">
        <f t="shared" si="25"/>
        <v>1</v>
      </c>
    </row>
    <row r="154" spans="1:28" outlineLevel="1">
      <c r="A154" t="s">
        <v>236</v>
      </c>
      <c r="B154" t="s">
        <v>237</v>
      </c>
      <c r="D154" s="38">
        <v>0</v>
      </c>
      <c r="E154" s="38">
        <v>0</v>
      </c>
      <c r="F154" s="38">
        <v>0</v>
      </c>
      <c r="G154">
        <f t="shared" si="20"/>
        <v>0</v>
      </c>
      <c r="I154" s="22">
        <f t="shared" si="21"/>
        <v>0</v>
      </c>
      <c r="J154" s="6">
        <f>+IFR!AD154</f>
        <v>0</v>
      </c>
      <c r="K154" s="14">
        <f t="shared" si="26"/>
        <v>0.95</v>
      </c>
      <c r="L154" s="22">
        <f t="shared" si="22"/>
        <v>0</v>
      </c>
      <c r="M154" s="14">
        <v>1</v>
      </c>
      <c r="N154" s="14">
        <v>1</v>
      </c>
      <c r="P154" s="22">
        <f t="shared" si="23"/>
        <v>0</v>
      </c>
      <c r="R154" s="3">
        <f t="shared" si="27"/>
        <v>0</v>
      </c>
      <c r="T154" s="5">
        <f>+R154*(assessment!$J$272*assessment!$E$3)</f>
        <v>0</v>
      </c>
      <c r="V154" s="6">
        <f>+T154/payroll!F154</f>
        <v>0</v>
      </c>
      <c r="X154" s="5">
        <f>IF(V154&lt;$X$2,T154, +payroll!F154 * $X$2)</f>
        <v>0</v>
      </c>
      <c r="Z154" s="5">
        <f t="shared" si="24"/>
        <v>0</v>
      </c>
      <c r="AB154" t="e">
        <f t="shared" si="25"/>
        <v>#DIV/0!</v>
      </c>
    </row>
    <row r="155" spans="1:28" outlineLevel="1">
      <c r="A155" t="s">
        <v>238</v>
      </c>
      <c r="B155" t="s">
        <v>239</v>
      </c>
      <c r="D155" s="38">
        <v>0</v>
      </c>
      <c r="E155" s="38">
        <v>0</v>
      </c>
      <c r="F155" s="38">
        <v>0</v>
      </c>
      <c r="G155">
        <f t="shared" si="20"/>
        <v>0</v>
      </c>
      <c r="I155" s="22">
        <f t="shared" si="21"/>
        <v>0</v>
      </c>
      <c r="J155" s="6">
        <f>+IFR!AD155</f>
        <v>0</v>
      </c>
      <c r="K155" s="14">
        <f t="shared" si="26"/>
        <v>0.95</v>
      </c>
      <c r="L155" s="22">
        <f t="shared" si="22"/>
        <v>0</v>
      </c>
      <c r="M155" s="14">
        <v>1</v>
      </c>
      <c r="N155" s="14">
        <v>1</v>
      </c>
      <c r="P155" s="22">
        <f t="shared" si="23"/>
        <v>0</v>
      </c>
      <c r="R155" s="3">
        <f t="shared" si="27"/>
        <v>0</v>
      </c>
      <c r="T155" s="5">
        <f>+R155*(assessment!$J$272*assessment!$E$3)</f>
        <v>0</v>
      </c>
      <c r="V155" s="6">
        <f>+T155/payroll!F155</f>
        <v>0</v>
      </c>
      <c r="X155" s="5">
        <f>IF(V155&lt;$X$2,T155, +payroll!F155 * $X$2)</f>
        <v>0</v>
      </c>
      <c r="Z155" s="5">
        <f t="shared" si="24"/>
        <v>0</v>
      </c>
      <c r="AB155" t="e">
        <f t="shared" si="25"/>
        <v>#DIV/0!</v>
      </c>
    </row>
    <row r="156" spans="1:28" outlineLevel="1">
      <c r="A156" t="s">
        <v>240</v>
      </c>
      <c r="B156" t="s">
        <v>241</v>
      </c>
      <c r="D156" s="38">
        <v>0</v>
      </c>
      <c r="E156" s="38">
        <v>0</v>
      </c>
      <c r="F156" s="38">
        <v>0</v>
      </c>
      <c r="G156">
        <f t="shared" si="20"/>
        <v>0</v>
      </c>
      <c r="I156" s="22">
        <f t="shared" si="21"/>
        <v>0</v>
      </c>
      <c r="J156" s="6">
        <f>+IFR!AD156</f>
        <v>0</v>
      </c>
      <c r="K156" s="14">
        <f t="shared" si="26"/>
        <v>0.95</v>
      </c>
      <c r="L156" s="22">
        <f t="shared" si="22"/>
        <v>0</v>
      </c>
      <c r="M156" s="14">
        <v>1</v>
      </c>
      <c r="N156" s="14">
        <v>1</v>
      </c>
      <c r="P156" s="22">
        <f t="shared" si="23"/>
        <v>0</v>
      </c>
      <c r="R156" s="3">
        <f t="shared" si="27"/>
        <v>0</v>
      </c>
      <c r="T156" s="5">
        <f>+R156*(assessment!$J$272*assessment!$E$3)</f>
        <v>0</v>
      </c>
      <c r="V156" s="6">
        <f>+T156/payroll!F156</f>
        <v>0</v>
      </c>
      <c r="X156" s="5">
        <f>IF(V156&lt;$X$2,T156, +payroll!F156 * $X$2)</f>
        <v>0</v>
      </c>
      <c r="Z156" s="5">
        <f t="shared" si="24"/>
        <v>0</v>
      </c>
      <c r="AB156" t="e">
        <f t="shared" si="25"/>
        <v>#DIV/0!</v>
      </c>
    </row>
    <row r="157" spans="1:28" outlineLevel="1">
      <c r="A157" t="s">
        <v>242</v>
      </c>
      <c r="B157" t="s">
        <v>243</v>
      </c>
      <c r="D157" s="38">
        <v>0</v>
      </c>
      <c r="E157" s="38">
        <v>2</v>
      </c>
      <c r="F157" s="38">
        <v>2</v>
      </c>
      <c r="G157">
        <f t="shared" si="20"/>
        <v>4</v>
      </c>
      <c r="I157" s="22">
        <f t="shared" si="21"/>
        <v>1.3333333333333333</v>
      </c>
      <c r="J157" s="6">
        <f>+IFR!AD157</f>
        <v>1.5783168613357292E-2</v>
      </c>
      <c r="K157" s="14">
        <f t="shared" si="26"/>
        <v>0.95</v>
      </c>
      <c r="L157" s="22">
        <f t="shared" si="22"/>
        <v>1.2666666666666666</v>
      </c>
      <c r="M157" s="14">
        <v>1</v>
      </c>
      <c r="N157" s="14">
        <v>1</v>
      </c>
      <c r="P157" s="22">
        <f t="shared" si="23"/>
        <v>1.2666666666666666</v>
      </c>
      <c r="R157" s="3">
        <f t="shared" si="27"/>
        <v>2.0152202158406926E-4</v>
      </c>
      <c r="T157" s="5">
        <f>+R157*(assessment!$J$272*assessment!$E$3)</f>
        <v>1590.2198647681178</v>
      </c>
      <c r="V157" s="6">
        <f>+T157/payroll!F157</f>
        <v>3.3484530373237401E-4</v>
      </c>
      <c r="X157" s="5">
        <f>IF(V157&lt;$X$2,T157, +payroll!F157 * $X$2)</f>
        <v>1590.2198647681178</v>
      </c>
      <c r="Z157" s="5">
        <f t="shared" si="24"/>
        <v>0</v>
      </c>
      <c r="AB157">
        <f t="shared" si="25"/>
        <v>1</v>
      </c>
    </row>
    <row r="158" spans="1:28" outlineLevel="1">
      <c r="A158" t="s">
        <v>244</v>
      </c>
      <c r="B158" t="s">
        <v>245</v>
      </c>
      <c r="D158" s="38">
        <v>0</v>
      </c>
      <c r="E158" s="38">
        <v>0</v>
      </c>
      <c r="F158" s="38">
        <v>0</v>
      </c>
      <c r="G158">
        <f t="shared" si="20"/>
        <v>0</v>
      </c>
      <c r="I158" s="22">
        <f t="shared" si="21"/>
        <v>0</v>
      </c>
      <c r="J158" s="6">
        <f>+IFR!AD158</f>
        <v>0</v>
      </c>
      <c r="K158" s="14">
        <f t="shared" si="26"/>
        <v>0.95</v>
      </c>
      <c r="L158" s="22">
        <f t="shared" si="22"/>
        <v>0</v>
      </c>
      <c r="M158" s="14">
        <v>1</v>
      </c>
      <c r="N158" s="14">
        <v>1</v>
      </c>
      <c r="P158" s="22">
        <f t="shared" si="23"/>
        <v>0</v>
      </c>
      <c r="R158" s="3">
        <f t="shared" si="27"/>
        <v>0</v>
      </c>
      <c r="T158" s="5">
        <f>+R158*(assessment!$J$272*assessment!$E$3)</f>
        <v>0</v>
      </c>
      <c r="V158" s="6">
        <f>+T158/payroll!F158</f>
        <v>0</v>
      </c>
      <c r="X158" s="5">
        <f>IF(V158&lt;$X$2,T158, +payroll!F158 * $X$2)</f>
        <v>0</v>
      </c>
      <c r="Z158" s="5">
        <f t="shared" si="24"/>
        <v>0</v>
      </c>
      <c r="AB158" t="e">
        <f t="shared" si="25"/>
        <v>#DIV/0!</v>
      </c>
    </row>
    <row r="159" spans="1:28" outlineLevel="1">
      <c r="A159" t="s">
        <v>246</v>
      </c>
      <c r="B159" t="s">
        <v>247</v>
      </c>
      <c r="D159" s="38">
        <v>0</v>
      </c>
      <c r="E159" s="38">
        <v>0</v>
      </c>
      <c r="F159" s="38">
        <v>0</v>
      </c>
      <c r="G159">
        <f t="shared" si="20"/>
        <v>0</v>
      </c>
      <c r="I159" s="22">
        <f t="shared" si="21"/>
        <v>0</v>
      </c>
      <c r="J159" s="6">
        <f>+IFR!AD159</f>
        <v>0</v>
      </c>
      <c r="K159" s="14">
        <f t="shared" si="26"/>
        <v>0.95</v>
      </c>
      <c r="L159" s="22">
        <f t="shared" si="22"/>
        <v>0</v>
      </c>
      <c r="M159" s="14">
        <v>1</v>
      </c>
      <c r="N159" s="14">
        <v>1</v>
      </c>
      <c r="P159" s="22">
        <f t="shared" si="23"/>
        <v>0</v>
      </c>
      <c r="R159" s="3">
        <f t="shared" si="27"/>
        <v>0</v>
      </c>
      <c r="T159" s="5">
        <f>+R159*(assessment!$J$272*assessment!$E$3)</f>
        <v>0</v>
      </c>
      <c r="V159" s="6">
        <f>+T159/payroll!F159</f>
        <v>0</v>
      </c>
      <c r="X159" s="5">
        <f>IF(V159&lt;$X$2,T159, +payroll!F159 * $X$2)</f>
        <v>0</v>
      </c>
      <c r="Z159" s="5">
        <f t="shared" si="24"/>
        <v>0</v>
      </c>
      <c r="AB159" t="e">
        <f t="shared" si="25"/>
        <v>#DIV/0!</v>
      </c>
    </row>
    <row r="160" spans="1:28" outlineLevel="1">
      <c r="A160" t="s">
        <v>248</v>
      </c>
      <c r="B160" t="s">
        <v>249</v>
      </c>
      <c r="D160" s="38">
        <v>0</v>
      </c>
      <c r="E160" s="38">
        <v>0</v>
      </c>
      <c r="F160" s="38">
        <v>0</v>
      </c>
      <c r="G160">
        <f t="shared" si="20"/>
        <v>0</v>
      </c>
      <c r="I160" s="22">
        <f t="shared" si="21"/>
        <v>0</v>
      </c>
      <c r="J160" s="6">
        <f>+IFR!AD160</f>
        <v>0</v>
      </c>
      <c r="K160" s="14">
        <f t="shared" si="26"/>
        <v>0.95</v>
      </c>
      <c r="L160" s="22">
        <f t="shared" si="22"/>
        <v>0</v>
      </c>
      <c r="M160" s="14">
        <v>1</v>
      </c>
      <c r="N160" s="14">
        <v>1</v>
      </c>
      <c r="P160" s="22">
        <f t="shared" si="23"/>
        <v>0</v>
      </c>
      <c r="R160" s="3">
        <f t="shared" si="27"/>
        <v>0</v>
      </c>
      <c r="T160" s="5">
        <f>+R160*(assessment!$J$272*assessment!$E$3)</f>
        <v>0</v>
      </c>
      <c r="V160" s="6">
        <f>+T160/payroll!F160</f>
        <v>0</v>
      </c>
      <c r="X160" s="5">
        <f>IF(V160&lt;$X$2,T160, +payroll!F160 * $X$2)</f>
        <v>0</v>
      </c>
      <c r="Z160" s="5">
        <f t="shared" si="24"/>
        <v>0</v>
      </c>
      <c r="AB160" t="e">
        <f t="shared" si="25"/>
        <v>#DIV/0!</v>
      </c>
    </row>
    <row r="161" spans="1:28" outlineLevel="1">
      <c r="A161" t="s">
        <v>492</v>
      </c>
      <c r="B161" t="s">
        <v>493</v>
      </c>
      <c r="D161" s="38">
        <v>0</v>
      </c>
      <c r="E161" s="38">
        <v>0</v>
      </c>
      <c r="F161" s="38">
        <v>0</v>
      </c>
      <c r="G161">
        <f>SUM(D161:F161)</f>
        <v>0</v>
      </c>
      <c r="I161" s="22">
        <f>AVERAGE(D161:F161)</f>
        <v>0</v>
      </c>
      <c r="J161" s="6">
        <f>+IFR!AD161</f>
        <v>0</v>
      </c>
      <c r="K161" s="14">
        <f t="shared" si="26"/>
        <v>0.95</v>
      </c>
      <c r="L161" s="22">
        <f>+I161*K161</f>
        <v>0</v>
      </c>
      <c r="M161" s="14">
        <v>1</v>
      </c>
      <c r="N161" s="14">
        <v>1</v>
      </c>
      <c r="P161" s="22">
        <f>+L161*M161*N161</f>
        <v>0</v>
      </c>
      <c r="R161" s="3">
        <f t="shared" ref="R161:R194" si="28">+P161/$P$264</f>
        <v>0</v>
      </c>
      <c r="T161" s="5">
        <f>+R161*(assessment!$J$272*assessment!$E$3)</f>
        <v>0</v>
      </c>
      <c r="V161" s="6">
        <f>+T161/payroll!F161</f>
        <v>0</v>
      </c>
      <c r="X161" s="5">
        <f>IF(V161&lt;$X$2,T161, +payroll!F161 * $X$2)</f>
        <v>0</v>
      </c>
      <c r="Z161" s="5">
        <f>+T161-X161</f>
        <v>0</v>
      </c>
      <c r="AB161" t="e">
        <f t="shared" si="25"/>
        <v>#DIV/0!</v>
      </c>
    </row>
    <row r="162" spans="1:28" outlineLevel="1">
      <c r="A162" t="s">
        <v>250</v>
      </c>
      <c r="B162" t="s">
        <v>251</v>
      </c>
      <c r="D162" s="38">
        <v>10</v>
      </c>
      <c r="E162" s="38">
        <v>9</v>
      </c>
      <c r="F162" s="38">
        <v>5</v>
      </c>
      <c r="G162">
        <f t="shared" si="20"/>
        <v>24</v>
      </c>
      <c r="I162" s="22">
        <f t="shared" si="21"/>
        <v>8</v>
      </c>
      <c r="J162" s="6">
        <f>+IFR!AD162</f>
        <v>1.4047849153720954E-2</v>
      </c>
      <c r="K162" s="14">
        <f t="shared" si="26"/>
        <v>0.95</v>
      </c>
      <c r="L162" s="22">
        <f t="shared" si="22"/>
        <v>7.6</v>
      </c>
      <c r="M162" s="14">
        <v>1</v>
      </c>
      <c r="N162" s="14">
        <v>1</v>
      </c>
      <c r="P162" s="22">
        <f t="shared" si="23"/>
        <v>7.6</v>
      </c>
      <c r="R162" s="3">
        <f t="shared" si="28"/>
        <v>1.2091321295044156E-3</v>
      </c>
      <c r="T162" s="5">
        <f>+R162*(assessment!$J$272*assessment!$E$3)</f>
        <v>9541.3191886087079</v>
      </c>
      <c r="V162" s="6">
        <f>+T162/payroll!F162</f>
        <v>3.7223875732352003E-4</v>
      </c>
      <c r="X162" s="5">
        <f>IF(V162&lt;$X$2,T162, +payroll!F162 * $X$2)</f>
        <v>9541.3191886087079</v>
      </c>
      <c r="Z162" s="5">
        <f t="shared" si="24"/>
        <v>0</v>
      </c>
      <c r="AB162">
        <f t="shared" si="25"/>
        <v>1</v>
      </c>
    </row>
    <row r="163" spans="1:28" outlineLevel="1">
      <c r="A163" t="s">
        <v>252</v>
      </c>
      <c r="B163" t="s">
        <v>253</v>
      </c>
      <c r="D163" s="38">
        <v>0</v>
      </c>
      <c r="E163" s="38">
        <v>0</v>
      </c>
      <c r="F163" s="38">
        <v>0</v>
      </c>
      <c r="G163">
        <f t="shared" si="20"/>
        <v>0</v>
      </c>
      <c r="I163" s="22">
        <f t="shared" si="21"/>
        <v>0</v>
      </c>
      <c r="J163" s="6">
        <f>+IFR!AD163</f>
        <v>0</v>
      </c>
      <c r="K163" s="14">
        <f t="shared" si="26"/>
        <v>0.95</v>
      </c>
      <c r="L163" s="22">
        <f t="shared" si="22"/>
        <v>0</v>
      </c>
      <c r="M163" s="14">
        <v>1</v>
      </c>
      <c r="N163" s="14">
        <v>1</v>
      </c>
      <c r="P163" s="22">
        <f t="shared" si="23"/>
        <v>0</v>
      </c>
      <c r="R163" s="3">
        <f t="shared" si="28"/>
        <v>0</v>
      </c>
      <c r="T163" s="5">
        <f>+R163*(assessment!$J$272*assessment!$E$3)</f>
        <v>0</v>
      </c>
      <c r="V163" s="6">
        <f>+T163/payroll!F163</f>
        <v>0</v>
      </c>
      <c r="X163" s="5">
        <f>IF(V163&lt;$X$2,T163, +payroll!F163 * $X$2)</f>
        <v>0</v>
      </c>
      <c r="Z163" s="5">
        <f t="shared" si="24"/>
        <v>0</v>
      </c>
      <c r="AB163" t="e">
        <f t="shared" si="25"/>
        <v>#DIV/0!</v>
      </c>
    </row>
    <row r="164" spans="1:28" outlineLevel="1">
      <c r="A164" t="s">
        <v>254</v>
      </c>
      <c r="B164" t="s">
        <v>255</v>
      </c>
      <c r="D164" s="38">
        <v>0</v>
      </c>
      <c r="E164" s="38">
        <v>0</v>
      </c>
      <c r="F164" s="38">
        <v>0</v>
      </c>
      <c r="G164">
        <f t="shared" ref="G164:G226" si="29">SUM(D164:F164)</f>
        <v>0</v>
      </c>
      <c r="I164" s="22">
        <f t="shared" si="21"/>
        <v>0</v>
      </c>
      <c r="J164" s="6">
        <f>+IFR!AD164</f>
        <v>0</v>
      </c>
      <c r="K164" s="14">
        <f t="shared" si="26"/>
        <v>0.95</v>
      </c>
      <c r="L164" s="22">
        <f t="shared" si="22"/>
        <v>0</v>
      </c>
      <c r="M164" s="14">
        <v>1</v>
      </c>
      <c r="N164" s="14">
        <v>1</v>
      </c>
      <c r="P164" s="22">
        <f t="shared" ref="P164:P226" si="30">+L164*M164*N164</f>
        <v>0</v>
      </c>
      <c r="R164" s="3">
        <f t="shared" si="28"/>
        <v>0</v>
      </c>
      <c r="T164" s="5">
        <f>+R164*(assessment!$J$272*assessment!$E$3)</f>
        <v>0</v>
      </c>
      <c r="V164" s="6">
        <f>+T164/payroll!F164</f>
        <v>0</v>
      </c>
      <c r="X164" s="5">
        <f>IF(V164&lt;$X$2,T164, +payroll!F164 * $X$2)</f>
        <v>0</v>
      </c>
      <c r="Z164" s="5">
        <f t="shared" ref="Z164:Z226" si="31">+T164-X164</f>
        <v>0</v>
      </c>
      <c r="AB164" t="e">
        <f t="shared" ref="AB164:AB226" si="32">+X164/T164</f>
        <v>#DIV/0!</v>
      </c>
    </row>
    <row r="165" spans="1:28" outlineLevel="1">
      <c r="A165" t="s">
        <v>256</v>
      </c>
      <c r="B165" t="s">
        <v>257</v>
      </c>
      <c r="D165" s="38">
        <v>1</v>
      </c>
      <c r="E165" s="38">
        <v>2</v>
      </c>
      <c r="F165" s="38">
        <v>0</v>
      </c>
      <c r="G165">
        <f t="shared" si="29"/>
        <v>3</v>
      </c>
      <c r="I165" s="22">
        <f t="shared" ref="I165:I227" si="33">AVERAGE(D165:F165)</f>
        <v>1</v>
      </c>
      <c r="J165" s="6">
        <f>+IFR!AD165</f>
        <v>8.3333333333333332E-3</v>
      </c>
      <c r="K165" s="14">
        <f t="shared" si="26"/>
        <v>0.95</v>
      </c>
      <c r="L165" s="22">
        <f t="shared" ref="L165:L227" si="34">+I165*K165</f>
        <v>0.95</v>
      </c>
      <c r="M165" s="14">
        <v>1</v>
      </c>
      <c r="N165" s="14">
        <v>1</v>
      </c>
      <c r="P165" s="22">
        <f t="shared" si="30"/>
        <v>0.95</v>
      </c>
      <c r="R165" s="3">
        <f t="shared" si="28"/>
        <v>1.5114151618805195E-4</v>
      </c>
      <c r="T165" s="5">
        <f>+R165*(assessment!$J$272*assessment!$E$3)</f>
        <v>1192.6648985760885</v>
      </c>
      <c r="V165" s="6">
        <f>+T165/payroll!F165</f>
        <v>2.9012973062667833E-4</v>
      </c>
      <c r="X165" s="5">
        <f>IF(V165&lt;$X$2,T165, +payroll!F165 * $X$2)</f>
        <v>1192.6648985760885</v>
      </c>
      <c r="Z165" s="5">
        <f t="shared" si="31"/>
        <v>0</v>
      </c>
      <c r="AB165">
        <f t="shared" si="32"/>
        <v>1</v>
      </c>
    </row>
    <row r="166" spans="1:28" outlineLevel="1">
      <c r="A166" t="s">
        <v>258</v>
      </c>
      <c r="B166" t="s">
        <v>259</v>
      </c>
      <c r="D166" s="38">
        <v>0</v>
      </c>
      <c r="E166" s="38">
        <v>0</v>
      </c>
      <c r="F166" s="38">
        <v>0</v>
      </c>
      <c r="G166">
        <f t="shared" si="29"/>
        <v>0</v>
      </c>
      <c r="I166" s="22">
        <f t="shared" si="33"/>
        <v>0</v>
      </c>
      <c r="J166" s="6">
        <f>+IFR!AD166</f>
        <v>0</v>
      </c>
      <c r="K166" s="14">
        <f t="shared" si="26"/>
        <v>0.95</v>
      </c>
      <c r="L166" s="22">
        <f t="shared" si="34"/>
        <v>0</v>
      </c>
      <c r="M166" s="14">
        <v>1</v>
      </c>
      <c r="N166" s="14">
        <v>1</v>
      </c>
      <c r="P166" s="22">
        <f t="shared" si="30"/>
        <v>0</v>
      </c>
      <c r="R166" s="3">
        <f t="shared" si="28"/>
        <v>0</v>
      </c>
      <c r="T166" s="5">
        <f>+R166*(assessment!$J$272*assessment!$E$3)</f>
        <v>0</v>
      </c>
      <c r="V166" s="6">
        <f>+T166/payroll!F166</f>
        <v>0</v>
      </c>
      <c r="X166" s="5">
        <f>IF(V166&lt;$X$2,T166, +payroll!F166 * $X$2)</f>
        <v>0</v>
      </c>
      <c r="Z166" s="5">
        <f t="shared" si="31"/>
        <v>0</v>
      </c>
      <c r="AB166" t="e">
        <f t="shared" si="32"/>
        <v>#DIV/0!</v>
      </c>
    </row>
    <row r="167" spans="1:28" outlineLevel="1">
      <c r="A167" t="s">
        <v>260</v>
      </c>
      <c r="B167" t="s">
        <v>261</v>
      </c>
      <c r="D167" s="38">
        <v>0</v>
      </c>
      <c r="E167" s="38">
        <v>0</v>
      </c>
      <c r="F167" s="38">
        <v>0</v>
      </c>
      <c r="G167">
        <f t="shared" si="29"/>
        <v>0</v>
      </c>
      <c r="I167" s="22">
        <f t="shared" si="33"/>
        <v>0</v>
      </c>
      <c r="J167" s="6">
        <f>+IFR!AD167</f>
        <v>0</v>
      </c>
      <c r="K167" s="14">
        <f t="shared" si="26"/>
        <v>0.95</v>
      </c>
      <c r="L167" s="22">
        <f t="shared" si="34"/>
        <v>0</v>
      </c>
      <c r="M167" s="14">
        <v>1</v>
      </c>
      <c r="N167" s="14">
        <v>1</v>
      </c>
      <c r="P167" s="22">
        <f t="shared" si="30"/>
        <v>0</v>
      </c>
      <c r="R167" s="3">
        <f t="shared" si="28"/>
        <v>0</v>
      </c>
      <c r="T167" s="5">
        <f>+R167*(assessment!$J$272*assessment!$E$3)</f>
        <v>0</v>
      </c>
      <c r="V167" s="6">
        <f>+T167/payroll!F167</f>
        <v>0</v>
      </c>
      <c r="X167" s="5">
        <f>IF(V167&lt;$X$2,T167, +payroll!F167 * $X$2)</f>
        <v>0</v>
      </c>
      <c r="Z167" s="5">
        <f t="shared" si="31"/>
        <v>0</v>
      </c>
      <c r="AB167" t="e">
        <f t="shared" si="32"/>
        <v>#DIV/0!</v>
      </c>
    </row>
    <row r="168" spans="1:28" outlineLevel="1">
      <c r="A168" t="s">
        <v>262</v>
      </c>
      <c r="B168" t="s">
        <v>263</v>
      </c>
      <c r="D168" s="38">
        <v>0</v>
      </c>
      <c r="E168" s="38">
        <v>1</v>
      </c>
      <c r="F168" s="38">
        <v>1</v>
      </c>
      <c r="G168">
        <f t="shared" si="29"/>
        <v>2</v>
      </c>
      <c r="I168" s="22">
        <f t="shared" si="33"/>
        <v>0.66666666666666663</v>
      </c>
      <c r="J168" s="6">
        <f>+IFR!AD168</f>
        <v>8.3333333333333332E-3</v>
      </c>
      <c r="K168" s="14">
        <f t="shared" si="26"/>
        <v>0.95</v>
      </c>
      <c r="L168" s="22">
        <f t="shared" si="34"/>
        <v>0.6333333333333333</v>
      </c>
      <c r="M168" s="14">
        <v>1</v>
      </c>
      <c r="N168" s="14">
        <v>1</v>
      </c>
      <c r="P168" s="22">
        <f t="shared" si="30"/>
        <v>0.6333333333333333</v>
      </c>
      <c r="R168" s="3">
        <f t="shared" si="28"/>
        <v>1.0076101079203463E-4</v>
      </c>
      <c r="T168" s="5">
        <f>+R168*(assessment!$J$272*assessment!$E$3)</f>
        <v>795.10993238405888</v>
      </c>
      <c r="V168" s="6">
        <f>+T168/payroll!F168</f>
        <v>4.945702777216231E-4</v>
      </c>
      <c r="X168" s="5">
        <f>IF(V168&lt;$X$2,T168, +payroll!F168 * $X$2)</f>
        <v>795.10993238405888</v>
      </c>
      <c r="Z168" s="5">
        <f t="shared" si="31"/>
        <v>0</v>
      </c>
      <c r="AB168">
        <f t="shared" si="32"/>
        <v>1</v>
      </c>
    </row>
    <row r="169" spans="1:28" outlineLevel="1">
      <c r="A169" t="s">
        <v>264</v>
      </c>
      <c r="B169" t="s">
        <v>265</v>
      </c>
      <c r="D169" s="38">
        <v>13</v>
      </c>
      <c r="E169" s="38">
        <v>10</v>
      </c>
      <c r="F169" s="38">
        <v>7</v>
      </c>
      <c r="G169">
        <f t="shared" si="29"/>
        <v>30</v>
      </c>
      <c r="I169" s="22">
        <f t="shared" si="33"/>
        <v>10</v>
      </c>
      <c r="J169" s="6">
        <f>+IFR!AD169</f>
        <v>4.7846864648387728E-2</v>
      </c>
      <c r="K169" s="14">
        <f t="shared" si="26"/>
        <v>1</v>
      </c>
      <c r="L169" s="22">
        <f t="shared" si="34"/>
        <v>10</v>
      </c>
      <c r="M169" s="14">
        <v>1</v>
      </c>
      <c r="N169" s="14">
        <v>1</v>
      </c>
      <c r="P169" s="22">
        <f t="shared" si="30"/>
        <v>10</v>
      </c>
      <c r="R169" s="3">
        <f t="shared" si="28"/>
        <v>1.5909633282952837E-3</v>
      </c>
      <c r="T169" s="5">
        <f>+R169*(assessment!$J$272*assessment!$E$3)</f>
        <v>12554.36735343251</v>
      </c>
      <c r="V169" s="6">
        <f>+T169/payroll!F169</f>
        <v>1.5654476232515246E-3</v>
      </c>
      <c r="X169" s="5">
        <f>IF(V169&lt;$X$2,T169, +payroll!F169 * $X$2)</f>
        <v>12554.36735343251</v>
      </c>
      <c r="Z169" s="5">
        <f t="shared" si="31"/>
        <v>0</v>
      </c>
      <c r="AB169">
        <f t="shared" si="32"/>
        <v>1</v>
      </c>
    </row>
    <row r="170" spans="1:28" outlineLevel="1">
      <c r="A170" t="s">
        <v>266</v>
      </c>
      <c r="B170" t="s">
        <v>267</v>
      </c>
      <c r="D170" s="38">
        <v>0</v>
      </c>
      <c r="E170" s="38">
        <v>0</v>
      </c>
      <c r="F170" s="38">
        <v>0</v>
      </c>
      <c r="G170">
        <f t="shared" si="29"/>
        <v>0</v>
      </c>
      <c r="I170" s="22">
        <f t="shared" si="33"/>
        <v>0</v>
      </c>
      <c r="J170" s="6">
        <f>+IFR!AD170</f>
        <v>0</v>
      </c>
      <c r="K170" s="14">
        <f t="shared" si="26"/>
        <v>0.95</v>
      </c>
      <c r="L170" s="22">
        <f t="shared" si="34"/>
        <v>0</v>
      </c>
      <c r="M170" s="14">
        <v>1</v>
      </c>
      <c r="N170" s="14">
        <v>1</v>
      </c>
      <c r="P170" s="22">
        <f t="shared" si="30"/>
        <v>0</v>
      </c>
      <c r="R170" s="3">
        <f t="shared" si="28"/>
        <v>0</v>
      </c>
      <c r="T170" s="5">
        <f>+R170*(assessment!$J$272*assessment!$E$3)</f>
        <v>0</v>
      </c>
      <c r="V170" s="6">
        <f>+T170/payroll!F170</f>
        <v>0</v>
      </c>
      <c r="X170" s="5">
        <f>IF(V170&lt;$X$2,T170, +payroll!F170 * $X$2)</f>
        <v>0</v>
      </c>
      <c r="Z170" s="5">
        <f t="shared" si="31"/>
        <v>0</v>
      </c>
      <c r="AB170" t="e">
        <f t="shared" si="32"/>
        <v>#DIV/0!</v>
      </c>
    </row>
    <row r="171" spans="1:28" outlineLevel="1">
      <c r="A171" t="s">
        <v>268</v>
      </c>
      <c r="B171" t="s">
        <v>269</v>
      </c>
      <c r="D171" s="38">
        <v>0</v>
      </c>
      <c r="E171" s="38">
        <v>0</v>
      </c>
      <c r="F171" s="38">
        <v>0</v>
      </c>
      <c r="G171">
        <f t="shared" si="29"/>
        <v>0</v>
      </c>
      <c r="I171" s="22">
        <f t="shared" si="33"/>
        <v>0</v>
      </c>
      <c r="J171" s="6">
        <f>+IFR!AD171</f>
        <v>0</v>
      </c>
      <c r="K171" s="14">
        <f t="shared" si="26"/>
        <v>0.95</v>
      </c>
      <c r="L171" s="22">
        <f t="shared" si="34"/>
        <v>0</v>
      </c>
      <c r="M171" s="14">
        <v>1</v>
      </c>
      <c r="N171" s="14">
        <v>1</v>
      </c>
      <c r="P171" s="22">
        <f t="shared" si="30"/>
        <v>0</v>
      </c>
      <c r="R171" s="3">
        <f t="shared" si="28"/>
        <v>0</v>
      </c>
      <c r="T171" s="5">
        <f>+R171*(assessment!$J$272*assessment!$E$3)</f>
        <v>0</v>
      </c>
      <c r="V171" s="6">
        <f>+T171/payroll!F171</f>
        <v>0</v>
      </c>
      <c r="X171" s="5">
        <f>IF(V171&lt;$X$2,T171, +payroll!F171 * $X$2)</f>
        <v>0</v>
      </c>
      <c r="Z171" s="5">
        <f t="shared" si="31"/>
        <v>0</v>
      </c>
      <c r="AB171" t="e">
        <f t="shared" si="32"/>
        <v>#DIV/0!</v>
      </c>
    </row>
    <row r="172" spans="1:28" outlineLevel="1">
      <c r="A172" t="s">
        <v>270</v>
      </c>
      <c r="B172" t="s">
        <v>271</v>
      </c>
      <c r="D172" s="38">
        <v>0</v>
      </c>
      <c r="E172" s="38">
        <v>0</v>
      </c>
      <c r="F172" s="38">
        <v>0</v>
      </c>
      <c r="G172">
        <f t="shared" si="29"/>
        <v>0</v>
      </c>
      <c r="I172" s="22">
        <f t="shared" si="33"/>
        <v>0</v>
      </c>
      <c r="J172" s="6">
        <f>+IFR!AD172</f>
        <v>0</v>
      </c>
      <c r="K172" s="14">
        <f t="shared" si="26"/>
        <v>0.95</v>
      </c>
      <c r="L172" s="22">
        <f t="shared" si="34"/>
        <v>0</v>
      </c>
      <c r="M172" s="14">
        <v>1</v>
      </c>
      <c r="N172" s="14">
        <v>1</v>
      </c>
      <c r="P172" s="22">
        <f t="shared" si="30"/>
        <v>0</v>
      </c>
      <c r="R172" s="3">
        <f t="shared" si="28"/>
        <v>0</v>
      </c>
      <c r="T172" s="5">
        <f>+R172*(assessment!$J$272*assessment!$E$3)</f>
        <v>0</v>
      </c>
      <c r="V172" s="6">
        <f>+T172/payroll!F172</f>
        <v>0</v>
      </c>
      <c r="X172" s="5">
        <f>IF(V172&lt;$X$2,T172, +payroll!F172 * $X$2)</f>
        <v>0</v>
      </c>
      <c r="Z172" s="5">
        <f t="shared" si="31"/>
        <v>0</v>
      </c>
      <c r="AB172" t="e">
        <f t="shared" si="32"/>
        <v>#DIV/0!</v>
      </c>
    </row>
    <row r="173" spans="1:28" outlineLevel="1">
      <c r="A173" t="s">
        <v>272</v>
      </c>
      <c r="B173" t="s">
        <v>273</v>
      </c>
      <c r="D173" s="38">
        <v>0</v>
      </c>
      <c r="E173" s="38">
        <v>1</v>
      </c>
      <c r="F173" s="38">
        <v>0</v>
      </c>
      <c r="G173">
        <f t="shared" si="29"/>
        <v>1</v>
      </c>
      <c r="I173" s="22">
        <f t="shared" si="33"/>
        <v>0.33333333333333331</v>
      </c>
      <c r="J173" s="6">
        <f>+IFR!AD173</f>
        <v>3.3333333333333335E-3</v>
      </c>
      <c r="K173" s="14">
        <f t="shared" si="26"/>
        <v>0.95</v>
      </c>
      <c r="L173" s="22">
        <f t="shared" si="34"/>
        <v>0.31666666666666665</v>
      </c>
      <c r="M173" s="14">
        <v>1</v>
      </c>
      <c r="N173" s="14">
        <v>1</v>
      </c>
      <c r="P173" s="22">
        <f t="shared" si="30"/>
        <v>0.31666666666666665</v>
      </c>
      <c r="R173" s="3">
        <f t="shared" si="28"/>
        <v>5.0380505396017315E-5</v>
      </c>
      <c r="T173" s="5">
        <f>+R173*(assessment!$J$272*assessment!$E$3)</f>
        <v>397.55496619202944</v>
      </c>
      <c r="V173" s="6">
        <f>+T173/payroll!F173</f>
        <v>4.3968828984783148E-4</v>
      </c>
      <c r="X173" s="5">
        <f>IF(V173&lt;$X$2,T173, +payroll!F173 * $X$2)</f>
        <v>397.55496619202944</v>
      </c>
      <c r="Z173" s="5">
        <f t="shared" si="31"/>
        <v>0</v>
      </c>
      <c r="AB173">
        <f t="shared" si="32"/>
        <v>1</v>
      </c>
    </row>
    <row r="174" spans="1:28" outlineLevel="1">
      <c r="A174" t="s">
        <v>274</v>
      </c>
      <c r="B174" t="s">
        <v>275</v>
      </c>
      <c r="D174" s="38">
        <v>0</v>
      </c>
      <c r="E174" s="38">
        <v>0</v>
      </c>
      <c r="F174" s="38">
        <v>0</v>
      </c>
      <c r="G174">
        <f t="shared" si="29"/>
        <v>0</v>
      </c>
      <c r="I174" s="22">
        <f t="shared" si="33"/>
        <v>0</v>
      </c>
      <c r="J174" s="6">
        <f>+IFR!AD174</f>
        <v>0</v>
      </c>
      <c r="K174" s="14">
        <f t="shared" si="26"/>
        <v>0.95</v>
      </c>
      <c r="L174" s="22">
        <f t="shared" si="34"/>
        <v>0</v>
      </c>
      <c r="M174" s="14">
        <v>1</v>
      </c>
      <c r="N174" s="14">
        <v>1</v>
      </c>
      <c r="P174" s="22">
        <f t="shared" si="30"/>
        <v>0</v>
      </c>
      <c r="R174" s="3">
        <f t="shared" si="28"/>
        <v>0</v>
      </c>
      <c r="T174" s="5">
        <f>+R174*(assessment!$J$272*assessment!$E$3)</f>
        <v>0</v>
      </c>
      <c r="V174" s="6">
        <f>+T174/payroll!F174</f>
        <v>0</v>
      </c>
      <c r="X174" s="5">
        <f>IF(V174&lt;$X$2,T174, +payroll!F174 * $X$2)</f>
        <v>0</v>
      </c>
      <c r="Z174" s="5">
        <f t="shared" si="31"/>
        <v>0</v>
      </c>
      <c r="AB174" t="e">
        <f t="shared" si="32"/>
        <v>#DIV/0!</v>
      </c>
    </row>
    <row r="175" spans="1:28" outlineLevel="1">
      <c r="A175" t="s">
        <v>276</v>
      </c>
      <c r="B175" t="s">
        <v>277</v>
      </c>
      <c r="D175" s="38">
        <v>1</v>
      </c>
      <c r="E175" s="38">
        <v>0</v>
      </c>
      <c r="F175" s="38">
        <v>1</v>
      </c>
      <c r="G175">
        <f t="shared" si="29"/>
        <v>2</v>
      </c>
      <c r="I175" s="22">
        <f t="shared" si="33"/>
        <v>0.66666666666666663</v>
      </c>
      <c r="J175" s="6">
        <f>+IFR!AD175</f>
        <v>6.6666666666666671E-3</v>
      </c>
      <c r="K175" s="14">
        <f t="shared" si="26"/>
        <v>0.95</v>
      </c>
      <c r="L175" s="22">
        <f t="shared" si="34"/>
        <v>0.6333333333333333</v>
      </c>
      <c r="M175" s="14">
        <v>1</v>
      </c>
      <c r="N175" s="14">
        <v>1</v>
      </c>
      <c r="P175" s="22">
        <f t="shared" si="30"/>
        <v>0.6333333333333333</v>
      </c>
      <c r="R175" s="3">
        <f t="shared" si="28"/>
        <v>1.0076101079203463E-4</v>
      </c>
      <c r="T175" s="5">
        <f>+R175*(assessment!$J$272*assessment!$E$3)</f>
        <v>795.10993238405888</v>
      </c>
      <c r="V175" s="6">
        <f>+T175/payroll!F175</f>
        <v>2.2707695672717255E-4</v>
      </c>
      <c r="X175" s="5">
        <f>IF(V175&lt;$X$2,T175, +payroll!F175 * $X$2)</f>
        <v>795.10993238405888</v>
      </c>
      <c r="Z175" s="5">
        <f t="shared" si="31"/>
        <v>0</v>
      </c>
      <c r="AB175">
        <f t="shared" si="32"/>
        <v>1</v>
      </c>
    </row>
    <row r="176" spans="1:28" outlineLevel="1">
      <c r="A176" t="s">
        <v>278</v>
      </c>
      <c r="B176" t="s">
        <v>279</v>
      </c>
      <c r="D176" s="38">
        <v>0</v>
      </c>
      <c r="E176" s="38">
        <v>1</v>
      </c>
      <c r="F176" s="38">
        <v>0</v>
      </c>
      <c r="G176">
        <f t="shared" si="29"/>
        <v>1</v>
      </c>
      <c r="I176" s="22">
        <f t="shared" si="33"/>
        <v>0.33333333333333331</v>
      </c>
      <c r="J176" s="6">
        <f>+IFR!AD176</f>
        <v>3.3333333333333335E-3</v>
      </c>
      <c r="K176" s="14">
        <f t="shared" si="26"/>
        <v>0.95</v>
      </c>
      <c r="L176" s="22">
        <f t="shared" si="34"/>
        <v>0.31666666666666665</v>
      </c>
      <c r="M176" s="14">
        <v>1</v>
      </c>
      <c r="N176" s="14">
        <v>1</v>
      </c>
      <c r="P176" s="22">
        <f t="shared" si="30"/>
        <v>0.31666666666666665</v>
      </c>
      <c r="R176" s="3">
        <f t="shared" si="28"/>
        <v>5.0380505396017315E-5</v>
      </c>
      <c r="T176" s="5">
        <f>+R176*(assessment!$J$272*assessment!$E$3)</f>
        <v>397.55496619202944</v>
      </c>
      <c r="V176" s="6">
        <f>+T176/payroll!F176</f>
        <v>1.6821853769751689E-4</v>
      </c>
      <c r="X176" s="5">
        <f>IF(V176&lt;$X$2,T176, +payroll!F176 * $X$2)</f>
        <v>397.55496619202944</v>
      </c>
      <c r="Z176" s="5">
        <f t="shared" si="31"/>
        <v>0</v>
      </c>
      <c r="AB176">
        <f t="shared" si="32"/>
        <v>1</v>
      </c>
    </row>
    <row r="177" spans="1:28" outlineLevel="1">
      <c r="A177" t="s">
        <v>280</v>
      </c>
      <c r="B177" t="s">
        <v>281</v>
      </c>
      <c r="D177" s="38">
        <v>0</v>
      </c>
      <c r="E177" s="38">
        <v>0</v>
      </c>
      <c r="F177" s="38">
        <v>0</v>
      </c>
      <c r="G177">
        <f t="shared" si="29"/>
        <v>0</v>
      </c>
      <c r="I177" s="22">
        <f t="shared" si="33"/>
        <v>0</v>
      </c>
      <c r="J177" s="6">
        <f>+IFR!AD177</f>
        <v>0</v>
      </c>
      <c r="K177" s="14">
        <f t="shared" si="26"/>
        <v>0.95</v>
      </c>
      <c r="L177" s="22">
        <f t="shared" si="34"/>
        <v>0</v>
      </c>
      <c r="M177" s="14">
        <v>1</v>
      </c>
      <c r="N177" s="14">
        <v>1</v>
      </c>
      <c r="P177" s="22">
        <f t="shared" si="30"/>
        <v>0</v>
      </c>
      <c r="R177" s="3">
        <f t="shared" si="28"/>
        <v>0</v>
      </c>
      <c r="T177" s="5">
        <f>+R177*(assessment!$J$272*assessment!$E$3)</f>
        <v>0</v>
      </c>
      <c r="V177" s="6">
        <f>+T177/payroll!F177</f>
        <v>0</v>
      </c>
      <c r="X177" s="5">
        <f>IF(V177&lt;$X$2,T177, +payroll!F177 * $X$2)</f>
        <v>0</v>
      </c>
      <c r="Z177" s="5">
        <f t="shared" si="31"/>
        <v>0</v>
      </c>
      <c r="AB177" t="e">
        <f t="shared" si="32"/>
        <v>#DIV/0!</v>
      </c>
    </row>
    <row r="178" spans="1:28" outlineLevel="1">
      <c r="A178" t="s">
        <v>282</v>
      </c>
      <c r="B178" t="s">
        <v>283</v>
      </c>
      <c r="D178" s="38">
        <v>0</v>
      </c>
      <c r="E178" s="38">
        <v>0</v>
      </c>
      <c r="F178" s="38">
        <v>0</v>
      </c>
      <c r="G178">
        <f t="shared" si="29"/>
        <v>0</v>
      </c>
      <c r="I178" s="22">
        <f t="shared" si="33"/>
        <v>0</v>
      </c>
      <c r="J178" s="6">
        <f>+IFR!AD178</f>
        <v>0</v>
      </c>
      <c r="K178" s="14">
        <f t="shared" si="26"/>
        <v>0.95</v>
      </c>
      <c r="L178" s="22">
        <f t="shared" si="34"/>
        <v>0</v>
      </c>
      <c r="M178" s="14">
        <v>1</v>
      </c>
      <c r="N178" s="14">
        <v>1</v>
      </c>
      <c r="P178" s="22">
        <f t="shared" si="30"/>
        <v>0</v>
      </c>
      <c r="R178" s="3">
        <f t="shared" si="28"/>
        <v>0</v>
      </c>
      <c r="T178" s="5">
        <f>+R178*(assessment!$J$272*assessment!$E$3)</f>
        <v>0</v>
      </c>
      <c r="V178" s="6">
        <f>+T178/payroll!F178</f>
        <v>0</v>
      </c>
      <c r="X178" s="5">
        <f>IF(V178&lt;$X$2,T178, +payroll!F178 * $X$2)</f>
        <v>0</v>
      </c>
      <c r="Z178" s="5">
        <f t="shared" si="31"/>
        <v>0</v>
      </c>
      <c r="AB178" t="e">
        <f t="shared" si="32"/>
        <v>#DIV/0!</v>
      </c>
    </row>
    <row r="179" spans="1:28" outlineLevel="1">
      <c r="A179" t="s">
        <v>284</v>
      </c>
      <c r="B179" t="s">
        <v>285</v>
      </c>
      <c r="D179" s="38">
        <v>1</v>
      </c>
      <c r="E179" s="38">
        <v>1</v>
      </c>
      <c r="F179" s="38">
        <v>0</v>
      </c>
      <c r="G179">
        <f t="shared" si="29"/>
        <v>2</v>
      </c>
      <c r="I179" s="22">
        <f t="shared" si="33"/>
        <v>0.66666666666666663</v>
      </c>
      <c r="J179" s="6">
        <f>+IFR!AD179</f>
        <v>5.0000000000000001E-3</v>
      </c>
      <c r="K179" s="14">
        <f t="shared" si="26"/>
        <v>0.95</v>
      </c>
      <c r="L179" s="22">
        <f t="shared" si="34"/>
        <v>0.6333333333333333</v>
      </c>
      <c r="M179" s="14">
        <v>1</v>
      </c>
      <c r="N179" s="14">
        <v>1</v>
      </c>
      <c r="P179" s="22">
        <f t="shared" si="30"/>
        <v>0.6333333333333333</v>
      </c>
      <c r="R179" s="3">
        <f t="shared" si="28"/>
        <v>1.0076101079203463E-4</v>
      </c>
      <c r="T179" s="5">
        <f>+R179*(assessment!$J$272*assessment!$E$3)</f>
        <v>795.10993238405888</v>
      </c>
      <c r="V179" s="6">
        <f>+T179/payroll!F179</f>
        <v>5.3853626256118617E-4</v>
      </c>
      <c r="X179" s="5">
        <f>IF(V179&lt;$X$2,T179, +payroll!F179 * $X$2)</f>
        <v>795.10993238405888</v>
      </c>
      <c r="Z179" s="5">
        <f t="shared" si="31"/>
        <v>0</v>
      </c>
      <c r="AB179">
        <f t="shared" si="32"/>
        <v>1</v>
      </c>
    </row>
    <row r="180" spans="1:28" outlineLevel="1">
      <c r="A180" t="s">
        <v>286</v>
      </c>
      <c r="B180" t="s">
        <v>287</v>
      </c>
      <c r="D180" s="38">
        <v>0</v>
      </c>
      <c r="E180" s="38">
        <v>0</v>
      </c>
      <c r="F180" s="38">
        <v>0</v>
      </c>
      <c r="G180">
        <f t="shared" si="29"/>
        <v>0</v>
      </c>
      <c r="I180" s="22">
        <f t="shared" si="33"/>
        <v>0</v>
      </c>
      <c r="J180" s="6">
        <f>+IFR!AD180</f>
        <v>0</v>
      </c>
      <c r="K180" s="14">
        <f t="shared" si="26"/>
        <v>0.95</v>
      </c>
      <c r="L180" s="22">
        <f t="shared" si="34"/>
        <v>0</v>
      </c>
      <c r="M180" s="14">
        <v>1</v>
      </c>
      <c r="N180" s="14">
        <v>1</v>
      </c>
      <c r="P180" s="22">
        <f t="shared" si="30"/>
        <v>0</v>
      </c>
      <c r="R180" s="3">
        <f t="shared" si="28"/>
        <v>0</v>
      </c>
      <c r="T180" s="5">
        <f>+R180*(assessment!$J$272*assessment!$E$3)</f>
        <v>0</v>
      </c>
      <c r="V180" s="6">
        <f>+T180/payroll!F180</f>
        <v>0</v>
      </c>
      <c r="X180" s="5">
        <f>IF(V180&lt;$X$2,T180, +payroll!F180 * $X$2)</f>
        <v>0</v>
      </c>
      <c r="Z180" s="5">
        <f t="shared" si="31"/>
        <v>0</v>
      </c>
      <c r="AB180" t="e">
        <f t="shared" si="32"/>
        <v>#DIV/0!</v>
      </c>
    </row>
    <row r="181" spans="1:28" outlineLevel="1">
      <c r="A181" t="s">
        <v>288</v>
      </c>
      <c r="B181" t="s">
        <v>289</v>
      </c>
      <c r="D181" s="38">
        <v>0</v>
      </c>
      <c r="E181" s="38">
        <v>0</v>
      </c>
      <c r="F181" s="38">
        <v>1</v>
      </c>
      <c r="G181">
        <f t="shared" si="29"/>
        <v>1</v>
      </c>
      <c r="I181" s="22">
        <f t="shared" si="33"/>
        <v>0.33333333333333331</v>
      </c>
      <c r="J181" s="6">
        <f>+IFR!AD181</f>
        <v>5.0000000000000001E-3</v>
      </c>
      <c r="K181" s="14">
        <f t="shared" si="26"/>
        <v>0.95</v>
      </c>
      <c r="L181" s="22">
        <f t="shared" si="34"/>
        <v>0.31666666666666665</v>
      </c>
      <c r="M181" s="14">
        <v>1</v>
      </c>
      <c r="N181" s="14">
        <v>1</v>
      </c>
      <c r="P181" s="22">
        <f t="shared" si="30"/>
        <v>0.31666666666666665</v>
      </c>
      <c r="R181" s="3">
        <f t="shared" si="28"/>
        <v>5.0380505396017315E-5</v>
      </c>
      <c r="T181" s="5">
        <f>+R181*(assessment!$J$272*assessment!$E$3)</f>
        <v>397.55496619202944</v>
      </c>
      <c r="V181" s="6">
        <f>+T181/payroll!F181</f>
        <v>7.9243492867740869E-4</v>
      </c>
      <c r="X181" s="5">
        <f>IF(V181&lt;$X$2,T181, +payroll!F181 * $X$2)</f>
        <v>397.55496619202944</v>
      </c>
      <c r="Z181" s="5">
        <f t="shared" si="31"/>
        <v>0</v>
      </c>
      <c r="AB181">
        <f t="shared" si="32"/>
        <v>1</v>
      </c>
    </row>
    <row r="182" spans="1:28" outlineLevel="1">
      <c r="A182" t="s">
        <v>290</v>
      </c>
      <c r="B182" t="s">
        <v>291</v>
      </c>
      <c r="D182" s="38">
        <v>0</v>
      </c>
      <c r="E182" s="38">
        <v>0</v>
      </c>
      <c r="F182" s="38">
        <v>0</v>
      </c>
      <c r="G182">
        <f t="shared" si="29"/>
        <v>0</v>
      </c>
      <c r="I182" s="22">
        <f t="shared" si="33"/>
        <v>0</v>
      </c>
      <c r="J182" s="6">
        <f>+IFR!AD182</f>
        <v>0</v>
      </c>
      <c r="K182" s="14">
        <f t="shared" si="26"/>
        <v>0.95</v>
      </c>
      <c r="L182" s="22">
        <f t="shared" si="34"/>
        <v>0</v>
      </c>
      <c r="M182" s="14">
        <v>1</v>
      </c>
      <c r="N182" s="14">
        <v>1</v>
      </c>
      <c r="P182" s="22">
        <f t="shared" si="30"/>
        <v>0</v>
      </c>
      <c r="R182" s="3">
        <f t="shared" si="28"/>
        <v>0</v>
      </c>
      <c r="T182" s="5">
        <f>+R182*(assessment!$J$272*assessment!$E$3)</f>
        <v>0</v>
      </c>
      <c r="V182" s="6">
        <f>+T182/payroll!F182</f>
        <v>0</v>
      </c>
      <c r="X182" s="5">
        <f>IF(V182&lt;$X$2,T182, +payroll!F182 * $X$2)</f>
        <v>0</v>
      </c>
      <c r="Z182" s="5">
        <f t="shared" si="31"/>
        <v>0</v>
      </c>
      <c r="AB182" t="e">
        <f t="shared" si="32"/>
        <v>#DIV/0!</v>
      </c>
    </row>
    <row r="183" spans="1:28" outlineLevel="1">
      <c r="A183" t="s">
        <v>292</v>
      </c>
      <c r="B183" t="s">
        <v>293</v>
      </c>
      <c r="D183" s="38">
        <v>3</v>
      </c>
      <c r="E183" s="38">
        <v>7</v>
      </c>
      <c r="F183" s="38">
        <v>3</v>
      </c>
      <c r="G183">
        <f t="shared" si="29"/>
        <v>13</v>
      </c>
      <c r="I183" s="22">
        <f t="shared" si="33"/>
        <v>4.333333333333333</v>
      </c>
      <c r="J183" s="6">
        <f>+IFR!AD183</f>
        <v>6.8324818274289843E-3</v>
      </c>
      <c r="K183" s="14">
        <f t="shared" si="26"/>
        <v>0.95</v>
      </c>
      <c r="L183" s="22">
        <f t="shared" si="34"/>
        <v>4.1166666666666663</v>
      </c>
      <c r="M183" s="14">
        <v>1</v>
      </c>
      <c r="N183" s="14">
        <v>1</v>
      </c>
      <c r="P183" s="22">
        <f t="shared" si="30"/>
        <v>4.1166666666666663</v>
      </c>
      <c r="R183" s="3">
        <f t="shared" si="28"/>
        <v>6.5494657014822507E-4</v>
      </c>
      <c r="T183" s="5">
        <f>+R183*(assessment!$J$272*assessment!$E$3)</f>
        <v>5168.2145604963825</v>
      </c>
      <c r="V183" s="6">
        <f>+T183/payroll!F183</f>
        <v>1.749725952979332E-4</v>
      </c>
      <c r="X183" s="5">
        <f>IF(V183&lt;$X$2,T183, +payroll!F183 * $X$2)</f>
        <v>5168.2145604963825</v>
      </c>
      <c r="Z183" s="5">
        <f t="shared" si="31"/>
        <v>0</v>
      </c>
      <c r="AB183">
        <f t="shared" si="32"/>
        <v>1</v>
      </c>
    </row>
    <row r="184" spans="1:28" outlineLevel="1">
      <c r="A184" t="s">
        <v>294</v>
      </c>
      <c r="B184" t="s">
        <v>295</v>
      </c>
      <c r="D184" s="38">
        <v>0</v>
      </c>
      <c r="E184" s="38">
        <v>0</v>
      </c>
      <c r="F184" s="38">
        <v>0</v>
      </c>
      <c r="G184">
        <f t="shared" si="29"/>
        <v>0</v>
      </c>
      <c r="I184" s="22">
        <f t="shared" si="33"/>
        <v>0</v>
      </c>
      <c r="J184" s="6">
        <f>+IFR!AD184</f>
        <v>0</v>
      </c>
      <c r="K184" s="14">
        <f t="shared" si="26"/>
        <v>0.95</v>
      </c>
      <c r="L184" s="22">
        <f t="shared" si="34"/>
        <v>0</v>
      </c>
      <c r="M184" s="14">
        <v>1</v>
      </c>
      <c r="N184" s="14">
        <v>1</v>
      </c>
      <c r="P184" s="22">
        <f t="shared" si="30"/>
        <v>0</v>
      </c>
      <c r="R184" s="3">
        <f t="shared" si="28"/>
        <v>0</v>
      </c>
      <c r="T184" s="5">
        <f>+R184*(assessment!$J$272*assessment!$E$3)</f>
        <v>0</v>
      </c>
      <c r="V184" s="6">
        <f>+T184/payroll!F184</f>
        <v>0</v>
      </c>
      <c r="X184" s="5">
        <f>IF(V184&lt;$X$2,T184, +payroll!F184 * $X$2)</f>
        <v>0</v>
      </c>
      <c r="Z184" s="5">
        <f t="shared" si="31"/>
        <v>0</v>
      </c>
      <c r="AB184" t="e">
        <f t="shared" si="32"/>
        <v>#DIV/0!</v>
      </c>
    </row>
    <row r="185" spans="1:28" outlineLevel="1">
      <c r="A185" t="s">
        <v>296</v>
      </c>
      <c r="B185" t="s">
        <v>297</v>
      </c>
      <c r="D185" s="38">
        <v>0</v>
      </c>
      <c r="E185" s="38">
        <v>0</v>
      </c>
      <c r="F185" s="38">
        <v>0</v>
      </c>
      <c r="G185">
        <f t="shared" si="29"/>
        <v>0</v>
      </c>
      <c r="I185" s="22">
        <f t="shared" si="33"/>
        <v>0</v>
      </c>
      <c r="J185" s="6">
        <f>+IFR!AD185</f>
        <v>0</v>
      </c>
      <c r="K185" s="14">
        <f t="shared" si="26"/>
        <v>0.95</v>
      </c>
      <c r="L185" s="22">
        <f t="shared" si="34"/>
        <v>0</v>
      </c>
      <c r="M185" s="14">
        <v>1</v>
      </c>
      <c r="N185" s="14">
        <v>1</v>
      </c>
      <c r="P185" s="22">
        <f t="shared" si="30"/>
        <v>0</v>
      </c>
      <c r="R185" s="3">
        <f t="shared" si="28"/>
        <v>0</v>
      </c>
      <c r="T185" s="5">
        <f>+R185*(assessment!$J$272*assessment!$E$3)</f>
        <v>0</v>
      </c>
      <c r="V185" s="6">
        <f>+T185/payroll!F185</f>
        <v>0</v>
      </c>
      <c r="X185" s="5">
        <f>IF(V185&lt;$X$2,T185, +payroll!F185 * $X$2)</f>
        <v>0</v>
      </c>
      <c r="Z185" s="5">
        <f t="shared" si="31"/>
        <v>0</v>
      </c>
      <c r="AB185" t="e">
        <f t="shared" si="32"/>
        <v>#DIV/0!</v>
      </c>
    </row>
    <row r="186" spans="1:28" outlineLevel="1">
      <c r="A186" t="s">
        <v>298</v>
      </c>
      <c r="B186" t="s">
        <v>299</v>
      </c>
      <c r="D186" s="38">
        <v>0</v>
      </c>
      <c r="E186" s="38">
        <v>0</v>
      </c>
      <c r="F186" s="38">
        <v>0</v>
      </c>
      <c r="G186">
        <f t="shared" si="29"/>
        <v>0</v>
      </c>
      <c r="I186" s="22">
        <f t="shared" si="33"/>
        <v>0</v>
      </c>
      <c r="J186" s="6">
        <f>+IFR!AD186</f>
        <v>0</v>
      </c>
      <c r="K186" s="14">
        <f t="shared" si="26"/>
        <v>0.95</v>
      </c>
      <c r="L186" s="22">
        <f t="shared" si="34"/>
        <v>0</v>
      </c>
      <c r="M186" s="14">
        <v>1</v>
      </c>
      <c r="N186" s="14">
        <v>1</v>
      </c>
      <c r="P186" s="22">
        <f t="shared" si="30"/>
        <v>0</v>
      </c>
      <c r="R186" s="3">
        <f t="shared" si="28"/>
        <v>0</v>
      </c>
      <c r="T186" s="5">
        <f>+R186*(assessment!$J$272*assessment!$E$3)</f>
        <v>0</v>
      </c>
      <c r="V186" s="6">
        <f>+T186/payroll!F186</f>
        <v>0</v>
      </c>
      <c r="X186" s="5">
        <f>IF(V186&lt;$X$2,T186, +payroll!F186 * $X$2)</f>
        <v>0</v>
      </c>
      <c r="Z186" s="5">
        <f t="shared" si="31"/>
        <v>0</v>
      </c>
      <c r="AB186" t="e">
        <f t="shared" si="32"/>
        <v>#DIV/0!</v>
      </c>
    </row>
    <row r="187" spans="1:28" outlineLevel="1">
      <c r="A187" t="s">
        <v>300</v>
      </c>
      <c r="B187" t="s">
        <v>301</v>
      </c>
      <c r="D187" s="38">
        <v>4</v>
      </c>
      <c r="E187" s="38">
        <v>3</v>
      </c>
      <c r="F187" s="38">
        <v>1</v>
      </c>
      <c r="G187">
        <f t="shared" si="29"/>
        <v>8</v>
      </c>
      <c r="I187" s="22">
        <f t="shared" si="33"/>
        <v>2.6666666666666665</v>
      </c>
      <c r="J187" s="6">
        <f>+IFR!AD187</f>
        <v>9.0295602654135738E-3</v>
      </c>
      <c r="K187" s="14">
        <f t="shared" si="26"/>
        <v>0.95</v>
      </c>
      <c r="L187" s="22">
        <f t="shared" si="34"/>
        <v>2.5333333333333332</v>
      </c>
      <c r="M187" s="14">
        <v>1</v>
      </c>
      <c r="N187" s="14">
        <v>1</v>
      </c>
      <c r="P187" s="22">
        <f t="shared" si="30"/>
        <v>2.5333333333333332</v>
      </c>
      <c r="R187" s="3">
        <f t="shared" si="28"/>
        <v>4.0304404316813852E-4</v>
      </c>
      <c r="T187" s="5">
        <f>+R187*(assessment!$J$272*assessment!$E$3)</f>
        <v>3180.4397295362355</v>
      </c>
      <c r="V187" s="6">
        <f>+T187/payroll!F187</f>
        <v>3.344183515820307E-4</v>
      </c>
      <c r="X187" s="5">
        <f>IF(V187&lt;$X$2,T187, +payroll!F187 * $X$2)</f>
        <v>3180.4397295362355</v>
      </c>
      <c r="Z187" s="5">
        <f t="shared" si="31"/>
        <v>0</v>
      </c>
      <c r="AB187">
        <f t="shared" si="32"/>
        <v>1</v>
      </c>
    </row>
    <row r="188" spans="1:28" outlineLevel="1">
      <c r="A188" t="s">
        <v>302</v>
      </c>
      <c r="B188" t="s">
        <v>303</v>
      </c>
      <c r="D188" s="38">
        <v>0</v>
      </c>
      <c r="E188" s="38">
        <v>0</v>
      </c>
      <c r="F188" s="38">
        <v>0</v>
      </c>
      <c r="G188">
        <f t="shared" si="29"/>
        <v>0</v>
      </c>
      <c r="I188" s="22">
        <f t="shared" si="33"/>
        <v>0</v>
      </c>
      <c r="J188" s="6">
        <f>+IFR!AD188</f>
        <v>0</v>
      </c>
      <c r="K188" s="14">
        <f t="shared" si="26"/>
        <v>0.95</v>
      </c>
      <c r="L188" s="22">
        <f t="shared" si="34"/>
        <v>0</v>
      </c>
      <c r="M188" s="14">
        <v>1</v>
      </c>
      <c r="N188" s="14">
        <v>1</v>
      </c>
      <c r="P188" s="22">
        <f t="shared" si="30"/>
        <v>0</v>
      </c>
      <c r="R188" s="3">
        <f t="shared" si="28"/>
        <v>0</v>
      </c>
      <c r="T188" s="5">
        <f>+R188*(assessment!$J$272*assessment!$E$3)</f>
        <v>0</v>
      </c>
      <c r="V188" s="6">
        <f>+T188/payroll!F188</f>
        <v>0</v>
      </c>
      <c r="X188" s="5">
        <f>IF(V188&lt;$X$2,T188, +payroll!F188 * $X$2)</f>
        <v>0</v>
      </c>
      <c r="Z188" s="5">
        <f t="shared" si="31"/>
        <v>0</v>
      </c>
      <c r="AB188" t="e">
        <f t="shared" si="32"/>
        <v>#DIV/0!</v>
      </c>
    </row>
    <row r="189" spans="1:28" outlineLevel="1">
      <c r="A189" t="s">
        <v>304</v>
      </c>
      <c r="B189" t="s">
        <v>305</v>
      </c>
      <c r="D189" s="38">
        <v>0</v>
      </c>
      <c r="E189" s="38">
        <v>0</v>
      </c>
      <c r="F189" s="38">
        <v>0</v>
      </c>
      <c r="G189">
        <f t="shared" si="29"/>
        <v>0</v>
      </c>
      <c r="I189" s="22">
        <f t="shared" si="33"/>
        <v>0</v>
      </c>
      <c r="J189" s="6">
        <f>+IFR!AD189</f>
        <v>0</v>
      </c>
      <c r="K189" s="14">
        <f t="shared" si="26"/>
        <v>0.95</v>
      </c>
      <c r="L189" s="22">
        <f t="shared" si="34"/>
        <v>0</v>
      </c>
      <c r="M189" s="14">
        <v>1</v>
      </c>
      <c r="N189" s="14">
        <v>1</v>
      </c>
      <c r="P189" s="22">
        <f t="shared" si="30"/>
        <v>0</v>
      </c>
      <c r="R189" s="3">
        <f t="shared" si="28"/>
        <v>0</v>
      </c>
      <c r="T189" s="5">
        <f>+R189*(assessment!$J$272*assessment!$E$3)</f>
        <v>0</v>
      </c>
      <c r="V189" s="6">
        <f>+T189/payroll!F189</f>
        <v>0</v>
      </c>
      <c r="X189" s="5">
        <f>IF(V189&lt;$X$2,T189, +payroll!F189 * $X$2)</f>
        <v>0</v>
      </c>
      <c r="Z189" s="5">
        <f t="shared" si="31"/>
        <v>0</v>
      </c>
      <c r="AB189" t="e">
        <f t="shared" si="32"/>
        <v>#DIV/0!</v>
      </c>
    </row>
    <row r="190" spans="1:28" outlineLevel="1">
      <c r="A190" t="s">
        <v>306</v>
      </c>
      <c r="B190" t="s">
        <v>307</v>
      </c>
      <c r="D190" s="38">
        <v>0</v>
      </c>
      <c r="E190" s="38">
        <v>2</v>
      </c>
      <c r="F190" s="38">
        <v>0</v>
      </c>
      <c r="G190">
        <f t="shared" si="29"/>
        <v>2</v>
      </c>
      <c r="I190" s="22">
        <f t="shared" si="33"/>
        <v>0.66666666666666663</v>
      </c>
      <c r="J190" s="6">
        <f>+IFR!AD190</f>
        <v>6.6666666666666671E-3</v>
      </c>
      <c r="K190" s="14">
        <f t="shared" si="26"/>
        <v>0.95</v>
      </c>
      <c r="L190" s="22">
        <f t="shared" si="34"/>
        <v>0.6333333333333333</v>
      </c>
      <c r="M190" s="14">
        <v>1</v>
      </c>
      <c r="N190" s="14">
        <v>1</v>
      </c>
      <c r="P190" s="22">
        <f t="shared" si="30"/>
        <v>0.6333333333333333</v>
      </c>
      <c r="R190" s="3">
        <f t="shared" si="28"/>
        <v>1.0076101079203463E-4</v>
      </c>
      <c r="T190" s="5">
        <f>+R190*(assessment!$J$272*assessment!$E$3)</f>
        <v>795.10993238405888</v>
      </c>
      <c r="V190" s="6">
        <f>+T190/payroll!F190</f>
        <v>1.0890477458421232E-3</v>
      </c>
      <c r="X190" s="5">
        <f>IF(V190&lt;$X$2,T190, +payroll!F190 * $X$2)</f>
        <v>795.10993238405888</v>
      </c>
      <c r="Z190" s="5">
        <f t="shared" si="31"/>
        <v>0</v>
      </c>
      <c r="AB190">
        <f t="shared" si="32"/>
        <v>1</v>
      </c>
    </row>
    <row r="191" spans="1:28" outlineLevel="1">
      <c r="A191" t="s">
        <v>308</v>
      </c>
      <c r="B191" t="s">
        <v>309</v>
      </c>
      <c r="D191" s="38">
        <v>0</v>
      </c>
      <c r="E191" s="38">
        <v>0</v>
      </c>
      <c r="F191" s="38">
        <v>0</v>
      </c>
      <c r="G191">
        <f t="shared" si="29"/>
        <v>0</v>
      </c>
      <c r="I191" s="22">
        <f t="shared" si="33"/>
        <v>0</v>
      </c>
      <c r="J191" s="6">
        <f>+IFR!AD191</f>
        <v>0</v>
      </c>
      <c r="K191" s="14">
        <f t="shared" si="26"/>
        <v>0.95</v>
      </c>
      <c r="L191" s="22">
        <f t="shared" si="34"/>
        <v>0</v>
      </c>
      <c r="M191" s="14">
        <v>1</v>
      </c>
      <c r="N191" s="14">
        <v>1</v>
      </c>
      <c r="P191" s="22">
        <f t="shared" si="30"/>
        <v>0</v>
      </c>
      <c r="R191" s="3">
        <f t="shared" si="28"/>
        <v>0</v>
      </c>
      <c r="T191" s="5">
        <f>+R191*(assessment!$J$272*assessment!$E$3)</f>
        <v>0</v>
      </c>
      <c r="V191" s="6">
        <f>+T191/payroll!F191</f>
        <v>0</v>
      </c>
      <c r="X191" s="5">
        <f>IF(V191&lt;$X$2,T191, +payroll!F191 * $X$2)</f>
        <v>0</v>
      </c>
      <c r="Z191" s="5">
        <f t="shared" si="31"/>
        <v>0</v>
      </c>
      <c r="AB191" t="e">
        <f t="shared" si="32"/>
        <v>#DIV/0!</v>
      </c>
    </row>
    <row r="192" spans="1:28" outlineLevel="1">
      <c r="A192" t="s">
        <v>310</v>
      </c>
      <c r="B192" t="s">
        <v>311</v>
      </c>
      <c r="D192" s="38">
        <v>0</v>
      </c>
      <c r="E192" s="38">
        <v>1</v>
      </c>
      <c r="F192" s="38">
        <v>0</v>
      </c>
      <c r="G192">
        <f t="shared" si="29"/>
        <v>1</v>
      </c>
      <c r="I192" s="22">
        <f t="shared" si="33"/>
        <v>0.33333333333333331</v>
      </c>
      <c r="J192" s="6">
        <f>+IFR!AD192</f>
        <v>3.3333333333333335E-3</v>
      </c>
      <c r="K192" s="14">
        <f t="shared" si="26"/>
        <v>0.95</v>
      </c>
      <c r="L192" s="22">
        <f t="shared" si="34"/>
        <v>0.31666666666666665</v>
      </c>
      <c r="M192" s="14">
        <v>1</v>
      </c>
      <c r="N192" s="14">
        <v>1</v>
      </c>
      <c r="P192" s="22">
        <f t="shared" si="30"/>
        <v>0.31666666666666665</v>
      </c>
      <c r="R192" s="3">
        <f t="shared" si="28"/>
        <v>5.0380505396017315E-5</v>
      </c>
      <c r="T192" s="5">
        <f>+R192*(assessment!$J$272*assessment!$E$3)</f>
        <v>397.55496619202944</v>
      </c>
      <c r="V192" s="6">
        <f>+T192/payroll!F192</f>
        <v>9.1678452835631174E-4</v>
      </c>
      <c r="X192" s="5">
        <f>IF(V192&lt;$X$2,T192, +payroll!F192 * $X$2)</f>
        <v>397.55496619202944</v>
      </c>
      <c r="Z192" s="5">
        <f t="shared" si="31"/>
        <v>0</v>
      </c>
      <c r="AB192">
        <f t="shared" si="32"/>
        <v>1</v>
      </c>
    </row>
    <row r="193" spans="1:28" outlineLevel="1">
      <c r="A193" t="s">
        <v>312</v>
      </c>
      <c r="B193" t="s">
        <v>313</v>
      </c>
      <c r="D193" s="38">
        <v>0</v>
      </c>
      <c r="E193" s="38">
        <v>0</v>
      </c>
      <c r="F193" s="38">
        <v>0</v>
      </c>
      <c r="G193">
        <f t="shared" si="29"/>
        <v>0</v>
      </c>
      <c r="I193" s="22">
        <f t="shared" si="33"/>
        <v>0</v>
      </c>
      <c r="J193" s="6">
        <f>+IFR!AD193</f>
        <v>0</v>
      </c>
      <c r="K193" s="14">
        <f t="shared" ref="K193:K256" si="35">IF(+J193&lt;$E$267,$I$267,IF(J193&gt;$E$269,$I$269,$I$268))</f>
        <v>0.95</v>
      </c>
      <c r="L193" s="22">
        <f t="shared" si="34"/>
        <v>0</v>
      </c>
      <c r="M193" s="14">
        <v>1</v>
      </c>
      <c r="N193" s="14">
        <v>1</v>
      </c>
      <c r="P193" s="22">
        <f t="shared" si="30"/>
        <v>0</v>
      </c>
      <c r="R193" s="3">
        <f t="shared" si="28"/>
        <v>0</v>
      </c>
      <c r="T193" s="5">
        <f>+R193*(assessment!$J$272*assessment!$E$3)</f>
        <v>0</v>
      </c>
      <c r="V193" s="6">
        <f>+T193/payroll!F193</f>
        <v>0</v>
      </c>
      <c r="X193" s="5">
        <f>IF(V193&lt;$X$2,T193, +payroll!F193 * $X$2)</f>
        <v>0</v>
      </c>
      <c r="Z193" s="5">
        <f t="shared" si="31"/>
        <v>0</v>
      </c>
      <c r="AB193" t="e">
        <f t="shared" si="32"/>
        <v>#DIV/0!</v>
      </c>
    </row>
    <row r="194" spans="1:28" outlineLevel="1">
      <c r="A194" t="s">
        <v>314</v>
      </c>
      <c r="B194" t="s">
        <v>315</v>
      </c>
      <c r="D194" s="38">
        <v>0</v>
      </c>
      <c r="E194" s="38">
        <v>1</v>
      </c>
      <c r="F194" s="38">
        <v>0</v>
      </c>
      <c r="G194">
        <f t="shared" si="29"/>
        <v>1</v>
      </c>
      <c r="I194" s="22">
        <f t="shared" si="33"/>
        <v>0.33333333333333331</v>
      </c>
      <c r="J194" s="6">
        <f>+IFR!AD194</f>
        <v>3.3333333333333335E-3</v>
      </c>
      <c r="K194" s="14">
        <f t="shared" si="35"/>
        <v>0.95</v>
      </c>
      <c r="L194" s="22">
        <f t="shared" si="34"/>
        <v>0.31666666666666665</v>
      </c>
      <c r="M194" s="14">
        <v>1</v>
      </c>
      <c r="N194" s="14">
        <v>1</v>
      </c>
      <c r="P194" s="22">
        <f t="shared" si="30"/>
        <v>0.31666666666666665</v>
      </c>
      <c r="R194" s="3">
        <f t="shared" si="28"/>
        <v>5.0380505396017315E-5</v>
      </c>
      <c r="T194" s="5">
        <f>+R194*(assessment!$J$272*assessment!$E$3)</f>
        <v>397.55496619202944</v>
      </c>
      <c r="V194" s="6">
        <f>+T194/payroll!F194</f>
        <v>1.2689923699612234E-3</v>
      </c>
      <c r="X194" s="5">
        <f>IF(V194&lt;$X$2,T194, +payroll!F194 * $X$2)</f>
        <v>397.55496619202944</v>
      </c>
      <c r="Z194" s="5">
        <f t="shared" si="31"/>
        <v>0</v>
      </c>
      <c r="AB194">
        <f t="shared" si="32"/>
        <v>1</v>
      </c>
    </row>
    <row r="195" spans="1:28" outlineLevel="1">
      <c r="A195" t="s">
        <v>316</v>
      </c>
      <c r="B195" t="s">
        <v>317</v>
      </c>
      <c r="D195" s="38">
        <v>0</v>
      </c>
      <c r="E195" s="38">
        <v>0</v>
      </c>
      <c r="F195" s="38">
        <v>0</v>
      </c>
      <c r="G195">
        <f t="shared" si="29"/>
        <v>0</v>
      </c>
      <c r="I195" s="22">
        <f t="shared" si="33"/>
        <v>0</v>
      </c>
      <c r="J195" s="6">
        <f>+IFR!AD195</f>
        <v>0</v>
      </c>
      <c r="K195" s="14">
        <f t="shared" si="35"/>
        <v>0.95</v>
      </c>
      <c r="L195" s="22">
        <f t="shared" si="34"/>
        <v>0</v>
      </c>
      <c r="M195" s="14">
        <v>1</v>
      </c>
      <c r="N195" s="14">
        <v>1</v>
      </c>
      <c r="P195" s="22">
        <f t="shared" si="30"/>
        <v>0</v>
      </c>
      <c r="R195" s="3">
        <f t="shared" ref="R195:R226" si="36">+P195/$P$264</f>
        <v>0</v>
      </c>
      <c r="T195" s="5">
        <f>+R195*(assessment!$J$272*assessment!$E$3)</f>
        <v>0</v>
      </c>
      <c r="V195" s="6">
        <f>+T195/payroll!F195</f>
        <v>0</v>
      </c>
      <c r="X195" s="5">
        <f>IF(V195&lt;$X$2,T195, +payroll!F195 * $X$2)</f>
        <v>0</v>
      </c>
      <c r="Z195" s="5">
        <f t="shared" si="31"/>
        <v>0</v>
      </c>
      <c r="AB195" t="e">
        <f t="shared" si="32"/>
        <v>#DIV/0!</v>
      </c>
    </row>
    <row r="196" spans="1:28" outlineLevel="1">
      <c r="A196" t="s">
        <v>318</v>
      </c>
      <c r="B196" t="s">
        <v>319</v>
      </c>
      <c r="D196" s="38">
        <v>0</v>
      </c>
      <c r="E196" s="38">
        <v>1</v>
      </c>
      <c r="F196" s="38">
        <v>0</v>
      </c>
      <c r="G196">
        <f t="shared" si="29"/>
        <v>1</v>
      </c>
      <c r="I196" s="22">
        <f t="shared" si="33"/>
        <v>0.33333333333333331</v>
      </c>
      <c r="J196" s="6">
        <f>+IFR!AD196</f>
        <v>3.3167495854063019E-3</v>
      </c>
      <c r="K196" s="14">
        <f t="shared" si="35"/>
        <v>0.95</v>
      </c>
      <c r="L196" s="22">
        <f t="shared" si="34"/>
        <v>0.31666666666666665</v>
      </c>
      <c r="M196" s="14">
        <v>1</v>
      </c>
      <c r="N196" s="14">
        <v>1</v>
      </c>
      <c r="P196" s="22">
        <f t="shared" si="30"/>
        <v>0.31666666666666665</v>
      </c>
      <c r="R196" s="3">
        <f t="shared" si="36"/>
        <v>5.0380505396017315E-5</v>
      </c>
      <c r="T196" s="5">
        <f>+R196*(assessment!$J$272*assessment!$E$3)</f>
        <v>397.55496619202944</v>
      </c>
      <c r="V196" s="6">
        <f>+T196/payroll!F196</f>
        <v>9.1016788202875497E-5</v>
      </c>
      <c r="X196" s="5">
        <f>IF(V196&lt;$X$2,T196, +payroll!F196 * $X$2)</f>
        <v>397.55496619202944</v>
      </c>
      <c r="Z196" s="5">
        <f t="shared" si="31"/>
        <v>0</v>
      </c>
      <c r="AB196">
        <f t="shared" si="32"/>
        <v>1</v>
      </c>
    </row>
    <row r="197" spans="1:28" outlineLevel="1">
      <c r="A197" t="s">
        <v>320</v>
      </c>
      <c r="B197" t="s">
        <v>321</v>
      </c>
      <c r="D197" s="38">
        <v>0</v>
      </c>
      <c r="E197" s="38">
        <v>1</v>
      </c>
      <c r="F197" s="38">
        <v>0</v>
      </c>
      <c r="G197">
        <f t="shared" si="29"/>
        <v>1</v>
      </c>
      <c r="I197" s="22">
        <f t="shared" si="33"/>
        <v>0.33333333333333331</v>
      </c>
      <c r="J197" s="6">
        <f>+IFR!AD197</f>
        <v>3.3333333333333335E-3</v>
      </c>
      <c r="K197" s="14">
        <f t="shared" si="35"/>
        <v>0.95</v>
      </c>
      <c r="L197" s="22">
        <f t="shared" si="34"/>
        <v>0.31666666666666665</v>
      </c>
      <c r="M197" s="14">
        <v>1</v>
      </c>
      <c r="N197" s="14">
        <v>1</v>
      </c>
      <c r="P197" s="22">
        <f t="shared" si="30"/>
        <v>0.31666666666666665</v>
      </c>
      <c r="R197" s="3">
        <f t="shared" si="36"/>
        <v>5.0380505396017315E-5</v>
      </c>
      <c r="T197" s="5">
        <f>+R197*(assessment!$J$272*assessment!$E$3)</f>
        <v>397.55496619202944</v>
      </c>
      <c r="V197" s="6">
        <f>+T197/payroll!F197</f>
        <v>5.440211136554788E-4</v>
      </c>
      <c r="X197" s="5">
        <f>IF(V197&lt;$X$2,T197, +payroll!F197 * $X$2)</f>
        <v>397.55496619202944</v>
      </c>
      <c r="Z197" s="5">
        <f t="shared" si="31"/>
        <v>0</v>
      </c>
      <c r="AB197">
        <f t="shared" si="32"/>
        <v>1</v>
      </c>
    </row>
    <row r="198" spans="1:28" outlineLevel="1">
      <c r="A198" t="s">
        <v>322</v>
      </c>
      <c r="B198" t="s">
        <v>323</v>
      </c>
      <c r="D198" s="38">
        <v>0</v>
      </c>
      <c r="E198" s="38">
        <v>5</v>
      </c>
      <c r="F198" s="38">
        <v>0</v>
      </c>
      <c r="G198">
        <f t="shared" si="29"/>
        <v>5</v>
      </c>
      <c r="I198" s="22">
        <f t="shared" si="33"/>
        <v>1.6666666666666667</v>
      </c>
      <c r="J198" s="6">
        <f>+IFR!AD198</f>
        <v>1.6666666666666666E-2</v>
      </c>
      <c r="K198" s="14">
        <f t="shared" si="35"/>
        <v>0.95</v>
      </c>
      <c r="L198" s="22">
        <f t="shared" si="34"/>
        <v>1.5833333333333333</v>
      </c>
      <c r="M198" s="14">
        <v>1</v>
      </c>
      <c r="N198" s="14">
        <v>1</v>
      </c>
      <c r="P198" s="22">
        <f t="shared" si="30"/>
        <v>1.5833333333333333</v>
      </c>
      <c r="R198" s="3">
        <f t="shared" si="36"/>
        <v>2.5190252698008655E-4</v>
      </c>
      <c r="T198" s="5">
        <f>+R198*(assessment!$J$272*assessment!$E$3)</f>
        <v>1987.774830960147</v>
      </c>
      <c r="V198" s="6">
        <f>+T198/payroll!F198</f>
        <v>8.3049850070820563E-4</v>
      </c>
      <c r="X198" s="5">
        <f>IF(V198&lt;$X$2,T198, +payroll!F198 * $X$2)</f>
        <v>1987.774830960147</v>
      </c>
      <c r="Z198" s="5">
        <f t="shared" si="31"/>
        <v>0</v>
      </c>
      <c r="AB198">
        <f t="shared" si="32"/>
        <v>1</v>
      </c>
    </row>
    <row r="199" spans="1:28" outlineLevel="1">
      <c r="A199" t="s">
        <v>324</v>
      </c>
      <c r="B199" t="s">
        <v>325</v>
      </c>
      <c r="D199" s="38">
        <v>0</v>
      </c>
      <c r="E199" s="38">
        <v>0</v>
      </c>
      <c r="F199" s="38">
        <v>0</v>
      </c>
      <c r="G199">
        <f t="shared" si="29"/>
        <v>0</v>
      </c>
      <c r="I199" s="22">
        <f t="shared" si="33"/>
        <v>0</v>
      </c>
      <c r="J199" s="6">
        <f>+IFR!AD199</f>
        <v>0</v>
      </c>
      <c r="K199" s="14">
        <f t="shared" si="35"/>
        <v>0.95</v>
      </c>
      <c r="L199" s="22">
        <f t="shared" si="34"/>
        <v>0</v>
      </c>
      <c r="M199" s="14">
        <v>1</v>
      </c>
      <c r="N199" s="14">
        <v>1</v>
      </c>
      <c r="P199" s="22">
        <f t="shared" si="30"/>
        <v>0</v>
      </c>
      <c r="R199" s="3">
        <f t="shared" si="36"/>
        <v>0</v>
      </c>
      <c r="T199" s="5">
        <f>+R199*(assessment!$J$272*assessment!$E$3)</f>
        <v>0</v>
      </c>
      <c r="V199" s="6">
        <f>+T199/payroll!F199</f>
        <v>0</v>
      </c>
      <c r="X199" s="5">
        <f>IF(V199&lt;$X$2,T199, +payroll!F199 * $X$2)</f>
        <v>0</v>
      </c>
      <c r="Z199" s="5">
        <f t="shared" si="31"/>
        <v>0</v>
      </c>
      <c r="AB199" t="e">
        <f t="shared" si="32"/>
        <v>#DIV/0!</v>
      </c>
    </row>
    <row r="200" spans="1:28" outlineLevel="1">
      <c r="A200" t="s">
        <v>326</v>
      </c>
      <c r="B200" t="s">
        <v>327</v>
      </c>
      <c r="D200" s="38">
        <v>0</v>
      </c>
      <c r="E200" s="38">
        <v>0</v>
      </c>
      <c r="F200" s="38">
        <v>0</v>
      </c>
      <c r="G200">
        <f t="shared" si="29"/>
        <v>0</v>
      </c>
      <c r="I200" s="22">
        <f t="shared" si="33"/>
        <v>0</v>
      </c>
      <c r="J200" s="6">
        <f>+IFR!AD200</f>
        <v>0</v>
      </c>
      <c r="K200" s="14">
        <f t="shared" si="35"/>
        <v>0.95</v>
      </c>
      <c r="L200" s="22">
        <f t="shared" si="34"/>
        <v>0</v>
      </c>
      <c r="M200" s="14">
        <v>1</v>
      </c>
      <c r="N200" s="14">
        <v>1</v>
      </c>
      <c r="P200" s="22">
        <f t="shared" si="30"/>
        <v>0</v>
      </c>
      <c r="R200" s="3">
        <f t="shared" si="36"/>
        <v>0</v>
      </c>
      <c r="T200" s="5">
        <f>+R200*(assessment!$J$272*assessment!$E$3)</f>
        <v>0</v>
      </c>
      <c r="V200" s="6">
        <f>+T200/payroll!F200</f>
        <v>0</v>
      </c>
      <c r="X200" s="5">
        <f>IF(V200&lt;$X$2,T200, +payroll!F200 * $X$2)</f>
        <v>0</v>
      </c>
      <c r="Z200" s="5">
        <f t="shared" si="31"/>
        <v>0</v>
      </c>
      <c r="AB200" t="e">
        <f t="shared" si="32"/>
        <v>#DIV/0!</v>
      </c>
    </row>
    <row r="201" spans="1:28" outlineLevel="1">
      <c r="A201" t="s">
        <v>502</v>
      </c>
      <c r="B201" t="s">
        <v>500</v>
      </c>
      <c r="D201" s="38">
        <v>0</v>
      </c>
      <c r="E201" s="38">
        <v>0</v>
      </c>
      <c r="F201" s="38">
        <v>0</v>
      </c>
      <c r="G201">
        <f>SUM(D201:F201)</f>
        <v>0</v>
      </c>
      <c r="I201" s="22">
        <f>AVERAGE(D201:F201)</f>
        <v>0</v>
      </c>
      <c r="J201" s="6">
        <f>+IFR!AD201</f>
        <v>0</v>
      </c>
      <c r="K201" s="14">
        <f t="shared" si="35"/>
        <v>0.95</v>
      </c>
      <c r="L201" s="22">
        <f>+I201*K201</f>
        <v>0</v>
      </c>
      <c r="M201" s="14">
        <v>1</v>
      </c>
      <c r="N201" s="14">
        <v>1</v>
      </c>
      <c r="P201" s="22">
        <f>+L201*M201*N201</f>
        <v>0</v>
      </c>
      <c r="R201" s="3">
        <f t="shared" si="36"/>
        <v>0</v>
      </c>
      <c r="T201" s="5">
        <f>+R201*(assessment!$J$272*assessment!$E$3)</f>
        <v>0</v>
      </c>
      <c r="V201" s="6">
        <f>+T201/payroll!F201</f>
        <v>0</v>
      </c>
      <c r="X201" s="5">
        <f>IF(V201&lt;$X$2,T201, +payroll!F201 * $X$2)</f>
        <v>0</v>
      </c>
      <c r="Z201" s="5">
        <f>+T201-X201</f>
        <v>0</v>
      </c>
      <c r="AB201" t="e">
        <f>+X201/T201</f>
        <v>#DIV/0!</v>
      </c>
    </row>
    <row r="202" spans="1:28" outlineLevel="1">
      <c r="A202" t="s">
        <v>328</v>
      </c>
      <c r="B202" t="s">
        <v>329</v>
      </c>
      <c r="D202" s="38">
        <v>0</v>
      </c>
      <c r="E202" s="38">
        <v>0</v>
      </c>
      <c r="F202" s="38">
        <v>0</v>
      </c>
      <c r="G202">
        <f t="shared" si="29"/>
        <v>0</v>
      </c>
      <c r="I202" s="22">
        <f t="shared" si="33"/>
        <v>0</v>
      </c>
      <c r="J202" s="6">
        <f>+IFR!AD202</f>
        <v>0</v>
      </c>
      <c r="K202" s="14">
        <f t="shared" si="35"/>
        <v>0.95</v>
      </c>
      <c r="L202" s="22">
        <f t="shared" si="34"/>
        <v>0</v>
      </c>
      <c r="M202" s="14">
        <v>1</v>
      </c>
      <c r="N202" s="14">
        <v>1</v>
      </c>
      <c r="P202" s="22">
        <f t="shared" si="30"/>
        <v>0</v>
      </c>
      <c r="R202" s="3">
        <f t="shared" si="36"/>
        <v>0</v>
      </c>
      <c r="T202" s="5">
        <f>+R202*(assessment!$J$272*assessment!$E$3)</f>
        <v>0</v>
      </c>
      <c r="V202" s="6">
        <f>+T202/payroll!F202</f>
        <v>0</v>
      </c>
      <c r="X202" s="5">
        <f>IF(V202&lt;$X$2,T202, +payroll!F202 * $X$2)</f>
        <v>0</v>
      </c>
      <c r="Z202" s="5">
        <f t="shared" si="31"/>
        <v>0</v>
      </c>
      <c r="AB202" t="e">
        <f t="shared" si="32"/>
        <v>#DIV/0!</v>
      </c>
    </row>
    <row r="203" spans="1:28" outlineLevel="1">
      <c r="A203" t="s">
        <v>330</v>
      </c>
      <c r="B203" t="s">
        <v>331</v>
      </c>
      <c r="D203" s="38">
        <v>0</v>
      </c>
      <c r="E203" s="38">
        <v>0</v>
      </c>
      <c r="F203" s="38">
        <v>0</v>
      </c>
      <c r="G203">
        <f t="shared" si="29"/>
        <v>0</v>
      </c>
      <c r="I203" s="22">
        <f t="shared" si="33"/>
        <v>0</v>
      </c>
      <c r="J203" s="6">
        <f>+IFR!AD203</f>
        <v>0</v>
      </c>
      <c r="K203" s="14">
        <f t="shared" si="35"/>
        <v>0.95</v>
      </c>
      <c r="L203" s="22">
        <f t="shared" si="34"/>
        <v>0</v>
      </c>
      <c r="M203" s="14">
        <v>1</v>
      </c>
      <c r="N203" s="14">
        <v>1</v>
      </c>
      <c r="P203" s="22">
        <f t="shared" si="30"/>
        <v>0</v>
      </c>
      <c r="R203" s="3">
        <f t="shared" si="36"/>
        <v>0</v>
      </c>
      <c r="T203" s="5">
        <f>+R203*(assessment!$J$272*assessment!$E$3)</f>
        <v>0</v>
      </c>
      <c r="V203" s="6">
        <f>+T203/payroll!F203</f>
        <v>0</v>
      </c>
      <c r="X203" s="5">
        <f>IF(V203&lt;$X$2,T203, +payroll!F203 * $X$2)</f>
        <v>0</v>
      </c>
      <c r="Z203" s="5">
        <f t="shared" si="31"/>
        <v>0</v>
      </c>
      <c r="AB203" t="e">
        <f t="shared" si="32"/>
        <v>#DIV/0!</v>
      </c>
    </row>
    <row r="204" spans="1:28" outlineLevel="1">
      <c r="A204" t="s">
        <v>332</v>
      </c>
      <c r="B204" t="s">
        <v>333</v>
      </c>
      <c r="D204" s="38">
        <v>0</v>
      </c>
      <c r="E204" s="38">
        <v>0</v>
      </c>
      <c r="F204" s="38">
        <v>0</v>
      </c>
      <c r="G204">
        <f t="shared" si="29"/>
        <v>0</v>
      </c>
      <c r="I204" s="22">
        <f t="shared" si="33"/>
        <v>0</v>
      </c>
      <c r="J204" s="6">
        <f>+IFR!AD204</f>
        <v>0</v>
      </c>
      <c r="K204" s="14">
        <f t="shared" si="35"/>
        <v>0.95</v>
      </c>
      <c r="L204" s="22">
        <f t="shared" si="34"/>
        <v>0</v>
      </c>
      <c r="M204" s="14">
        <v>1</v>
      </c>
      <c r="N204" s="14">
        <v>1</v>
      </c>
      <c r="P204" s="22">
        <f t="shared" si="30"/>
        <v>0</v>
      </c>
      <c r="R204" s="3">
        <f t="shared" si="36"/>
        <v>0</v>
      </c>
      <c r="T204" s="5">
        <f>+R204*(assessment!$J$272*assessment!$E$3)</f>
        <v>0</v>
      </c>
      <c r="V204" s="6">
        <f>+T204/payroll!F204</f>
        <v>0</v>
      </c>
      <c r="X204" s="5">
        <f>IF(V204&lt;$X$2,T204, +payroll!F204 * $X$2)</f>
        <v>0</v>
      </c>
      <c r="Z204" s="5">
        <f t="shared" si="31"/>
        <v>0</v>
      </c>
      <c r="AB204" t="e">
        <f t="shared" si="32"/>
        <v>#DIV/0!</v>
      </c>
    </row>
    <row r="205" spans="1:28" outlineLevel="1">
      <c r="A205" t="s">
        <v>334</v>
      </c>
      <c r="B205" t="s">
        <v>335</v>
      </c>
      <c r="D205" s="38">
        <v>0</v>
      </c>
      <c r="E205" s="38">
        <v>0</v>
      </c>
      <c r="F205" s="38">
        <v>0</v>
      </c>
      <c r="G205">
        <f t="shared" si="29"/>
        <v>0</v>
      </c>
      <c r="I205" s="22">
        <f t="shared" si="33"/>
        <v>0</v>
      </c>
      <c r="J205" s="6">
        <f>+IFR!AD205</f>
        <v>0</v>
      </c>
      <c r="K205" s="14">
        <f t="shared" si="35"/>
        <v>0.95</v>
      </c>
      <c r="L205" s="22">
        <f t="shared" si="34"/>
        <v>0</v>
      </c>
      <c r="M205" s="14">
        <v>1</v>
      </c>
      <c r="N205" s="14">
        <v>1</v>
      </c>
      <c r="P205" s="22">
        <f t="shared" si="30"/>
        <v>0</v>
      </c>
      <c r="R205" s="3">
        <f t="shared" si="36"/>
        <v>0</v>
      </c>
      <c r="T205" s="5">
        <f>+R205*(assessment!$J$272*assessment!$E$3)</f>
        <v>0</v>
      </c>
      <c r="V205" s="6">
        <f>+T205/payroll!F205</f>
        <v>0</v>
      </c>
      <c r="X205" s="5">
        <f>IF(V205&lt;$X$2,T205, +payroll!F205 * $X$2)</f>
        <v>0</v>
      </c>
      <c r="Z205" s="5">
        <f t="shared" si="31"/>
        <v>0</v>
      </c>
      <c r="AB205" t="e">
        <f t="shared" si="32"/>
        <v>#DIV/0!</v>
      </c>
    </row>
    <row r="206" spans="1:28" outlineLevel="1">
      <c r="A206" t="s">
        <v>336</v>
      </c>
      <c r="B206" t="s">
        <v>337</v>
      </c>
      <c r="D206" s="38">
        <v>0</v>
      </c>
      <c r="E206" s="38">
        <v>0</v>
      </c>
      <c r="F206" s="38">
        <v>0</v>
      </c>
      <c r="G206">
        <f t="shared" si="29"/>
        <v>0</v>
      </c>
      <c r="I206" s="22">
        <f t="shared" si="33"/>
        <v>0</v>
      </c>
      <c r="J206" s="6">
        <f>+IFR!AD206</f>
        <v>0</v>
      </c>
      <c r="K206" s="14">
        <f t="shared" si="35"/>
        <v>0.95</v>
      </c>
      <c r="L206" s="22">
        <f t="shared" si="34"/>
        <v>0</v>
      </c>
      <c r="M206" s="14">
        <v>1</v>
      </c>
      <c r="N206" s="14">
        <v>1</v>
      </c>
      <c r="P206" s="22">
        <f t="shared" si="30"/>
        <v>0</v>
      </c>
      <c r="R206" s="3">
        <f t="shared" si="36"/>
        <v>0</v>
      </c>
      <c r="T206" s="5">
        <f>+R206*(assessment!$J$272*assessment!$E$3)</f>
        <v>0</v>
      </c>
      <c r="V206" s="6">
        <f>+T206/payroll!F206</f>
        <v>0</v>
      </c>
      <c r="X206" s="5">
        <f>IF(V206&lt;$X$2,T206, +payroll!F206 * $X$2)</f>
        <v>0</v>
      </c>
      <c r="Z206" s="5">
        <f t="shared" si="31"/>
        <v>0</v>
      </c>
      <c r="AB206" t="e">
        <f t="shared" si="32"/>
        <v>#DIV/0!</v>
      </c>
    </row>
    <row r="207" spans="1:28" outlineLevel="1">
      <c r="A207" t="s">
        <v>338</v>
      </c>
      <c r="B207" t="s">
        <v>339</v>
      </c>
      <c r="D207" s="38">
        <v>0</v>
      </c>
      <c r="E207" s="38">
        <v>0</v>
      </c>
      <c r="F207" s="38">
        <v>1</v>
      </c>
      <c r="G207">
        <f t="shared" si="29"/>
        <v>1</v>
      </c>
      <c r="I207" s="22">
        <f t="shared" si="33"/>
        <v>0.33333333333333331</v>
      </c>
      <c r="J207" s="6">
        <f>+IFR!AD207</f>
        <v>5.0000000000000001E-3</v>
      </c>
      <c r="K207" s="14">
        <f t="shared" si="35"/>
        <v>0.95</v>
      </c>
      <c r="L207" s="22">
        <f t="shared" si="34"/>
        <v>0.31666666666666665</v>
      </c>
      <c r="M207" s="14">
        <v>1</v>
      </c>
      <c r="N207" s="14">
        <v>1</v>
      </c>
      <c r="P207" s="22">
        <f t="shared" si="30"/>
        <v>0.31666666666666665</v>
      </c>
      <c r="R207" s="3">
        <f t="shared" si="36"/>
        <v>5.0380505396017315E-5</v>
      </c>
      <c r="T207" s="5">
        <f>+R207*(assessment!$J$272*assessment!$E$3)</f>
        <v>397.55496619202944</v>
      </c>
      <c r="V207" s="6">
        <f>+T207/payroll!F207</f>
        <v>2.4888379511279709E-4</v>
      </c>
      <c r="X207" s="5">
        <f>IF(V207&lt;$X$2,T207, +payroll!F207 * $X$2)</f>
        <v>397.55496619202944</v>
      </c>
      <c r="Z207" s="5">
        <f t="shared" si="31"/>
        <v>0</v>
      </c>
      <c r="AB207">
        <f t="shared" si="32"/>
        <v>1</v>
      </c>
    </row>
    <row r="208" spans="1:28" outlineLevel="1">
      <c r="A208" t="s">
        <v>340</v>
      </c>
      <c r="B208" t="s">
        <v>341</v>
      </c>
      <c r="D208" s="38">
        <v>1</v>
      </c>
      <c r="E208" s="38">
        <v>0</v>
      </c>
      <c r="F208" s="38">
        <v>0</v>
      </c>
      <c r="G208">
        <f t="shared" si="29"/>
        <v>1</v>
      </c>
      <c r="I208" s="22">
        <f t="shared" si="33"/>
        <v>0.33333333333333331</v>
      </c>
      <c r="J208" s="6">
        <f>+IFR!AD208</f>
        <v>1.6666666666666668E-3</v>
      </c>
      <c r="K208" s="14">
        <f t="shared" si="35"/>
        <v>0.95</v>
      </c>
      <c r="L208" s="22">
        <f t="shared" si="34"/>
        <v>0.31666666666666665</v>
      </c>
      <c r="M208" s="14">
        <v>1</v>
      </c>
      <c r="N208" s="14">
        <v>1</v>
      </c>
      <c r="P208" s="22">
        <f t="shared" si="30"/>
        <v>0.31666666666666665</v>
      </c>
      <c r="R208" s="3">
        <f t="shared" si="36"/>
        <v>5.0380505396017315E-5</v>
      </c>
      <c r="T208" s="5">
        <f>+R208*(assessment!$J$272*assessment!$E$3)</f>
        <v>397.55496619202944</v>
      </c>
      <c r="V208" s="6">
        <f>+T208/payroll!F208</f>
        <v>8.1687105224704007E-4</v>
      </c>
      <c r="X208" s="5">
        <f>IF(V208&lt;$X$2,T208, +payroll!F208 * $X$2)</f>
        <v>397.55496619202944</v>
      </c>
      <c r="Z208" s="5">
        <f t="shared" si="31"/>
        <v>0</v>
      </c>
      <c r="AB208">
        <f t="shared" si="32"/>
        <v>1</v>
      </c>
    </row>
    <row r="209" spans="1:28" outlineLevel="1">
      <c r="A209" t="s">
        <v>342</v>
      </c>
      <c r="B209" t="s">
        <v>343</v>
      </c>
      <c r="D209" s="38">
        <v>1</v>
      </c>
      <c r="E209" s="38">
        <v>5</v>
      </c>
      <c r="F209" s="38">
        <v>3</v>
      </c>
      <c r="G209">
        <f t="shared" si="29"/>
        <v>9</v>
      </c>
      <c r="I209" s="22">
        <f t="shared" si="33"/>
        <v>3</v>
      </c>
      <c r="J209" s="6">
        <f>+IFR!AD209</f>
        <v>2.2371563940820901E-2</v>
      </c>
      <c r="K209" s="14">
        <f t="shared" si="35"/>
        <v>0.95</v>
      </c>
      <c r="L209" s="22">
        <f t="shared" si="34"/>
        <v>2.8499999999999996</v>
      </c>
      <c r="M209" s="14">
        <v>1</v>
      </c>
      <c r="N209" s="14">
        <v>1</v>
      </c>
      <c r="P209" s="22">
        <f t="shared" si="30"/>
        <v>2.8499999999999996</v>
      </c>
      <c r="R209" s="3">
        <f t="shared" si="36"/>
        <v>4.5342454856415581E-4</v>
      </c>
      <c r="T209" s="5">
        <f>+R209*(assessment!$J$272*assessment!$E$3)</f>
        <v>3577.994695728265</v>
      </c>
      <c r="V209" s="6">
        <f>+T209/payroll!F209</f>
        <v>6.2267509371334941E-4</v>
      </c>
      <c r="X209" s="5">
        <f>IF(V209&lt;$X$2,T209, +payroll!F209 * $X$2)</f>
        <v>3577.994695728265</v>
      </c>
      <c r="Z209" s="5">
        <f t="shared" si="31"/>
        <v>0</v>
      </c>
      <c r="AB209">
        <f t="shared" si="32"/>
        <v>1</v>
      </c>
    </row>
    <row r="210" spans="1:28" outlineLevel="1">
      <c r="A210" t="s">
        <v>483</v>
      </c>
      <c r="B210" t="s">
        <v>347</v>
      </c>
      <c r="D210" s="38">
        <v>0</v>
      </c>
      <c r="E210" s="38">
        <v>0</v>
      </c>
      <c r="F210" s="38">
        <v>0</v>
      </c>
      <c r="G210">
        <f>SUM(D210:F210)</f>
        <v>0</v>
      </c>
      <c r="I210" s="22">
        <f>AVERAGE(D210:F210)</f>
        <v>0</v>
      </c>
      <c r="J210" s="6">
        <f>+IFR!AD210</f>
        <v>0</v>
      </c>
      <c r="K210" s="14">
        <f t="shared" si="35"/>
        <v>0.95</v>
      </c>
      <c r="L210" s="22">
        <f>+I210*K210</f>
        <v>0</v>
      </c>
      <c r="M210" s="14">
        <v>1</v>
      </c>
      <c r="N210" s="14">
        <v>1</v>
      </c>
      <c r="P210" s="22">
        <f>+L210*M210*N210</f>
        <v>0</v>
      </c>
      <c r="R210" s="3">
        <f t="shared" si="36"/>
        <v>0</v>
      </c>
      <c r="T210" s="5">
        <f>+R210*(assessment!$J$272*assessment!$E$3)</f>
        <v>0</v>
      </c>
      <c r="V210" s="6">
        <f>+T210/payroll!F210</f>
        <v>0</v>
      </c>
      <c r="X210" s="5">
        <f>IF(V210&lt;$X$2,T210, +payroll!F210 * $X$2)</f>
        <v>0</v>
      </c>
      <c r="Z210" s="5">
        <f>+T210-X210</f>
        <v>0</v>
      </c>
      <c r="AB210" t="e">
        <f>+X210/T210</f>
        <v>#DIV/0!</v>
      </c>
    </row>
    <row r="211" spans="1:28" outlineLevel="1">
      <c r="A211" t="s">
        <v>484</v>
      </c>
      <c r="B211" t="s">
        <v>348</v>
      </c>
      <c r="D211" s="38">
        <v>0</v>
      </c>
      <c r="E211" s="38">
        <v>0</v>
      </c>
      <c r="F211" s="38">
        <v>0</v>
      </c>
      <c r="G211">
        <f>SUM(D211:F211)</f>
        <v>0</v>
      </c>
      <c r="I211" s="22">
        <f>AVERAGE(D211:F211)</f>
        <v>0</v>
      </c>
      <c r="J211" s="6">
        <f>+IFR!AD211</f>
        <v>0</v>
      </c>
      <c r="K211" s="14">
        <f t="shared" si="35"/>
        <v>0.95</v>
      </c>
      <c r="L211" s="22">
        <f>+I211*K211</f>
        <v>0</v>
      </c>
      <c r="M211" s="14">
        <v>1</v>
      </c>
      <c r="N211" s="14">
        <v>1</v>
      </c>
      <c r="P211" s="22">
        <f>+L211*M211*N211</f>
        <v>0</v>
      </c>
      <c r="R211" s="3">
        <f t="shared" si="36"/>
        <v>0</v>
      </c>
      <c r="T211" s="5">
        <f>+R211*(assessment!$J$272*assessment!$E$3)</f>
        <v>0</v>
      </c>
      <c r="V211" s="6">
        <f>+T211/payroll!F211</f>
        <v>0</v>
      </c>
      <c r="X211" s="5">
        <f>IF(V211&lt;$X$2,T211, +payroll!F211 * $X$2)</f>
        <v>0</v>
      </c>
      <c r="Z211" s="5">
        <f>+T211-X211</f>
        <v>0</v>
      </c>
      <c r="AB211" t="e">
        <f>+X211/T211</f>
        <v>#DIV/0!</v>
      </c>
    </row>
    <row r="212" spans="1:28" outlineLevel="1">
      <c r="A212" t="s">
        <v>485</v>
      </c>
      <c r="B212" t="s">
        <v>344</v>
      </c>
      <c r="D212" s="38">
        <v>0</v>
      </c>
      <c r="E212" s="38">
        <v>0</v>
      </c>
      <c r="F212" s="38">
        <v>0</v>
      </c>
      <c r="G212">
        <f t="shared" si="29"/>
        <v>0</v>
      </c>
      <c r="I212" s="22">
        <f t="shared" si="33"/>
        <v>0</v>
      </c>
      <c r="J212" s="6">
        <f>+IFR!AD212</f>
        <v>0</v>
      </c>
      <c r="K212" s="14">
        <f t="shared" si="35"/>
        <v>0.95</v>
      </c>
      <c r="L212" s="22">
        <f t="shared" si="34"/>
        <v>0</v>
      </c>
      <c r="M212" s="14">
        <v>1</v>
      </c>
      <c r="N212" s="14">
        <v>1</v>
      </c>
      <c r="P212" s="22">
        <f t="shared" si="30"/>
        <v>0</v>
      </c>
      <c r="R212" s="3">
        <f t="shared" si="36"/>
        <v>0</v>
      </c>
      <c r="T212" s="5">
        <f>+R212*(assessment!$J$272*assessment!$E$3)</f>
        <v>0</v>
      </c>
      <c r="V212" s="6">
        <f>+T212/payroll!F212</f>
        <v>0</v>
      </c>
      <c r="X212" s="5">
        <f>IF(V212&lt;$X$2,T212, +payroll!F212 * $X$2)</f>
        <v>0</v>
      </c>
      <c r="Z212" s="5">
        <f t="shared" si="31"/>
        <v>0</v>
      </c>
      <c r="AB212" t="e">
        <f t="shared" si="32"/>
        <v>#DIV/0!</v>
      </c>
    </row>
    <row r="213" spans="1:28" outlineLevel="1">
      <c r="A213" t="s">
        <v>346</v>
      </c>
      <c r="B213" t="s">
        <v>345</v>
      </c>
      <c r="D213" s="38">
        <v>3</v>
      </c>
      <c r="E213" s="38">
        <v>1</v>
      </c>
      <c r="F213" s="38">
        <v>0</v>
      </c>
      <c r="G213">
        <f t="shared" si="29"/>
        <v>4</v>
      </c>
      <c r="I213" s="22">
        <f t="shared" si="33"/>
        <v>1.3333333333333333</v>
      </c>
      <c r="J213" s="6">
        <f>+IFR!AD213</f>
        <v>8.3333333333333332E-3</v>
      </c>
      <c r="K213" s="14">
        <f t="shared" si="35"/>
        <v>0.95</v>
      </c>
      <c r="L213" s="22">
        <f t="shared" si="34"/>
        <v>1.2666666666666666</v>
      </c>
      <c r="M213" s="14">
        <v>1</v>
      </c>
      <c r="N213" s="14">
        <v>1</v>
      </c>
      <c r="P213" s="22">
        <f t="shared" si="30"/>
        <v>1.2666666666666666</v>
      </c>
      <c r="R213" s="3">
        <f t="shared" si="36"/>
        <v>2.0152202158406926E-4</v>
      </c>
      <c r="T213" s="5">
        <f>+R213*(assessment!$J$272*assessment!$E$3)</f>
        <v>1590.2198647681178</v>
      </c>
      <c r="V213" s="6">
        <f>+T213/payroll!F213</f>
        <v>5.0100334429781777E-4</v>
      </c>
      <c r="X213" s="5">
        <f>IF(V213&lt;$X$2,T213, +payroll!F213 * $X$2)</f>
        <v>1590.2198647681178</v>
      </c>
      <c r="Z213" s="5">
        <f t="shared" si="31"/>
        <v>0</v>
      </c>
      <c r="AB213">
        <f t="shared" si="32"/>
        <v>1</v>
      </c>
    </row>
    <row r="214" spans="1:28" outlineLevel="1">
      <c r="A214" t="s">
        <v>349</v>
      </c>
      <c r="B214" t="s">
        <v>350</v>
      </c>
      <c r="D214" s="38">
        <v>2</v>
      </c>
      <c r="E214" s="38">
        <v>0</v>
      </c>
      <c r="F214" s="38">
        <v>1</v>
      </c>
      <c r="G214">
        <f t="shared" si="29"/>
        <v>3</v>
      </c>
      <c r="I214" s="22">
        <f t="shared" si="33"/>
        <v>1</v>
      </c>
      <c r="J214" s="6">
        <f>+IFR!AD214</f>
        <v>8.3333333333333332E-3</v>
      </c>
      <c r="K214" s="14">
        <f t="shared" si="35"/>
        <v>0.95</v>
      </c>
      <c r="L214" s="22">
        <f t="shared" si="34"/>
        <v>0.95</v>
      </c>
      <c r="M214" s="14">
        <v>1</v>
      </c>
      <c r="N214" s="14">
        <v>1</v>
      </c>
      <c r="P214" s="22">
        <f t="shared" si="30"/>
        <v>0.95</v>
      </c>
      <c r="R214" s="3">
        <f t="shared" si="36"/>
        <v>1.5114151618805195E-4</v>
      </c>
      <c r="T214" s="5">
        <f>+R214*(assessment!$J$272*assessment!$E$3)</f>
        <v>1192.6648985760885</v>
      </c>
      <c r="V214" s="6">
        <f>+T214/payroll!F214</f>
        <v>6.8256798611135341E-4</v>
      </c>
      <c r="X214" s="5">
        <f>IF(V214&lt;$X$2,T214, +payroll!F214 * $X$2)</f>
        <v>1192.6648985760885</v>
      </c>
      <c r="Z214" s="5">
        <f t="shared" si="31"/>
        <v>0</v>
      </c>
      <c r="AB214">
        <f t="shared" si="32"/>
        <v>1</v>
      </c>
    </row>
    <row r="215" spans="1:28" outlineLevel="1">
      <c r="A215" t="s">
        <v>351</v>
      </c>
      <c r="B215" t="s">
        <v>352</v>
      </c>
      <c r="D215" s="38">
        <v>0</v>
      </c>
      <c r="E215" s="38">
        <v>0</v>
      </c>
      <c r="F215" s="38">
        <v>0</v>
      </c>
      <c r="G215">
        <f t="shared" si="29"/>
        <v>0</v>
      </c>
      <c r="I215" s="22">
        <f t="shared" si="33"/>
        <v>0</v>
      </c>
      <c r="J215" s="6">
        <f>+IFR!AD215</f>
        <v>0</v>
      </c>
      <c r="K215" s="14">
        <f t="shared" si="35"/>
        <v>0.95</v>
      </c>
      <c r="L215" s="22">
        <f t="shared" si="34"/>
        <v>0</v>
      </c>
      <c r="M215" s="14">
        <v>1</v>
      </c>
      <c r="N215" s="14">
        <v>1</v>
      </c>
      <c r="P215" s="22">
        <f t="shared" si="30"/>
        <v>0</v>
      </c>
      <c r="R215" s="3">
        <f t="shared" si="36"/>
        <v>0</v>
      </c>
      <c r="T215" s="5">
        <f>+R215*(assessment!$J$272*assessment!$E$3)</f>
        <v>0</v>
      </c>
      <c r="V215" s="6">
        <f>+T215/payroll!F215</f>
        <v>0</v>
      </c>
      <c r="X215" s="5">
        <f>IF(V215&lt;$X$2,T215, +payroll!F215 * $X$2)</f>
        <v>0</v>
      </c>
      <c r="Z215" s="5">
        <f t="shared" si="31"/>
        <v>0</v>
      </c>
      <c r="AB215" t="e">
        <f t="shared" si="32"/>
        <v>#DIV/0!</v>
      </c>
    </row>
    <row r="216" spans="1:28" outlineLevel="1">
      <c r="A216" t="s">
        <v>353</v>
      </c>
      <c r="B216" t="s">
        <v>354</v>
      </c>
      <c r="D216" s="38">
        <v>0</v>
      </c>
      <c r="E216" s="38">
        <v>0</v>
      </c>
      <c r="F216" s="38">
        <v>0</v>
      </c>
      <c r="G216">
        <f t="shared" si="29"/>
        <v>0</v>
      </c>
      <c r="I216" s="22">
        <f t="shared" si="33"/>
        <v>0</v>
      </c>
      <c r="J216" s="6">
        <f>+IFR!AD216</f>
        <v>0</v>
      </c>
      <c r="K216" s="14">
        <f t="shared" si="35"/>
        <v>0.95</v>
      </c>
      <c r="L216" s="22">
        <f t="shared" si="34"/>
        <v>0</v>
      </c>
      <c r="M216" s="14">
        <v>1</v>
      </c>
      <c r="N216" s="14">
        <v>1</v>
      </c>
      <c r="P216" s="22">
        <f t="shared" si="30"/>
        <v>0</v>
      </c>
      <c r="R216" s="3">
        <f t="shared" si="36"/>
        <v>0</v>
      </c>
      <c r="T216" s="5">
        <f>+R216*(assessment!$J$272*assessment!$E$3)</f>
        <v>0</v>
      </c>
      <c r="V216" s="6">
        <f>+T216/payroll!F216</f>
        <v>0</v>
      </c>
      <c r="X216" s="5">
        <f>IF(V216&lt;$X$2,T216, +payroll!F216 * $X$2)</f>
        <v>0</v>
      </c>
      <c r="Z216" s="5">
        <f t="shared" si="31"/>
        <v>0</v>
      </c>
      <c r="AB216" t="e">
        <f t="shared" si="32"/>
        <v>#DIV/0!</v>
      </c>
    </row>
    <row r="217" spans="1:28" outlineLevel="1">
      <c r="A217" t="s">
        <v>355</v>
      </c>
      <c r="B217" t="s">
        <v>356</v>
      </c>
      <c r="D217" s="38">
        <v>0</v>
      </c>
      <c r="E217" s="38">
        <v>0</v>
      </c>
      <c r="F217" s="38">
        <v>1</v>
      </c>
      <c r="G217">
        <f t="shared" si="29"/>
        <v>1</v>
      </c>
      <c r="I217" s="22">
        <f t="shared" si="33"/>
        <v>0.33333333333333331</v>
      </c>
      <c r="J217" s="6">
        <f>+IFR!AD217</f>
        <v>5.0000000000000001E-3</v>
      </c>
      <c r="K217" s="14">
        <f t="shared" si="35"/>
        <v>0.95</v>
      </c>
      <c r="L217" s="22">
        <f t="shared" si="34"/>
        <v>0.31666666666666665</v>
      </c>
      <c r="M217" s="14">
        <v>1</v>
      </c>
      <c r="N217" s="14">
        <v>1</v>
      </c>
      <c r="P217" s="22">
        <f t="shared" si="30"/>
        <v>0.31666666666666665</v>
      </c>
      <c r="R217" s="3">
        <f t="shared" si="36"/>
        <v>5.0380505396017315E-5</v>
      </c>
      <c r="T217" s="5">
        <f>+R217*(assessment!$J$272*assessment!$E$3)</f>
        <v>397.55496619202944</v>
      </c>
      <c r="V217" s="6">
        <f>+T217/payroll!F217</f>
        <v>1.1944836513454796E-4</v>
      </c>
      <c r="X217" s="5">
        <f>IF(V217&lt;$X$2,T217, +payroll!F217 * $X$2)</f>
        <v>397.55496619202944</v>
      </c>
      <c r="Z217" s="5">
        <f t="shared" si="31"/>
        <v>0</v>
      </c>
      <c r="AB217">
        <f t="shared" si="32"/>
        <v>1</v>
      </c>
    </row>
    <row r="218" spans="1:28" outlineLevel="1">
      <c r="A218" t="s">
        <v>357</v>
      </c>
      <c r="B218" t="s">
        <v>358</v>
      </c>
      <c r="D218" s="38">
        <v>0</v>
      </c>
      <c r="E218" s="38">
        <v>0</v>
      </c>
      <c r="F218" s="38">
        <v>0</v>
      </c>
      <c r="G218">
        <f t="shared" si="29"/>
        <v>0</v>
      </c>
      <c r="I218" s="22">
        <f t="shared" si="33"/>
        <v>0</v>
      </c>
      <c r="J218" s="6">
        <f>+IFR!AD218</f>
        <v>0</v>
      </c>
      <c r="K218" s="14">
        <f t="shared" si="35"/>
        <v>0.95</v>
      </c>
      <c r="L218" s="22">
        <f t="shared" si="34"/>
        <v>0</v>
      </c>
      <c r="M218" s="14">
        <v>1</v>
      </c>
      <c r="N218" s="14">
        <v>1</v>
      </c>
      <c r="P218" s="22">
        <f t="shared" si="30"/>
        <v>0</v>
      </c>
      <c r="R218" s="3">
        <f t="shared" si="36"/>
        <v>0</v>
      </c>
      <c r="T218" s="5">
        <f>+R218*(assessment!$J$272*assessment!$E$3)</f>
        <v>0</v>
      </c>
      <c r="V218" s="6">
        <f>+T218/payroll!F218</f>
        <v>0</v>
      </c>
      <c r="X218" s="5">
        <f>IF(V218&lt;$X$2,T218, +payroll!F218 * $X$2)</f>
        <v>0</v>
      </c>
      <c r="Z218" s="5">
        <f t="shared" si="31"/>
        <v>0</v>
      </c>
      <c r="AB218" t="e">
        <f t="shared" si="32"/>
        <v>#DIV/0!</v>
      </c>
    </row>
    <row r="219" spans="1:28" outlineLevel="1">
      <c r="A219" t="s">
        <v>359</v>
      </c>
      <c r="B219" t="s">
        <v>360</v>
      </c>
      <c r="D219" s="38">
        <v>0</v>
      </c>
      <c r="E219" s="38">
        <v>0</v>
      </c>
      <c r="F219" s="38">
        <v>0</v>
      </c>
      <c r="G219">
        <f t="shared" si="29"/>
        <v>0</v>
      </c>
      <c r="I219" s="22">
        <f t="shared" si="33"/>
        <v>0</v>
      </c>
      <c r="J219" s="6">
        <f>+IFR!AD219</f>
        <v>0</v>
      </c>
      <c r="K219" s="14">
        <f t="shared" si="35"/>
        <v>0.95</v>
      </c>
      <c r="L219" s="22">
        <f t="shared" si="34"/>
        <v>0</v>
      </c>
      <c r="M219" s="14">
        <v>1</v>
      </c>
      <c r="N219" s="14">
        <v>1</v>
      </c>
      <c r="P219" s="22">
        <f t="shared" si="30"/>
        <v>0</v>
      </c>
      <c r="R219" s="3">
        <f t="shared" si="36"/>
        <v>0</v>
      </c>
      <c r="T219" s="5">
        <f>+R219*(assessment!$J$272*assessment!$E$3)</f>
        <v>0</v>
      </c>
      <c r="V219" s="6">
        <f>+T219/payroll!F219</f>
        <v>0</v>
      </c>
      <c r="X219" s="5">
        <f>IF(V219&lt;$X$2,T219, +payroll!F219 * $X$2)</f>
        <v>0</v>
      </c>
      <c r="Z219" s="5">
        <f t="shared" si="31"/>
        <v>0</v>
      </c>
      <c r="AB219" t="e">
        <f t="shared" si="32"/>
        <v>#DIV/0!</v>
      </c>
    </row>
    <row r="220" spans="1:28" outlineLevel="1">
      <c r="A220" t="s">
        <v>361</v>
      </c>
      <c r="B220" t="s">
        <v>362</v>
      </c>
      <c r="D220" s="38">
        <v>0</v>
      </c>
      <c r="E220" s="38">
        <v>0</v>
      </c>
      <c r="F220" s="38">
        <v>0</v>
      </c>
      <c r="G220">
        <f t="shared" si="29"/>
        <v>0</v>
      </c>
      <c r="I220" s="22">
        <f t="shared" si="33"/>
        <v>0</v>
      </c>
      <c r="J220" s="6">
        <f>+IFR!AD220</f>
        <v>0</v>
      </c>
      <c r="K220" s="14">
        <f t="shared" si="35"/>
        <v>0.95</v>
      </c>
      <c r="L220" s="22">
        <f t="shared" si="34"/>
        <v>0</v>
      </c>
      <c r="M220" s="14">
        <v>1</v>
      </c>
      <c r="N220" s="14">
        <v>1</v>
      </c>
      <c r="P220" s="22">
        <f t="shared" si="30"/>
        <v>0</v>
      </c>
      <c r="R220" s="3">
        <f t="shared" si="36"/>
        <v>0</v>
      </c>
      <c r="T220" s="5">
        <f>+R220*(assessment!$J$272*assessment!$E$3)</f>
        <v>0</v>
      </c>
      <c r="V220" s="6">
        <f>+T220/payroll!F220</f>
        <v>0</v>
      </c>
      <c r="X220" s="5">
        <f>IF(V220&lt;$X$2,T220, +payroll!F220 * $X$2)</f>
        <v>0</v>
      </c>
      <c r="Z220" s="5">
        <f t="shared" si="31"/>
        <v>0</v>
      </c>
      <c r="AB220" t="e">
        <f t="shared" si="32"/>
        <v>#DIV/0!</v>
      </c>
    </row>
    <row r="221" spans="1:28" outlineLevel="1">
      <c r="A221" t="s">
        <v>363</v>
      </c>
      <c r="B221" t="s">
        <v>364</v>
      </c>
      <c r="D221" s="38">
        <v>0</v>
      </c>
      <c r="E221" s="38">
        <v>0</v>
      </c>
      <c r="F221" s="38">
        <v>0</v>
      </c>
      <c r="G221">
        <f t="shared" si="29"/>
        <v>0</v>
      </c>
      <c r="I221" s="22">
        <f t="shared" si="33"/>
        <v>0</v>
      </c>
      <c r="J221" s="6">
        <f>+IFR!AD221</f>
        <v>0</v>
      </c>
      <c r="K221" s="14">
        <f t="shared" si="35"/>
        <v>0.95</v>
      </c>
      <c r="L221" s="22">
        <f t="shared" si="34"/>
        <v>0</v>
      </c>
      <c r="M221" s="14">
        <v>1</v>
      </c>
      <c r="N221" s="14">
        <v>1</v>
      </c>
      <c r="P221" s="22">
        <f t="shared" si="30"/>
        <v>0</v>
      </c>
      <c r="R221" s="3">
        <f t="shared" si="36"/>
        <v>0</v>
      </c>
      <c r="T221" s="5">
        <f>+R221*(assessment!$J$272*assessment!$E$3)</f>
        <v>0</v>
      </c>
      <c r="V221" s="6">
        <f>+T221/payroll!F221</f>
        <v>0</v>
      </c>
      <c r="X221" s="5">
        <f>IF(V221&lt;$X$2,T221, +payroll!F221 * $X$2)</f>
        <v>0</v>
      </c>
      <c r="Z221" s="5">
        <f t="shared" si="31"/>
        <v>0</v>
      </c>
      <c r="AB221" t="e">
        <f t="shared" si="32"/>
        <v>#DIV/0!</v>
      </c>
    </row>
    <row r="222" spans="1:28" outlineLevel="1">
      <c r="A222" t="s">
        <v>365</v>
      </c>
      <c r="B222" t="s">
        <v>366</v>
      </c>
      <c r="D222" s="38">
        <v>0</v>
      </c>
      <c r="E222" s="38">
        <v>0</v>
      </c>
      <c r="F222" s="38">
        <v>0</v>
      </c>
      <c r="G222">
        <f t="shared" si="29"/>
        <v>0</v>
      </c>
      <c r="I222" s="22">
        <f t="shared" si="33"/>
        <v>0</v>
      </c>
      <c r="J222" s="6">
        <f>+IFR!AD222</f>
        <v>0</v>
      </c>
      <c r="K222" s="14">
        <f t="shared" si="35"/>
        <v>0.95</v>
      </c>
      <c r="L222" s="22">
        <f t="shared" si="34"/>
        <v>0</v>
      </c>
      <c r="M222" s="14">
        <v>1</v>
      </c>
      <c r="N222" s="14">
        <v>1</v>
      </c>
      <c r="P222" s="22">
        <f t="shared" si="30"/>
        <v>0</v>
      </c>
      <c r="R222" s="3">
        <f t="shared" si="36"/>
        <v>0</v>
      </c>
      <c r="T222" s="5">
        <f>+R222*(assessment!$J$272*assessment!$E$3)</f>
        <v>0</v>
      </c>
      <c r="V222" s="6">
        <f>+T222/payroll!F222</f>
        <v>0</v>
      </c>
      <c r="X222" s="5">
        <f>IF(V222&lt;$X$2,T222, +payroll!F222 * $X$2)</f>
        <v>0</v>
      </c>
      <c r="Z222" s="5">
        <f t="shared" si="31"/>
        <v>0</v>
      </c>
      <c r="AB222" t="e">
        <f t="shared" si="32"/>
        <v>#DIV/0!</v>
      </c>
    </row>
    <row r="223" spans="1:28" outlineLevel="1">
      <c r="A223" t="s">
        <v>367</v>
      </c>
      <c r="B223" t="s">
        <v>368</v>
      </c>
      <c r="D223" s="38">
        <v>2</v>
      </c>
      <c r="E223" s="38">
        <v>4</v>
      </c>
      <c r="F223" s="38">
        <v>4</v>
      </c>
      <c r="G223">
        <f t="shared" si="29"/>
        <v>10</v>
      </c>
      <c r="I223" s="22">
        <f t="shared" si="33"/>
        <v>3.3333333333333335</v>
      </c>
      <c r="J223" s="6">
        <f>+IFR!AD223</f>
        <v>2.2190769340034829E-2</v>
      </c>
      <c r="K223" s="14">
        <f t="shared" si="35"/>
        <v>0.95</v>
      </c>
      <c r="L223" s="22">
        <f t="shared" si="34"/>
        <v>3.1666666666666665</v>
      </c>
      <c r="M223" s="14">
        <v>1</v>
      </c>
      <c r="N223" s="14">
        <v>1</v>
      </c>
      <c r="P223" s="22">
        <f t="shared" si="30"/>
        <v>3.1666666666666665</v>
      </c>
      <c r="R223" s="3">
        <f t="shared" si="36"/>
        <v>5.038050539601731E-4</v>
      </c>
      <c r="T223" s="5">
        <f>+R223*(assessment!$J$272*assessment!$E$3)</f>
        <v>3975.5496619202941</v>
      </c>
      <c r="V223" s="6">
        <f>+T223/payroll!F223</f>
        <v>6.1454143368609704E-4</v>
      </c>
      <c r="X223" s="5">
        <f>IF(V223&lt;$X$2,T223, +payroll!F223 * $X$2)</f>
        <v>3975.5496619202941</v>
      </c>
      <c r="Z223" s="5">
        <f t="shared" si="31"/>
        <v>0</v>
      </c>
      <c r="AB223">
        <f t="shared" si="32"/>
        <v>1</v>
      </c>
    </row>
    <row r="224" spans="1:28" outlineLevel="1">
      <c r="A224" t="s">
        <v>369</v>
      </c>
      <c r="B224" t="s">
        <v>370</v>
      </c>
      <c r="D224" s="38">
        <v>0</v>
      </c>
      <c r="E224" s="38">
        <v>0</v>
      </c>
      <c r="F224" s="38">
        <v>0</v>
      </c>
      <c r="G224">
        <f t="shared" si="29"/>
        <v>0</v>
      </c>
      <c r="I224" s="22">
        <f t="shared" si="33"/>
        <v>0</v>
      </c>
      <c r="J224" s="6">
        <f>+IFR!AD224</f>
        <v>0</v>
      </c>
      <c r="K224" s="14">
        <f t="shared" si="35"/>
        <v>0.95</v>
      </c>
      <c r="L224" s="22">
        <f t="shared" si="34"/>
        <v>0</v>
      </c>
      <c r="M224" s="14">
        <v>1</v>
      </c>
      <c r="N224" s="14">
        <v>1</v>
      </c>
      <c r="P224" s="22">
        <f t="shared" si="30"/>
        <v>0</v>
      </c>
      <c r="R224" s="3">
        <f t="shared" si="36"/>
        <v>0</v>
      </c>
      <c r="T224" s="5">
        <f>+R224*(assessment!$J$272*assessment!$E$3)</f>
        <v>0</v>
      </c>
      <c r="V224" s="6">
        <f>+T224/payroll!F224</f>
        <v>0</v>
      </c>
      <c r="X224" s="5">
        <f>IF(V224&lt;$X$2,T224, +payroll!F224 * $X$2)</f>
        <v>0</v>
      </c>
      <c r="Z224" s="5">
        <f t="shared" si="31"/>
        <v>0</v>
      </c>
      <c r="AB224" t="e">
        <f t="shared" si="32"/>
        <v>#DIV/0!</v>
      </c>
    </row>
    <row r="225" spans="1:28" outlineLevel="1">
      <c r="A225" t="s">
        <v>371</v>
      </c>
      <c r="B225" t="s">
        <v>372</v>
      </c>
      <c r="D225" s="38">
        <v>0</v>
      </c>
      <c r="E225" s="38">
        <v>0</v>
      </c>
      <c r="F225" s="38">
        <v>0</v>
      </c>
      <c r="G225">
        <f t="shared" si="29"/>
        <v>0</v>
      </c>
      <c r="I225" s="22">
        <f t="shared" si="33"/>
        <v>0</v>
      </c>
      <c r="J225" s="6">
        <f>+IFR!AD225</f>
        <v>0</v>
      </c>
      <c r="K225" s="14">
        <f t="shared" si="35"/>
        <v>0.95</v>
      </c>
      <c r="L225" s="22">
        <f t="shared" si="34"/>
        <v>0</v>
      </c>
      <c r="M225" s="14">
        <v>1</v>
      </c>
      <c r="N225" s="14">
        <v>1</v>
      </c>
      <c r="P225" s="22">
        <f t="shared" si="30"/>
        <v>0</v>
      </c>
      <c r="R225" s="3">
        <f t="shared" si="36"/>
        <v>0</v>
      </c>
      <c r="T225" s="5">
        <f>+R225*(assessment!$J$272*assessment!$E$3)</f>
        <v>0</v>
      </c>
      <c r="V225" s="6">
        <f>+T225/payroll!F225</f>
        <v>0</v>
      </c>
      <c r="X225" s="5">
        <f>IF(V225&lt;$X$2,T225, +payroll!F225 * $X$2)</f>
        <v>0</v>
      </c>
      <c r="Z225" s="5">
        <f t="shared" si="31"/>
        <v>0</v>
      </c>
      <c r="AB225" t="e">
        <f t="shared" si="32"/>
        <v>#DIV/0!</v>
      </c>
    </row>
    <row r="226" spans="1:28" outlineLevel="1">
      <c r="A226" t="s">
        <v>373</v>
      </c>
      <c r="B226" t="s">
        <v>374</v>
      </c>
      <c r="D226" s="38">
        <v>0</v>
      </c>
      <c r="E226" s="38">
        <v>0</v>
      </c>
      <c r="F226" s="38">
        <v>0</v>
      </c>
      <c r="G226">
        <f t="shared" si="29"/>
        <v>0</v>
      </c>
      <c r="I226" s="22">
        <f t="shared" si="33"/>
        <v>0</v>
      </c>
      <c r="J226" s="6">
        <f>+IFR!AD226</f>
        <v>0</v>
      </c>
      <c r="K226" s="14">
        <f t="shared" si="35"/>
        <v>0.95</v>
      </c>
      <c r="L226" s="22">
        <f t="shared" si="34"/>
        <v>0</v>
      </c>
      <c r="M226" s="14">
        <v>1</v>
      </c>
      <c r="N226" s="14">
        <v>1</v>
      </c>
      <c r="P226" s="22">
        <f t="shared" si="30"/>
        <v>0</v>
      </c>
      <c r="R226" s="3">
        <f t="shared" si="36"/>
        <v>0</v>
      </c>
      <c r="T226" s="5">
        <f>+R226*(assessment!$J$272*assessment!$E$3)</f>
        <v>0</v>
      </c>
      <c r="V226" s="6">
        <f>+T226/payroll!F226</f>
        <v>0</v>
      </c>
      <c r="X226" s="5">
        <f>IF(V226&lt;$X$2,T226, +payroll!F226 * $X$2)</f>
        <v>0</v>
      </c>
      <c r="Z226" s="5">
        <f t="shared" si="31"/>
        <v>0</v>
      </c>
      <c r="AB226" t="e">
        <f t="shared" si="32"/>
        <v>#DIV/0!</v>
      </c>
    </row>
    <row r="227" spans="1:28" outlineLevel="1">
      <c r="A227" t="s">
        <v>375</v>
      </c>
      <c r="B227" t="s">
        <v>376</v>
      </c>
      <c r="D227" s="38">
        <v>1</v>
      </c>
      <c r="E227" s="38">
        <v>0</v>
      </c>
      <c r="F227" s="38">
        <v>0</v>
      </c>
      <c r="G227">
        <f t="shared" ref="G227:G261" si="37">SUM(D227:F227)</f>
        <v>1</v>
      </c>
      <c r="I227" s="22">
        <f t="shared" si="33"/>
        <v>0.33333333333333331</v>
      </c>
      <c r="J227" s="6">
        <f>+IFR!AD227</f>
        <v>1.6666666666666668E-3</v>
      </c>
      <c r="K227" s="14">
        <f t="shared" si="35"/>
        <v>0.95</v>
      </c>
      <c r="L227" s="22">
        <f t="shared" si="34"/>
        <v>0.31666666666666665</v>
      </c>
      <c r="M227" s="14">
        <v>1</v>
      </c>
      <c r="N227" s="14">
        <v>1</v>
      </c>
      <c r="P227" s="22">
        <f t="shared" ref="P227:P261" si="38">+L227*M227*N227</f>
        <v>0.31666666666666665</v>
      </c>
      <c r="R227" s="3">
        <f t="shared" ref="R227:R261" si="39">+P227/$P$264</f>
        <v>5.0380505396017315E-5</v>
      </c>
      <c r="T227" s="5">
        <f>+R227*(assessment!$J$272*assessment!$E$3)</f>
        <v>397.55496619202944</v>
      </c>
      <c r="V227" s="6">
        <f>+T227/payroll!F227</f>
        <v>2.8746151698518874E-4</v>
      </c>
      <c r="X227" s="5">
        <f>IF(V227&lt;$X$2,T227, +payroll!F227 * $X$2)</f>
        <v>397.55496619202944</v>
      </c>
      <c r="Z227" s="5">
        <f t="shared" ref="Z227:Z261" si="40">+T227-X227</f>
        <v>0</v>
      </c>
      <c r="AB227">
        <f t="shared" ref="AB227:AB261" si="41">+X227/T227</f>
        <v>1</v>
      </c>
    </row>
    <row r="228" spans="1:28" outlineLevel="1">
      <c r="A228" t="s">
        <v>508</v>
      </c>
      <c r="B228" t="s">
        <v>509</v>
      </c>
      <c r="D228" s="38">
        <v>0</v>
      </c>
      <c r="E228" s="38">
        <v>0</v>
      </c>
      <c r="F228" s="38">
        <v>0</v>
      </c>
      <c r="G228">
        <f>SUM(D228:F228)</f>
        <v>0</v>
      </c>
      <c r="I228" s="22">
        <f>AVERAGE(D228:F228)</f>
        <v>0</v>
      </c>
      <c r="J228" s="6">
        <f>+IFR!AD228</f>
        <v>0</v>
      </c>
      <c r="K228" s="14">
        <f t="shared" si="35"/>
        <v>0.95</v>
      </c>
      <c r="L228" s="22">
        <f>+I228*K228</f>
        <v>0</v>
      </c>
      <c r="M228" s="14">
        <v>1</v>
      </c>
      <c r="N228" s="14">
        <v>1</v>
      </c>
      <c r="P228" s="22">
        <f>+L228*M228*N228</f>
        <v>0</v>
      </c>
      <c r="R228" s="3">
        <f>+P228/$P$264</f>
        <v>0</v>
      </c>
      <c r="T228" s="5">
        <f>+R228*(assessment!$J$272*assessment!$E$3)</f>
        <v>0</v>
      </c>
      <c r="V228" s="6">
        <f>+T228/payroll!F228</f>
        <v>0</v>
      </c>
      <c r="X228" s="5">
        <f>IF(V228&lt;$X$2,T228, +payroll!F228 * $X$2)</f>
        <v>0</v>
      </c>
      <c r="Z228" s="5">
        <f>+T228-X228</f>
        <v>0</v>
      </c>
      <c r="AB228" t="e">
        <f>+X228/T228</f>
        <v>#DIV/0!</v>
      </c>
    </row>
    <row r="229" spans="1:28" outlineLevel="1">
      <c r="A229" t="s">
        <v>377</v>
      </c>
      <c r="B229" t="s">
        <v>378</v>
      </c>
      <c r="D229" s="38">
        <v>1</v>
      </c>
      <c r="E229" s="38">
        <v>2</v>
      </c>
      <c r="F229" s="38">
        <v>0</v>
      </c>
      <c r="G229">
        <f t="shared" si="37"/>
        <v>3</v>
      </c>
      <c r="I229" s="22">
        <f t="shared" ref="I229:I261" si="42">AVERAGE(D229:F229)</f>
        <v>1</v>
      </c>
      <c r="J229" s="6">
        <f>+IFR!AD229</f>
        <v>8.3333333333333332E-3</v>
      </c>
      <c r="K229" s="14">
        <f t="shared" si="35"/>
        <v>0.95</v>
      </c>
      <c r="L229" s="22">
        <f t="shared" ref="L229:L261" si="43">+I229*K229</f>
        <v>0.95</v>
      </c>
      <c r="M229" s="14">
        <v>1</v>
      </c>
      <c r="N229" s="14">
        <v>1</v>
      </c>
      <c r="P229" s="22">
        <f t="shared" si="38"/>
        <v>0.95</v>
      </c>
      <c r="R229" s="3">
        <f t="shared" si="39"/>
        <v>1.5114151618805195E-4</v>
      </c>
      <c r="T229" s="5">
        <f>+R229*(assessment!$J$272*assessment!$E$3)</f>
        <v>1192.6648985760885</v>
      </c>
      <c r="V229" s="6">
        <f>+T229/payroll!F229</f>
        <v>1.4457110768433027E-3</v>
      </c>
      <c r="X229" s="5">
        <f>IF(V229&lt;$X$2,T229, +payroll!F229 * $X$2)</f>
        <v>1192.6648985760885</v>
      </c>
      <c r="Z229" s="5">
        <f t="shared" si="40"/>
        <v>0</v>
      </c>
      <c r="AB229">
        <f t="shared" si="41"/>
        <v>1</v>
      </c>
    </row>
    <row r="230" spans="1:28" outlineLevel="1">
      <c r="A230" t="s">
        <v>379</v>
      </c>
      <c r="B230" t="s">
        <v>380</v>
      </c>
      <c r="D230" s="38">
        <v>0</v>
      </c>
      <c r="E230" s="38">
        <v>1</v>
      </c>
      <c r="F230" s="38">
        <v>0</v>
      </c>
      <c r="G230">
        <f t="shared" si="37"/>
        <v>1</v>
      </c>
      <c r="I230" s="22">
        <f t="shared" si="42"/>
        <v>0.33333333333333331</v>
      </c>
      <c r="J230" s="6">
        <f>+IFR!AD230</f>
        <v>3.3333333333333335E-3</v>
      </c>
      <c r="K230" s="14">
        <f t="shared" si="35"/>
        <v>0.95</v>
      </c>
      <c r="L230" s="22">
        <f t="shared" si="43"/>
        <v>0.31666666666666665</v>
      </c>
      <c r="M230" s="14">
        <v>1</v>
      </c>
      <c r="N230" s="14">
        <v>1</v>
      </c>
      <c r="P230" s="22">
        <f t="shared" si="38"/>
        <v>0.31666666666666665</v>
      </c>
      <c r="R230" s="3">
        <f t="shared" si="39"/>
        <v>5.0380505396017315E-5</v>
      </c>
      <c r="T230" s="5">
        <f>+R230*(assessment!$J$272*assessment!$E$3)</f>
        <v>397.55496619202944</v>
      </c>
      <c r="V230" s="6">
        <f>+T230/payroll!F230</f>
        <v>4.7809217242770216E-4</v>
      </c>
      <c r="X230" s="5">
        <f>IF(V230&lt;$X$2,T230, +payroll!F230 * $X$2)</f>
        <v>397.55496619202944</v>
      </c>
      <c r="Z230" s="5">
        <f t="shared" si="40"/>
        <v>0</v>
      </c>
      <c r="AB230">
        <f t="shared" si="41"/>
        <v>1</v>
      </c>
    </row>
    <row r="231" spans="1:28" outlineLevel="1">
      <c r="A231" t="s">
        <v>381</v>
      </c>
      <c r="B231" t="s">
        <v>382</v>
      </c>
      <c r="D231" s="38">
        <v>1</v>
      </c>
      <c r="E231" s="38">
        <v>1</v>
      </c>
      <c r="F231" s="38">
        <v>1</v>
      </c>
      <c r="G231">
        <f t="shared" si="37"/>
        <v>3</v>
      </c>
      <c r="I231" s="22">
        <f t="shared" si="42"/>
        <v>1</v>
      </c>
      <c r="J231" s="6">
        <f>+IFR!AD231</f>
        <v>0.01</v>
      </c>
      <c r="K231" s="14">
        <f t="shared" si="35"/>
        <v>0.95</v>
      </c>
      <c r="L231" s="22">
        <f t="shared" si="43"/>
        <v>0.95</v>
      </c>
      <c r="M231" s="14">
        <v>1</v>
      </c>
      <c r="N231" s="14">
        <v>1</v>
      </c>
      <c r="P231" s="22">
        <f t="shared" si="38"/>
        <v>0.95</v>
      </c>
      <c r="R231" s="3">
        <f t="shared" si="39"/>
        <v>1.5114151618805195E-4</v>
      </c>
      <c r="T231" s="5">
        <f>+R231*(assessment!$J$272*assessment!$E$3)</f>
        <v>1192.6648985760885</v>
      </c>
      <c r="V231" s="6">
        <f>+T231/payroll!F231</f>
        <v>3.7781375866370289E-4</v>
      </c>
      <c r="X231" s="5">
        <f>IF(V231&lt;$X$2,T231, +payroll!F231 * $X$2)</f>
        <v>1192.6648985760885</v>
      </c>
      <c r="Z231" s="5">
        <f t="shared" si="40"/>
        <v>0</v>
      </c>
      <c r="AB231">
        <f t="shared" si="41"/>
        <v>1</v>
      </c>
    </row>
    <row r="232" spans="1:28" s="46" customFormat="1" outlineLevel="1">
      <c r="A232" s="48" t="s">
        <v>562</v>
      </c>
      <c r="B232" s="48" t="s">
        <v>563</v>
      </c>
      <c r="D232" s="38">
        <v>0</v>
      </c>
      <c r="E232" s="38">
        <v>0</v>
      </c>
      <c r="F232" s="38">
        <v>0</v>
      </c>
      <c r="G232" s="46">
        <f t="shared" si="37"/>
        <v>0</v>
      </c>
      <c r="I232" s="22">
        <f t="shared" si="42"/>
        <v>0</v>
      </c>
      <c r="J232" s="6">
        <f>+IFR!AD232</f>
        <v>0</v>
      </c>
      <c r="K232" s="14">
        <f t="shared" si="35"/>
        <v>0.95</v>
      </c>
      <c r="L232" s="22">
        <f t="shared" si="43"/>
        <v>0</v>
      </c>
      <c r="M232" s="14">
        <v>1</v>
      </c>
      <c r="N232" s="14"/>
      <c r="P232" s="22">
        <f t="shared" si="38"/>
        <v>0</v>
      </c>
      <c r="R232" s="3">
        <f t="shared" si="39"/>
        <v>0</v>
      </c>
      <c r="T232" s="5">
        <f>+R232*(assessment!$J$272*assessment!$E$3)</f>
        <v>0</v>
      </c>
      <c r="V232" s="6">
        <f>+T232/payroll!F232</f>
        <v>0</v>
      </c>
      <c r="X232" s="5">
        <f>IF(V232&lt;$X$2,T232, +payroll!F232 * $X$2)</f>
        <v>0</v>
      </c>
      <c r="Z232" s="5">
        <f t="shared" si="40"/>
        <v>0</v>
      </c>
      <c r="AB232" s="46" t="e">
        <f t="shared" si="41"/>
        <v>#DIV/0!</v>
      </c>
    </row>
    <row r="233" spans="1:28" outlineLevel="1">
      <c r="A233" t="s">
        <v>383</v>
      </c>
      <c r="B233" t="s">
        <v>384</v>
      </c>
      <c r="D233" s="38">
        <v>0</v>
      </c>
      <c r="E233" s="38">
        <v>0</v>
      </c>
      <c r="F233" s="38">
        <v>1</v>
      </c>
      <c r="G233">
        <f t="shared" si="37"/>
        <v>1</v>
      </c>
      <c r="I233" s="22">
        <f t="shared" si="42"/>
        <v>0.33333333333333331</v>
      </c>
      <c r="J233" s="6">
        <f>+IFR!AD233</f>
        <v>5.0000000000000001E-3</v>
      </c>
      <c r="K233" s="14">
        <f t="shared" si="35"/>
        <v>0.95</v>
      </c>
      <c r="L233" s="22">
        <f t="shared" si="43"/>
        <v>0.31666666666666665</v>
      </c>
      <c r="M233" s="14">
        <v>1</v>
      </c>
      <c r="N233" s="14">
        <v>1</v>
      </c>
      <c r="P233" s="22">
        <f t="shared" si="38"/>
        <v>0.31666666666666665</v>
      </c>
      <c r="R233" s="3">
        <f t="shared" si="39"/>
        <v>5.0380505396017315E-5</v>
      </c>
      <c r="T233" s="5">
        <f>+R233*(assessment!$J$272*assessment!$E$3)</f>
        <v>397.55496619202944</v>
      </c>
      <c r="V233" s="6">
        <f>+T233/payroll!F233</f>
        <v>8.2959959824925632E-4</v>
      </c>
      <c r="X233" s="5">
        <f>IF(V233&lt;$X$2,T233, +payroll!F233 * $X$2)</f>
        <v>397.55496619202944</v>
      </c>
      <c r="Z233" s="5">
        <f t="shared" si="40"/>
        <v>0</v>
      </c>
      <c r="AB233">
        <f t="shared" si="41"/>
        <v>1</v>
      </c>
    </row>
    <row r="234" spans="1:28" outlineLevel="1">
      <c r="A234" t="s">
        <v>385</v>
      </c>
      <c r="B234" t="s">
        <v>386</v>
      </c>
      <c r="D234" s="38">
        <v>0</v>
      </c>
      <c r="E234" s="38">
        <v>0</v>
      </c>
      <c r="F234" s="38">
        <v>0</v>
      </c>
      <c r="G234">
        <f t="shared" si="37"/>
        <v>0</v>
      </c>
      <c r="I234" s="22">
        <f t="shared" si="42"/>
        <v>0</v>
      </c>
      <c r="J234" s="6">
        <f>+IFR!AD234</f>
        <v>0</v>
      </c>
      <c r="K234" s="14">
        <f t="shared" si="35"/>
        <v>0.95</v>
      </c>
      <c r="L234" s="22">
        <f t="shared" si="43"/>
        <v>0</v>
      </c>
      <c r="M234" s="14">
        <v>1</v>
      </c>
      <c r="N234" s="14">
        <v>1</v>
      </c>
      <c r="P234" s="22">
        <f t="shared" si="38"/>
        <v>0</v>
      </c>
      <c r="R234" s="3">
        <f t="shared" si="39"/>
        <v>0</v>
      </c>
      <c r="T234" s="5">
        <f>+R234*(assessment!$J$272*assessment!$E$3)</f>
        <v>0</v>
      </c>
      <c r="V234" s="6">
        <f>+T234/payroll!F234</f>
        <v>0</v>
      </c>
      <c r="X234" s="5">
        <f>IF(V234&lt;$X$2,T234, +payroll!F234 * $X$2)</f>
        <v>0</v>
      </c>
      <c r="Z234" s="5">
        <f t="shared" si="40"/>
        <v>0</v>
      </c>
      <c r="AB234" t="e">
        <f t="shared" si="41"/>
        <v>#DIV/0!</v>
      </c>
    </row>
    <row r="235" spans="1:28" outlineLevel="1">
      <c r="A235" t="s">
        <v>387</v>
      </c>
      <c r="B235" t="s">
        <v>388</v>
      </c>
      <c r="D235" s="38">
        <v>0</v>
      </c>
      <c r="E235" s="38">
        <v>0</v>
      </c>
      <c r="F235" s="38">
        <v>0</v>
      </c>
      <c r="G235">
        <f t="shared" si="37"/>
        <v>0</v>
      </c>
      <c r="I235" s="22">
        <f t="shared" si="42"/>
        <v>0</v>
      </c>
      <c r="J235" s="6">
        <f>+IFR!AD235</f>
        <v>0</v>
      </c>
      <c r="K235" s="14">
        <f t="shared" si="35"/>
        <v>0.95</v>
      </c>
      <c r="L235" s="22">
        <f t="shared" si="43"/>
        <v>0</v>
      </c>
      <c r="M235" s="14">
        <v>1</v>
      </c>
      <c r="N235" s="14">
        <v>1</v>
      </c>
      <c r="P235" s="22">
        <f t="shared" si="38"/>
        <v>0</v>
      </c>
      <c r="R235" s="3">
        <f t="shared" si="39"/>
        <v>0</v>
      </c>
      <c r="T235" s="5">
        <f>+R235*(assessment!$J$272*assessment!$E$3)</f>
        <v>0</v>
      </c>
      <c r="V235" s="50">
        <f>+T235/payroll!F235</f>
        <v>0</v>
      </c>
      <c r="X235" s="5">
        <f>IF(V235&lt;$X$2,T235, +payroll!F235 * $X$2)</f>
        <v>0</v>
      </c>
      <c r="Z235" s="5">
        <f t="shared" si="40"/>
        <v>0</v>
      </c>
      <c r="AB235" t="e">
        <f t="shared" si="41"/>
        <v>#DIV/0!</v>
      </c>
    </row>
    <row r="236" spans="1:28" outlineLevel="1">
      <c r="A236" t="s">
        <v>389</v>
      </c>
      <c r="B236" t="s">
        <v>390</v>
      </c>
      <c r="D236" s="38">
        <v>4</v>
      </c>
      <c r="E236" s="38">
        <v>3</v>
      </c>
      <c r="F236" s="38">
        <v>1</v>
      </c>
      <c r="G236">
        <f t="shared" si="37"/>
        <v>8</v>
      </c>
      <c r="I236" s="22">
        <f t="shared" si="42"/>
        <v>2.6666666666666665</v>
      </c>
      <c r="J236" s="50">
        <f>+IFR!AD236</f>
        <v>2.1666666666666667E-2</v>
      </c>
      <c r="K236" s="14">
        <f t="shared" si="35"/>
        <v>0.95</v>
      </c>
      <c r="L236" s="22">
        <f t="shared" si="43"/>
        <v>2.5333333333333332</v>
      </c>
      <c r="M236" s="14">
        <v>1</v>
      </c>
      <c r="N236" s="14">
        <v>1</v>
      </c>
      <c r="P236" s="22">
        <f t="shared" si="38"/>
        <v>2.5333333333333332</v>
      </c>
      <c r="R236" s="49">
        <f t="shared" si="39"/>
        <v>4.0304404316813852E-4</v>
      </c>
      <c r="T236" s="5">
        <f>+R236*(assessment!$J$272*assessment!$E$3)</f>
        <v>3180.4397295362355</v>
      </c>
      <c r="V236" s="50">
        <f>+T236/payroll!F236</f>
        <v>1.5125212007196039E-3</v>
      </c>
      <c r="X236" s="5">
        <f>IF(V236&lt;$X$2,T236, +payroll!F236 * $X$2)</f>
        <v>3180.4397295362355</v>
      </c>
      <c r="Z236" s="5">
        <f t="shared" si="40"/>
        <v>0</v>
      </c>
      <c r="AB236">
        <f t="shared" si="41"/>
        <v>1</v>
      </c>
    </row>
    <row r="237" spans="1:28" s="46" customFormat="1" outlineLevel="1">
      <c r="A237" s="48" t="s">
        <v>572</v>
      </c>
      <c r="B237" s="48" t="s">
        <v>573</v>
      </c>
      <c r="D237" s="38">
        <v>0</v>
      </c>
      <c r="E237" s="38">
        <v>0</v>
      </c>
      <c r="F237" s="38">
        <v>0</v>
      </c>
      <c r="G237" s="46">
        <f t="shared" si="37"/>
        <v>0</v>
      </c>
      <c r="I237" s="22">
        <f t="shared" si="42"/>
        <v>0</v>
      </c>
      <c r="J237" s="50">
        <f>+IFR!AD237</f>
        <v>0</v>
      </c>
      <c r="K237" s="14">
        <f t="shared" si="35"/>
        <v>0.95</v>
      </c>
      <c r="L237" s="22">
        <f t="shared" si="43"/>
        <v>0</v>
      </c>
      <c r="M237" s="14">
        <v>1</v>
      </c>
      <c r="N237" s="14"/>
      <c r="P237" s="22">
        <f t="shared" si="38"/>
        <v>0</v>
      </c>
      <c r="R237" s="49">
        <f t="shared" si="39"/>
        <v>0</v>
      </c>
      <c r="T237" s="5">
        <f>+R237*(assessment!$J$272*assessment!$E$3)</f>
        <v>0</v>
      </c>
      <c r="V237" s="50">
        <f>+T237/payroll!F237</f>
        <v>0</v>
      </c>
      <c r="X237" s="5">
        <f>IF(V237&lt;$X$2,T237, +payroll!F237 * $X$2)</f>
        <v>0</v>
      </c>
      <c r="Z237" s="5">
        <f t="shared" si="40"/>
        <v>0</v>
      </c>
      <c r="AB237" s="46" t="e">
        <f t="shared" si="41"/>
        <v>#DIV/0!</v>
      </c>
    </row>
    <row r="238" spans="1:28" outlineLevel="1">
      <c r="A238" t="s">
        <v>391</v>
      </c>
      <c r="B238" t="s">
        <v>392</v>
      </c>
      <c r="D238" s="38">
        <v>0</v>
      </c>
      <c r="E238" s="38">
        <v>0</v>
      </c>
      <c r="F238" s="38">
        <v>0</v>
      </c>
      <c r="G238">
        <f t="shared" si="37"/>
        <v>0</v>
      </c>
      <c r="I238" s="22">
        <f t="shared" si="42"/>
        <v>0</v>
      </c>
      <c r="J238" s="50">
        <f>+IFR!AD238</f>
        <v>0</v>
      </c>
      <c r="K238" s="14">
        <f t="shared" si="35"/>
        <v>0.95</v>
      </c>
      <c r="L238" s="22">
        <f t="shared" si="43"/>
        <v>0</v>
      </c>
      <c r="M238" s="14">
        <v>1</v>
      </c>
      <c r="N238" s="14">
        <v>1</v>
      </c>
      <c r="P238" s="22">
        <f t="shared" si="38"/>
        <v>0</v>
      </c>
      <c r="R238" s="49">
        <f t="shared" si="39"/>
        <v>0</v>
      </c>
      <c r="T238" s="5">
        <f>+R238*(assessment!$J$272*assessment!$E$3)</f>
        <v>0</v>
      </c>
      <c r="V238" s="50">
        <f>+T238/payroll!F238</f>
        <v>0</v>
      </c>
      <c r="X238" s="5">
        <f>IF(V238&lt;$X$2,T238, +payroll!F238 * $X$2)</f>
        <v>0</v>
      </c>
      <c r="Z238" s="5">
        <f t="shared" si="40"/>
        <v>0</v>
      </c>
      <c r="AB238" s="46" t="e">
        <f t="shared" si="41"/>
        <v>#DIV/0!</v>
      </c>
    </row>
    <row r="239" spans="1:28" outlineLevel="1">
      <c r="A239" t="s">
        <v>393</v>
      </c>
      <c r="B239" t="s">
        <v>394</v>
      </c>
      <c r="D239" s="38">
        <v>1</v>
      </c>
      <c r="E239" s="38">
        <v>0</v>
      </c>
      <c r="F239" s="38">
        <v>3</v>
      </c>
      <c r="G239">
        <f t="shared" si="37"/>
        <v>4</v>
      </c>
      <c r="I239" s="22">
        <f t="shared" si="42"/>
        <v>1.3333333333333333</v>
      </c>
      <c r="J239" s="50">
        <f>+IFR!AD239</f>
        <v>1.6666666666666666E-2</v>
      </c>
      <c r="K239" s="14">
        <f t="shared" si="35"/>
        <v>0.95</v>
      </c>
      <c r="L239" s="22">
        <f t="shared" si="43"/>
        <v>1.2666666666666666</v>
      </c>
      <c r="M239" s="14">
        <v>1</v>
      </c>
      <c r="N239" s="14">
        <v>1</v>
      </c>
      <c r="P239" s="22">
        <f t="shared" si="38"/>
        <v>1.2666666666666666</v>
      </c>
      <c r="R239" s="49">
        <f t="shared" si="39"/>
        <v>2.0152202158406926E-4</v>
      </c>
      <c r="T239" s="5">
        <f>+R239*(assessment!$J$272*assessment!$E$3)</f>
        <v>1590.2198647681178</v>
      </c>
      <c r="V239" s="50">
        <f>+T239/payroll!F239</f>
        <v>7.0898379823157692E-4</v>
      </c>
      <c r="X239" s="5">
        <f>IF(V239&lt;$X$2,T239, +payroll!F239 * $X$2)</f>
        <v>1590.2198647681178</v>
      </c>
      <c r="Z239" s="5">
        <f t="shared" si="40"/>
        <v>0</v>
      </c>
      <c r="AB239" s="46">
        <f t="shared" si="41"/>
        <v>1</v>
      </c>
    </row>
    <row r="240" spans="1:28" outlineLevel="1">
      <c r="A240" t="s">
        <v>395</v>
      </c>
      <c r="B240" t="s">
        <v>396</v>
      </c>
      <c r="D240" s="38">
        <v>0</v>
      </c>
      <c r="E240" s="38">
        <v>0</v>
      </c>
      <c r="F240" s="38">
        <v>1</v>
      </c>
      <c r="G240">
        <f t="shared" si="37"/>
        <v>1</v>
      </c>
      <c r="I240" s="22">
        <f t="shared" si="42"/>
        <v>0.33333333333333331</v>
      </c>
      <c r="J240" s="50">
        <f>+IFR!AD240</f>
        <v>5.0000000000000001E-3</v>
      </c>
      <c r="K240" s="14">
        <f t="shared" si="35"/>
        <v>0.95</v>
      </c>
      <c r="L240" s="22">
        <f t="shared" si="43"/>
        <v>0.31666666666666665</v>
      </c>
      <c r="M240" s="14">
        <v>1</v>
      </c>
      <c r="N240" s="14">
        <v>1</v>
      </c>
      <c r="P240" s="22">
        <f t="shared" si="38"/>
        <v>0.31666666666666665</v>
      </c>
      <c r="R240" s="49">
        <f t="shared" si="39"/>
        <v>5.0380505396017315E-5</v>
      </c>
      <c r="T240" s="5">
        <f>+R240*(assessment!$J$272*assessment!$E$3)</f>
        <v>397.55496619202944</v>
      </c>
      <c r="V240" s="50">
        <f>+T240/payroll!F240</f>
        <v>3.7364706205147643E-4</v>
      </c>
      <c r="X240" s="5">
        <f>IF(V240&lt;$X$2,T240, +payroll!F240 * $X$2)</f>
        <v>397.55496619202944</v>
      </c>
      <c r="Z240" s="5">
        <f t="shared" si="40"/>
        <v>0</v>
      </c>
      <c r="AB240" s="46">
        <f t="shared" si="41"/>
        <v>1</v>
      </c>
    </row>
    <row r="241" spans="1:28" outlineLevel="1">
      <c r="A241" t="s">
        <v>397</v>
      </c>
      <c r="B241" t="s">
        <v>398</v>
      </c>
      <c r="D241" s="38">
        <v>9</v>
      </c>
      <c r="E241" s="38">
        <v>6</v>
      </c>
      <c r="F241" s="38">
        <v>5</v>
      </c>
      <c r="G241">
        <f t="shared" si="37"/>
        <v>20</v>
      </c>
      <c r="I241" s="22">
        <f t="shared" si="42"/>
        <v>6.666666666666667</v>
      </c>
      <c r="J241" s="50">
        <f>+IFR!AD241</f>
        <v>1.8200542626772138E-2</v>
      </c>
      <c r="K241" s="14">
        <f t="shared" si="35"/>
        <v>0.95</v>
      </c>
      <c r="L241" s="22">
        <f t="shared" si="43"/>
        <v>6.333333333333333</v>
      </c>
      <c r="M241" s="14">
        <v>1</v>
      </c>
      <c r="N241" s="14">
        <v>1</v>
      </c>
      <c r="P241" s="22">
        <f t="shared" si="38"/>
        <v>6.333333333333333</v>
      </c>
      <c r="R241" s="49">
        <f t="shared" si="39"/>
        <v>1.0076101079203462E-3</v>
      </c>
      <c r="T241" s="5">
        <f>+R241*(assessment!$J$272*assessment!$E$3)</f>
        <v>7951.0993238405881</v>
      </c>
      <c r="V241" s="50">
        <f>+T241/payroll!F241</f>
        <v>5.0435305736545887E-4</v>
      </c>
      <c r="X241" s="5">
        <f>IF(V241&lt;$X$2,T241, +payroll!F241 * $X$2)</f>
        <v>7951.0993238405881</v>
      </c>
      <c r="Z241" s="5">
        <f t="shared" si="40"/>
        <v>0</v>
      </c>
      <c r="AB241" s="46">
        <f t="shared" si="41"/>
        <v>1</v>
      </c>
    </row>
    <row r="242" spans="1:28" outlineLevel="1">
      <c r="A242" t="s">
        <v>399</v>
      </c>
      <c r="B242" t="s">
        <v>400</v>
      </c>
      <c r="D242" s="38">
        <v>0</v>
      </c>
      <c r="E242" s="38">
        <v>0</v>
      </c>
      <c r="F242" s="38">
        <v>0</v>
      </c>
      <c r="G242">
        <f t="shared" si="37"/>
        <v>0</v>
      </c>
      <c r="I242" s="22">
        <f t="shared" si="42"/>
        <v>0</v>
      </c>
      <c r="J242" s="50">
        <f>+IFR!AD242</f>
        <v>0</v>
      </c>
      <c r="K242" s="14">
        <f t="shared" si="35"/>
        <v>0.95</v>
      </c>
      <c r="L242" s="22">
        <f t="shared" si="43"/>
        <v>0</v>
      </c>
      <c r="M242" s="14">
        <v>1</v>
      </c>
      <c r="N242" s="14">
        <v>1</v>
      </c>
      <c r="P242" s="22">
        <f t="shared" si="38"/>
        <v>0</v>
      </c>
      <c r="R242" s="49">
        <f t="shared" si="39"/>
        <v>0</v>
      </c>
      <c r="T242" s="5">
        <f>+R242*(assessment!$J$272*assessment!$E$3)</f>
        <v>0</v>
      </c>
      <c r="V242" s="50">
        <f>+T242/payroll!F242</f>
        <v>0</v>
      </c>
      <c r="X242" s="5">
        <f>IF(V242&lt;$X$2,T242, +payroll!F242 * $X$2)</f>
        <v>0</v>
      </c>
      <c r="Z242" s="5">
        <f t="shared" si="40"/>
        <v>0</v>
      </c>
      <c r="AB242" s="46" t="e">
        <f t="shared" si="41"/>
        <v>#DIV/0!</v>
      </c>
    </row>
    <row r="243" spans="1:28" outlineLevel="1">
      <c r="A243" t="s">
        <v>401</v>
      </c>
      <c r="B243" t="s">
        <v>402</v>
      </c>
      <c r="D243" s="38">
        <v>1</v>
      </c>
      <c r="E243" s="38">
        <v>0</v>
      </c>
      <c r="F243" s="38">
        <v>0</v>
      </c>
      <c r="G243">
        <f t="shared" si="37"/>
        <v>1</v>
      </c>
      <c r="I243" s="22">
        <f t="shared" si="42"/>
        <v>0.33333333333333331</v>
      </c>
      <c r="J243" s="50">
        <f>+IFR!AD243</f>
        <v>1.6666666666666668E-3</v>
      </c>
      <c r="K243" s="14">
        <f t="shared" si="35"/>
        <v>0.95</v>
      </c>
      <c r="L243" s="22">
        <f t="shared" si="43"/>
        <v>0.31666666666666665</v>
      </c>
      <c r="M243" s="14">
        <v>1</v>
      </c>
      <c r="N243" s="14">
        <v>1</v>
      </c>
      <c r="P243" s="22">
        <f t="shared" si="38"/>
        <v>0.31666666666666665</v>
      </c>
      <c r="R243" s="49">
        <f t="shared" si="39"/>
        <v>5.0380505396017315E-5</v>
      </c>
      <c r="T243" s="5">
        <f>+R243*(assessment!$J$272*assessment!$E$3)</f>
        <v>397.55496619202944</v>
      </c>
      <c r="V243" s="50">
        <f>+T243/payroll!F243</f>
        <v>4.265139625304276E-4</v>
      </c>
      <c r="X243" s="5">
        <f>IF(V243&lt;$X$2,T243, +payroll!F243 * $X$2)</f>
        <v>397.55496619202944</v>
      </c>
      <c r="Z243" s="5">
        <f t="shared" si="40"/>
        <v>0</v>
      </c>
      <c r="AB243" s="46">
        <f t="shared" si="41"/>
        <v>1</v>
      </c>
    </row>
    <row r="244" spans="1:28" outlineLevel="1">
      <c r="A244" t="s">
        <v>403</v>
      </c>
      <c r="B244" t="s">
        <v>404</v>
      </c>
      <c r="D244" s="38">
        <v>6</v>
      </c>
      <c r="E244" s="38">
        <v>6</v>
      </c>
      <c r="F244" s="38">
        <v>9</v>
      </c>
      <c r="G244">
        <f t="shared" si="37"/>
        <v>21</v>
      </c>
      <c r="I244" s="22">
        <f t="shared" si="42"/>
        <v>7</v>
      </c>
      <c r="J244" s="50">
        <f>+IFR!AD244</f>
        <v>3.9986485434694928E-2</v>
      </c>
      <c r="K244" s="14">
        <f t="shared" si="35"/>
        <v>1</v>
      </c>
      <c r="L244" s="22">
        <f t="shared" si="43"/>
        <v>7</v>
      </c>
      <c r="M244" s="14">
        <v>1</v>
      </c>
      <c r="N244" s="14">
        <v>1</v>
      </c>
      <c r="P244" s="22">
        <f t="shared" si="38"/>
        <v>7</v>
      </c>
      <c r="R244" s="49">
        <f t="shared" si="39"/>
        <v>1.1136743298066987E-3</v>
      </c>
      <c r="T244" s="5">
        <f>+R244*(assessment!$J$272*assessment!$E$3)</f>
        <v>8788.0571474027583</v>
      </c>
      <c r="V244" s="50">
        <f>+T244/payroll!F244</f>
        <v>1.483131380557717E-3</v>
      </c>
      <c r="X244" s="5">
        <f>IF(V244&lt;$X$2,T244, +payroll!F244 * $X$2)</f>
        <v>8788.0571474027583</v>
      </c>
      <c r="Z244" s="5">
        <f t="shared" si="40"/>
        <v>0</v>
      </c>
      <c r="AB244" s="46">
        <f t="shared" si="41"/>
        <v>1</v>
      </c>
    </row>
    <row r="245" spans="1:28" outlineLevel="1">
      <c r="A245" t="s">
        <v>405</v>
      </c>
      <c r="B245" t="s">
        <v>406</v>
      </c>
      <c r="D245" s="38">
        <v>3</v>
      </c>
      <c r="E245" s="38">
        <v>2</v>
      </c>
      <c r="F245" s="38">
        <v>0</v>
      </c>
      <c r="G245">
        <f t="shared" si="37"/>
        <v>5</v>
      </c>
      <c r="I245" s="22">
        <f t="shared" si="42"/>
        <v>1.6666666666666667</v>
      </c>
      <c r="J245" s="50">
        <f>+IFR!AD245</f>
        <v>4.4859633356632228E-3</v>
      </c>
      <c r="K245" s="14">
        <f t="shared" si="35"/>
        <v>0.95</v>
      </c>
      <c r="L245" s="22">
        <f t="shared" si="43"/>
        <v>1.5833333333333333</v>
      </c>
      <c r="M245" s="14">
        <v>1</v>
      </c>
      <c r="N245" s="14">
        <v>1</v>
      </c>
      <c r="P245" s="22">
        <f t="shared" si="38"/>
        <v>1.5833333333333333</v>
      </c>
      <c r="R245" s="49">
        <f t="shared" si="39"/>
        <v>2.5190252698008655E-4</v>
      </c>
      <c r="T245" s="5">
        <f>+R245*(assessment!$J$272*assessment!$E$3)</f>
        <v>1987.774830960147</v>
      </c>
      <c r="V245" s="50">
        <f>+T245/payroll!F245</f>
        <v>1.6313254477217816E-4</v>
      </c>
      <c r="X245" s="5">
        <f>IF(V245&lt;$X$2,T245, +payroll!F245 * $X$2)</f>
        <v>1987.774830960147</v>
      </c>
      <c r="Z245" s="5">
        <f t="shared" si="40"/>
        <v>0</v>
      </c>
      <c r="AB245" s="46">
        <f t="shared" si="41"/>
        <v>1</v>
      </c>
    </row>
    <row r="246" spans="1:28" outlineLevel="1">
      <c r="A246" t="s">
        <v>407</v>
      </c>
      <c r="B246" t="s">
        <v>408</v>
      </c>
      <c r="D246" s="38">
        <v>0</v>
      </c>
      <c r="E246" s="38">
        <v>0</v>
      </c>
      <c r="F246" s="38">
        <v>0</v>
      </c>
      <c r="G246">
        <f t="shared" si="37"/>
        <v>0</v>
      </c>
      <c r="I246" s="22">
        <f t="shared" si="42"/>
        <v>0</v>
      </c>
      <c r="J246" s="50">
        <f>+IFR!AD246</f>
        <v>0</v>
      </c>
      <c r="K246" s="14">
        <f t="shared" si="35"/>
        <v>0.95</v>
      </c>
      <c r="L246" s="22">
        <f t="shared" si="43"/>
        <v>0</v>
      </c>
      <c r="M246" s="14">
        <v>1</v>
      </c>
      <c r="N246" s="14">
        <v>1</v>
      </c>
      <c r="P246" s="22">
        <f t="shared" si="38"/>
        <v>0</v>
      </c>
      <c r="R246" s="49">
        <f t="shared" si="39"/>
        <v>0</v>
      </c>
      <c r="T246" s="5">
        <f>+R246*(assessment!$J$272*assessment!$E$3)</f>
        <v>0</v>
      </c>
      <c r="V246" s="50">
        <f>+T246/payroll!F246</f>
        <v>0</v>
      </c>
      <c r="X246" s="5">
        <f>IF(V246&lt;$X$2,T246, +payroll!F246 * $X$2)</f>
        <v>0</v>
      </c>
      <c r="Z246" s="5">
        <f t="shared" si="40"/>
        <v>0</v>
      </c>
      <c r="AB246" s="46" t="e">
        <f t="shared" si="41"/>
        <v>#DIV/0!</v>
      </c>
    </row>
    <row r="247" spans="1:28" outlineLevel="1">
      <c r="A247" t="s">
        <v>409</v>
      </c>
      <c r="B247" t="s">
        <v>410</v>
      </c>
      <c r="D247" s="38">
        <v>0</v>
      </c>
      <c r="E247" s="38">
        <v>0</v>
      </c>
      <c r="F247" s="38">
        <v>0</v>
      </c>
      <c r="G247">
        <f t="shared" si="37"/>
        <v>0</v>
      </c>
      <c r="I247" s="22">
        <f t="shared" si="42"/>
        <v>0</v>
      </c>
      <c r="J247" s="50">
        <f>+IFR!AD247</f>
        <v>0</v>
      </c>
      <c r="K247" s="14">
        <f t="shared" si="35"/>
        <v>0.95</v>
      </c>
      <c r="L247" s="22">
        <f t="shared" si="43"/>
        <v>0</v>
      </c>
      <c r="M247" s="14">
        <v>1</v>
      </c>
      <c r="N247" s="14">
        <v>1</v>
      </c>
      <c r="P247" s="22">
        <f t="shared" si="38"/>
        <v>0</v>
      </c>
      <c r="R247" s="49">
        <f t="shared" si="39"/>
        <v>0</v>
      </c>
      <c r="T247" s="5">
        <f>+R247*(assessment!$J$272*assessment!$E$3)</f>
        <v>0</v>
      </c>
      <c r="V247" s="50">
        <f>+T247/payroll!F247</f>
        <v>0</v>
      </c>
      <c r="X247" s="5">
        <f>IF(V247&lt;$X$2,T247, +payroll!F247 * $X$2)</f>
        <v>0</v>
      </c>
      <c r="Z247" s="5">
        <f t="shared" si="40"/>
        <v>0</v>
      </c>
      <c r="AB247" s="46" t="e">
        <f t="shared" si="41"/>
        <v>#DIV/0!</v>
      </c>
    </row>
    <row r="248" spans="1:28" outlineLevel="1">
      <c r="A248" t="s">
        <v>411</v>
      </c>
      <c r="B248" t="s">
        <v>412</v>
      </c>
      <c r="D248" s="38">
        <v>4</v>
      </c>
      <c r="E248" s="38">
        <v>2</v>
      </c>
      <c r="F248" s="38">
        <v>2</v>
      </c>
      <c r="G248">
        <f t="shared" si="37"/>
        <v>8</v>
      </c>
      <c r="I248" s="22">
        <f t="shared" si="42"/>
        <v>2.6666666666666665</v>
      </c>
      <c r="J248" s="50">
        <f>+IFR!AD248</f>
        <v>2.3333333333333334E-2</v>
      </c>
      <c r="K248" s="14">
        <f t="shared" si="35"/>
        <v>0.95</v>
      </c>
      <c r="L248" s="22">
        <f t="shared" si="43"/>
        <v>2.5333333333333332</v>
      </c>
      <c r="M248" s="14">
        <v>1</v>
      </c>
      <c r="N248" s="14">
        <v>1</v>
      </c>
      <c r="P248" s="22">
        <f t="shared" si="38"/>
        <v>2.5333333333333332</v>
      </c>
      <c r="R248" s="49">
        <f t="shared" si="39"/>
        <v>4.0304404316813852E-4</v>
      </c>
      <c r="T248" s="5">
        <f>+R248*(assessment!$J$272*assessment!$E$3)</f>
        <v>3180.4397295362355</v>
      </c>
      <c r="V248" s="50">
        <f>+T248/payroll!F248</f>
        <v>1.727911765811123E-3</v>
      </c>
      <c r="X248" s="5">
        <f>IF(V248&lt;$X$2,T248, +payroll!F248 * $X$2)</f>
        <v>3180.4397295362355</v>
      </c>
      <c r="Z248" s="5">
        <f t="shared" si="40"/>
        <v>0</v>
      </c>
      <c r="AB248" s="46">
        <f t="shared" si="41"/>
        <v>1</v>
      </c>
    </row>
    <row r="249" spans="1:28" outlineLevel="1">
      <c r="A249" t="s">
        <v>413</v>
      </c>
      <c r="B249" t="s">
        <v>414</v>
      </c>
      <c r="D249" s="38">
        <v>0</v>
      </c>
      <c r="E249" s="38">
        <v>0</v>
      </c>
      <c r="F249" s="38">
        <v>0</v>
      </c>
      <c r="G249">
        <f t="shared" si="37"/>
        <v>0</v>
      </c>
      <c r="I249" s="22">
        <f t="shared" si="42"/>
        <v>0</v>
      </c>
      <c r="J249" s="50">
        <f>+IFR!AD249</f>
        <v>0</v>
      </c>
      <c r="K249" s="14">
        <f t="shared" si="35"/>
        <v>0.95</v>
      </c>
      <c r="L249" s="22">
        <f t="shared" si="43"/>
        <v>0</v>
      </c>
      <c r="M249" s="14">
        <v>1</v>
      </c>
      <c r="N249" s="14">
        <v>1</v>
      </c>
      <c r="P249" s="22">
        <f t="shared" si="38"/>
        <v>0</v>
      </c>
      <c r="R249" s="49">
        <f t="shared" si="39"/>
        <v>0</v>
      </c>
      <c r="T249" s="5">
        <f>+R249*(assessment!$J$272*assessment!$E$3)</f>
        <v>0</v>
      </c>
      <c r="V249" s="50">
        <f>+T249/payroll!F249</f>
        <v>0</v>
      </c>
      <c r="X249" s="5">
        <f>IF(V249&lt;$X$2,T249, +payroll!F249 * $X$2)</f>
        <v>0</v>
      </c>
      <c r="Z249" s="5">
        <f t="shared" si="40"/>
        <v>0</v>
      </c>
      <c r="AB249" s="46" t="e">
        <f t="shared" si="41"/>
        <v>#DIV/0!</v>
      </c>
    </row>
    <row r="250" spans="1:28" outlineLevel="1">
      <c r="A250" t="s">
        <v>415</v>
      </c>
      <c r="B250" t="s">
        <v>416</v>
      </c>
      <c r="D250" s="38">
        <v>0</v>
      </c>
      <c r="E250" s="38">
        <v>0</v>
      </c>
      <c r="F250" s="38">
        <v>0</v>
      </c>
      <c r="G250">
        <f t="shared" si="37"/>
        <v>0</v>
      </c>
      <c r="I250" s="22">
        <f t="shared" si="42"/>
        <v>0</v>
      </c>
      <c r="J250" s="50">
        <f>+IFR!AD250</f>
        <v>0</v>
      </c>
      <c r="K250" s="14">
        <f t="shared" si="35"/>
        <v>0.95</v>
      </c>
      <c r="L250" s="22">
        <f t="shared" si="43"/>
        <v>0</v>
      </c>
      <c r="M250" s="14">
        <v>1</v>
      </c>
      <c r="N250" s="14">
        <v>1</v>
      </c>
      <c r="P250" s="22">
        <f t="shared" si="38"/>
        <v>0</v>
      </c>
      <c r="R250" s="49">
        <f t="shared" si="39"/>
        <v>0</v>
      </c>
      <c r="T250" s="5">
        <f>+R250*(assessment!$J$272*assessment!$E$3)</f>
        <v>0</v>
      </c>
      <c r="V250" s="50">
        <f>+T250/payroll!F250</f>
        <v>0</v>
      </c>
      <c r="X250" s="5">
        <f>IF(V250&lt;$X$2,T250, +payroll!F250 * $X$2)</f>
        <v>0</v>
      </c>
      <c r="Z250" s="5">
        <f t="shared" si="40"/>
        <v>0</v>
      </c>
      <c r="AB250" s="46" t="e">
        <f t="shared" si="41"/>
        <v>#DIV/0!</v>
      </c>
    </row>
    <row r="251" spans="1:28" outlineLevel="1">
      <c r="A251" t="s">
        <v>417</v>
      </c>
      <c r="B251" t="s">
        <v>418</v>
      </c>
      <c r="D251" s="38">
        <v>0</v>
      </c>
      <c r="E251" s="38">
        <v>0</v>
      </c>
      <c r="F251" s="38">
        <v>1</v>
      </c>
      <c r="G251">
        <f t="shared" si="37"/>
        <v>1</v>
      </c>
      <c r="I251" s="22">
        <f t="shared" si="42"/>
        <v>0.33333333333333331</v>
      </c>
      <c r="J251" s="50">
        <f>+IFR!AD251</f>
        <v>5.0000000000000001E-3</v>
      </c>
      <c r="K251" s="14">
        <f t="shared" si="35"/>
        <v>0.95</v>
      </c>
      <c r="L251" s="22">
        <f t="shared" si="43"/>
        <v>0.31666666666666665</v>
      </c>
      <c r="M251" s="14">
        <v>1</v>
      </c>
      <c r="N251" s="14">
        <v>1</v>
      </c>
      <c r="P251" s="22">
        <f t="shared" si="38"/>
        <v>0.31666666666666665</v>
      </c>
      <c r="R251" s="49">
        <f t="shared" si="39"/>
        <v>5.0380505396017315E-5</v>
      </c>
      <c r="T251" s="5">
        <f>+R251*(assessment!$J$272*assessment!$E$3)</f>
        <v>397.55496619202944</v>
      </c>
      <c r="V251" s="50">
        <f>+T251/payroll!F251</f>
        <v>1.5065792114537632E-4</v>
      </c>
      <c r="X251" s="5">
        <f>IF(V251&lt;$X$2,T251, +payroll!F251 * $X$2)</f>
        <v>397.55496619202944</v>
      </c>
      <c r="Z251" s="5">
        <f t="shared" si="40"/>
        <v>0</v>
      </c>
      <c r="AB251" s="46">
        <f t="shared" si="41"/>
        <v>1</v>
      </c>
    </row>
    <row r="252" spans="1:28" outlineLevel="1">
      <c r="A252" t="s">
        <v>419</v>
      </c>
      <c r="B252" t="s">
        <v>420</v>
      </c>
      <c r="D252" s="38">
        <v>0</v>
      </c>
      <c r="E252" s="38">
        <v>0</v>
      </c>
      <c r="F252" s="38">
        <v>1</v>
      </c>
      <c r="G252">
        <f t="shared" si="37"/>
        <v>1</v>
      </c>
      <c r="I252" s="22">
        <f t="shared" si="42"/>
        <v>0.33333333333333331</v>
      </c>
      <c r="J252" s="50">
        <f>+IFR!AD252</f>
        <v>5.0000000000000001E-3</v>
      </c>
      <c r="K252" s="14">
        <f t="shared" si="35"/>
        <v>0.95</v>
      </c>
      <c r="L252" s="22">
        <f t="shared" si="43"/>
        <v>0.31666666666666665</v>
      </c>
      <c r="M252" s="14">
        <v>1</v>
      </c>
      <c r="N252" s="14">
        <v>1</v>
      </c>
      <c r="P252" s="22">
        <f t="shared" si="38"/>
        <v>0.31666666666666665</v>
      </c>
      <c r="R252" s="49">
        <f t="shared" si="39"/>
        <v>5.0380505396017315E-5</v>
      </c>
      <c r="T252" s="5">
        <f>+R252*(assessment!$J$272*assessment!$E$3)</f>
        <v>397.55496619202944</v>
      </c>
      <c r="V252" s="50">
        <f>+T252/payroll!F252</f>
        <v>3.3079507876954508E-4</v>
      </c>
      <c r="X252" s="5">
        <f>IF(V252&lt;$X$2,T252, +payroll!F252 * $X$2)</f>
        <v>397.55496619202944</v>
      </c>
      <c r="Z252" s="5">
        <f t="shared" si="40"/>
        <v>0</v>
      </c>
      <c r="AB252" s="46">
        <f t="shared" si="41"/>
        <v>1</v>
      </c>
    </row>
    <row r="253" spans="1:28" outlineLevel="1">
      <c r="A253" t="s">
        <v>421</v>
      </c>
      <c r="B253" t="s">
        <v>422</v>
      </c>
      <c r="D253" s="38">
        <v>2</v>
      </c>
      <c r="E253" s="38">
        <v>4</v>
      </c>
      <c r="F253" s="38">
        <v>1</v>
      </c>
      <c r="G253">
        <f t="shared" si="37"/>
        <v>7</v>
      </c>
      <c r="I253" s="22">
        <f t="shared" si="42"/>
        <v>2.3333333333333335</v>
      </c>
      <c r="J253" s="50">
        <f>+IFR!AD253</f>
        <v>2.1666666666666667E-2</v>
      </c>
      <c r="K253" s="14">
        <f t="shared" si="35"/>
        <v>0.95</v>
      </c>
      <c r="L253" s="22">
        <f t="shared" si="43"/>
        <v>2.2166666666666668</v>
      </c>
      <c r="M253" s="14">
        <v>1</v>
      </c>
      <c r="N253" s="14">
        <v>1</v>
      </c>
      <c r="P253" s="22">
        <f t="shared" si="38"/>
        <v>2.2166666666666668</v>
      </c>
      <c r="R253" s="49">
        <f t="shared" si="39"/>
        <v>3.5266353777212124E-4</v>
      </c>
      <c r="T253" s="5">
        <f>+R253*(assessment!$J$272*assessment!$E$3)</f>
        <v>2782.8847633442065</v>
      </c>
      <c r="V253" s="50">
        <f>+T253/payroll!F253</f>
        <v>1.4019285178783936E-3</v>
      </c>
      <c r="X253" s="5">
        <f>IF(V253&lt;$X$2,T253, +payroll!F253 * $X$2)</f>
        <v>2782.8847633442065</v>
      </c>
      <c r="Z253" s="5">
        <f t="shared" si="40"/>
        <v>0</v>
      </c>
      <c r="AB253" s="46">
        <f t="shared" si="41"/>
        <v>1</v>
      </c>
    </row>
    <row r="254" spans="1:28" outlineLevel="1">
      <c r="A254" t="s">
        <v>423</v>
      </c>
      <c r="B254" t="s">
        <v>424</v>
      </c>
      <c r="D254" s="38">
        <v>0</v>
      </c>
      <c r="E254" s="38">
        <v>0</v>
      </c>
      <c r="F254" s="38">
        <v>0</v>
      </c>
      <c r="G254">
        <f t="shared" si="37"/>
        <v>0</v>
      </c>
      <c r="I254" s="22">
        <f t="shared" si="42"/>
        <v>0</v>
      </c>
      <c r="J254" s="50">
        <f>+IFR!AD254</f>
        <v>0</v>
      </c>
      <c r="K254" s="14">
        <f t="shared" si="35"/>
        <v>0.95</v>
      </c>
      <c r="L254" s="22">
        <f t="shared" si="43"/>
        <v>0</v>
      </c>
      <c r="M254" s="14">
        <v>1</v>
      </c>
      <c r="N254" s="14">
        <v>1</v>
      </c>
      <c r="P254" s="22">
        <f t="shared" si="38"/>
        <v>0</v>
      </c>
      <c r="R254" s="49">
        <f t="shared" si="39"/>
        <v>0</v>
      </c>
      <c r="T254" s="5">
        <f>+R254*(assessment!$J$272*assessment!$E$3)</f>
        <v>0</v>
      </c>
      <c r="V254" s="50">
        <f>+T254/payroll!F254</f>
        <v>0</v>
      </c>
      <c r="X254" s="5">
        <f>IF(V254&lt;$X$2,T254, +payroll!F254 * $X$2)</f>
        <v>0</v>
      </c>
      <c r="Z254" s="5">
        <f t="shared" si="40"/>
        <v>0</v>
      </c>
      <c r="AB254" s="46" t="e">
        <f t="shared" si="41"/>
        <v>#DIV/0!</v>
      </c>
    </row>
    <row r="255" spans="1:28" outlineLevel="1">
      <c r="A255" t="s">
        <v>425</v>
      </c>
      <c r="B255" t="s">
        <v>426</v>
      </c>
      <c r="D255" s="38">
        <v>2</v>
      </c>
      <c r="E255" s="38">
        <v>1</v>
      </c>
      <c r="F255" s="38">
        <v>0</v>
      </c>
      <c r="G255">
        <f t="shared" si="37"/>
        <v>3</v>
      </c>
      <c r="I255" s="22">
        <f t="shared" si="42"/>
        <v>1</v>
      </c>
      <c r="J255" s="50">
        <f>+IFR!AD255</f>
        <v>6.6666666666666671E-3</v>
      </c>
      <c r="K255" s="14">
        <f t="shared" si="35"/>
        <v>0.95</v>
      </c>
      <c r="L255" s="22">
        <f t="shared" si="43"/>
        <v>0.95</v>
      </c>
      <c r="M255" s="14">
        <v>1</v>
      </c>
      <c r="N255" s="14">
        <v>1</v>
      </c>
      <c r="P255" s="22">
        <f t="shared" si="38"/>
        <v>0.95</v>
      </c>
      <c r="R255" s="49">
        <f t="shared" si="39"/>
        <v>1.5114151618805195E-4</v>
      </c>
      <c r="T255" s="5">
        <f>+R255*(assessment!$J$272*assessment!$E$3)</f>
        <v>1192.6648985760885</v>
      </c>
      <c r="V255" s="50">
        <f>+T255/payroll!F255</f>
        <v>1.1383161788072176E-3</v>
      </c>
      <c r="X255" s="5">
        <f>IF(V255&lt;$X$2,T255, +payroll!F255 * $X$2)</f>
        <v>1192.6648985760885</v>
      </c>
      <c r="Z255" s="5">
        <f t="shared" si="40"/>
        <v>0</v>
      </c>
      <c r="AB255" s="46">
        <f t="shared" si="41"/>
        <v>1</v>
      </c>
    </row>
    <row r="256" spans="1:28" outlineLevel="1">
      <c r="A256" t="s">
        <v>427</v>
      </c>
      <c r="B256" t="s">
        <v>428</v>
      </c>
      <c r="D256" s="38">
        <v>0</v>
      </c>
      <c r="E256" s="38">
        <v>0</v>
      </c>
      <c r="F256" s="38">
        <v>0</v>
      </c>
      <c r="G256">
        <f t="shared" si="37"/>
        <v>0</v>
      </c>
      <c r="I256" s="22">
        <f t="shared" si="42"/>
        <v>0</v>
      </c>
      <c r="J256" s="50">
        <f>+IFR!AD256</f>
        <v>0</v>
      </c>
      <c r="K256" s="14">
        <f t="shared" si="35"/>
        <v>0.95</v>
      </c>
      <c r="L256" s="22">
        <f t="shared" si="43"/>
        <v>0</v>
      </c>
      <c r="M256" s="14">
        <v>1</v>
      </c>
      <c r="N256" s="14">
        <v>1</v>
      </c>
      <c r="P256" s="22">
        <f t="shared" si="38"/>
        <v>0</v>
      </c>
      <c r="R256" s="49">
        <f t="shared" si="39"/>
        <v>0</v>
      </c>
      <c r="T256" s="5">
        <f>+R256*(assessment!$J$272*assessment!$E$3)</f>
        <v>0</v>
      </c>
      <c r="V256" s="50">
        <f>+T256/payroll!F256</f>
        <v>0</v>
      </c>
      <c r="X256" s="5">
        <f>IF(V256&lt;$X$2,T256, +payroll!F256 * $X$2)</f>
        <v>0</v>
      </c>
      <c r="Z256" s="5">
        <f t="shared" si="40"/>
        <v>0</v>
      </c>
      <c r="AB256" s="46" t="e">
        <f t="shared" si="41"/>
        <v>#DIV/0!</v>
      </c>
    </row>
    <row r="257" spans="1:28" outlineLevel="1">
      <c r="A257" t="s">
        <v>429</v>
      </c>
      <c r="B257" t="s">
        <v>430</v>
      </c>
      <c r="D257" s="38">
        <v>0</v>
      </c>
      <c r="E257" s="38">
        <v>0</v>
      </c>
      <c r="F257" s="38">
        <v>1</v>
      </c>
      <c r="G257">
        <f t="shared" si="37"/>
        <v>1</v>
      </c>
      <c r="I257" s="22">
        <f t="shared" si="42"/>
        <v>0.33333333333333331</v>
      </c>
      <c r="J257" s="50">
        <f>+IFR!AD257</f>
        <v>4.8543689320388345E-3</v>
      </c>
      <c r="K257" s="14">
        <f>IF(+J257&lt;$E$267,$I$267,IF(J257&gt;$E$269,$I$269,$I$268))</f>
        <v>0.95</v>
      </c>
      <c r="L257" s="22">
        <f t="shared" si="43"/>
        <v>0.31666666666666665</v>
      </c>
      <c r="M257" s="14">
        <v>1</v>
      </c>
      <c r="N257" s="14">
        <v>1</v>
      </c>
      <c r="P257" s="22">
        <f t="shared" si="38"/>
        <v>0.31666666666666665</v>
      </c>
      <c r="R257" s="49">
        <f t="shared" si="39"/>
        <v>5.0380505396017315E-5</v>
      </c>
      <c r="T257" s="5">
        <f>+R257*(assessment!$J$272*assessment!$E$3)</f>
        <v>397.55496619202944</v>
      </c>
      <c r="V257" s="50">
        <f>+T257/payroll!F257</f>
        <v>9.5261018700531637E-5</v>
      </c>
      <c r="X257" s="5">
        <f>IF(V257&lt;$X$2,T257, +payroll!F257 * $X$2)</f>
        <v>397.55496619202944</v>
      </c>
      <c r="Z257" s="5">
        <f t="shared" si="40"/>
        <v>0</v>
      </c>
      <c r="AB257" s="46">
        <f t="shared" si="41"/>
        <v>1</v>
      </c>
    </row>
    <row r="258" spans="1:28" outlineLevel="1">
      <c r="A258" t="s">
        <v>431</v>
      </c>
      <c r="B258" t="s">
        <v>432</v>
      </c>
      <c r="D258" s="38">
        <v>0</v>
      </c>
      <c r="E258" s="38">
        <v>0</v>
      </c>
      <c r="F258" s="38">
        <v>0</v>
      </c>
      <c r="G258">
        <f t="shared" si="37"/>
        <v>0</v>
      </c>
      <c r="I258" s="22">
        <f t="shared" si="42"/>
        <v>0</v>
      </c>
      <c r="J258" s="50">
        <f>+IFR!AD258</f>
        <v>0</v>
      </c>
      <c r="K258" s="14">
        <f>IF(+J258&lt;$E$267,$I$267,IF(J258&gt;$E$269,$I$269,$I$268))</f>
        <v>0.95</v>
      </c>
      <c r="L258" s="22">
        <f t="shared" si="43"/>
        <v>0</v>
      </c>
      <c r="M258" s="14">
        <v>1</v>
      </c>
      <c r="N258" s="14">
        <v>1</v>
      </c>
      <c r="P258" s="22">
        <f t="shared" si="38"/>
        <v>0</v>
      </c>
      <c r="R258" s="49">
        <f t="shared" si="39"/>
        <v>0</v>
      </c>
      <c r="T258" s="5">
        <f>+R258*(assessment!$J$272*assessment!$E$3)</f>
        <v>0</v>
      </c>
      <c r="V258" s="50">
        <f>+T258/payroll!F258</f>
        <v>0</v>
      </c>
      <c r="X258" s="5">
        <f>IF(V258&lt;$X$2,T258, +payroll!F258 * $X$2)</f>
        <v>0</v>
      </c>
      <c r="Z258" s="5">
        <f t="shared" si="40"/>
        <v>0</v>
      </c>
      <c r="AB258" s="46" t="e">
        <f t="shared" si="41"/>
        <v>#DIV/0!</v>
      </c>
    </row>
    <row r="259" spans="1:28" outlineLevel="1">
      <c r="A259" s="46" t="s">
        <v>565</v>
      </c>
      <c r="B259" s="46" t="s">
        <v>566</v>
      </c>
      <c r="D259" s="38">
        <v>1</v>
      </c>
      <c r="E259" s="38">
        <v>0</v>
      </c>
      <c r="F259" s="38">
        <v>0</v>
      </c>
      <c r="G259">
        <f>SUM(D259:F259)</f>
        <v>1</v>
      </c>
      <c r="I259" s="22">
        <f>AVERAGE(D259:F259)</f>
        <v>0.33333333333333331</v>
      </c>
      <c r="J259" s="50">
        <f>+IFR!AD259</f>
        <v>1.6666666666666668E-3</v>
      </c>
      <c r="K259" s="14">
        <f>IF(+J259&lt;$E$267,$I$267,IF(J259&gt;$E$269,$I$269,$I$268))</f>
        <v>0.95</v>
      </c>
      <c r="L259" s="22">
        <f t="shared" si="43"/>
        <v>0.31666666666666665</v>
      </c>
      <c r="M259" s="14">
        <v>1</v>
      </c>
      <c r="N259" s="14">
        <v>1</v>
      </c>
      <c r="P259" s="22">
        <f t="shared" si="38"/>
        <v>0.31666666666666665</v>
      </c>
      <c r="R259" s="49">
        <f t="shared" si="39"/>
        <v>5.0380505396017315E-5</v>
      </c>
      <c r="T259" s="5">
        <f>+R259*(assessment!$J$272*assessment!$E$3)</f>
        <v>397.55496619202944</v>
      </c>
      <c r="V259" s="50">
        <f>+T259/payroll!F259</f>
        <v>3.7074141787036375E-4</v>
      </c>
      <c r="X259" s="5">
        <f>IF(V259&lt;$X$2,T259, +payroll!F259 * $X$2)</f>
        <v>397.55496619202944</v>
      </c>
      <c r="Z259" s="5">
        <f t="shared" si="40"/>
        <v>0</v>
      </c>
      <c r="AB259" s="46">
        <f t="shared" si="41"/>
        <v>1</v>
      </c>
    </row>
    <row r="260" spans="1:28" outlineLevel="1">
      <c r="A260" t="s">
        <v>433</v>
      </c>
      <c r="B260" t="s">
        <v>434</v>
      </c>
      <c r="D260" s="38">
        <v>1</v>
      </c>
      <c r="E260" s="38">
        <v>0</v>
      </c>
      <c r="F260" s="38">
        <v>0</v>
      </c>
      <c r="G260">
        <f t="shared" si="37"/>
        <v>1</v>
      </c>
      <c r="I260" s="22">
        <f t="shared" si="42"/>
        <v>0.33333333333333331</v>
      </c>
      <c r="J260" s="50">
        <f>+IFR!AD260</f>
        <v>1.6666666666666668E-3</v>
      </c>
      <c r="K260" s="14">
        <f>IF(+J260&lt;$E$267,$I$267,IF(J260&gt;$E$269,$I$269,$I$268))</f>
        <v>0.95</v>
      </c>
      <c r="L260" s="22">
        <f t="shared" si="43"/>
        <v>0.31666666666666665</v>
      </c>
      <c r="M260" s="14">
        <v>1</v>
      </c>
      <c r="N260" s="14">
        <v>1</v>
      </c>
      <c r="P260" s="22">
        <f t="shared" si="38"/>
        <v>0.31666666666666665</v>
      </c>
      <c r="R260" s="49">
        <f t="shared" si="39"/>
        <v>5.0380505396017315E-5</v>
      </c>
      <c r="T260" s="5">
        <f>+R260*(assessment!$J$272*assessment!$E$3)</f>
        <v>397.55496619202944</v>
      </c>
      <c r="V260" s="50">
        <f>+T260/payroll!F260</f>
        <v>1.2238090456244825E-3</v>
      </c>
      <c r="X260" s="5">
        <f>IF(V260&lt;$X$2,T260, +payroll!F260 * $X$2)</f>
        <v>397.55496619202944</v>
      </c>
      <c r="Z260" s="5">
        <f t="shared" si="40"/>
        <v>0</v>
      </c>
      <c r="AB260" s="46">
        <f t="shared" si="41"/>
        <v>1</v>
      </c>
    </row>
    <row r="261" spans="1:28" outlineLevel="1">
      <c r="A261" t="s">
        <v>435</v>
      </c>
      <c r="B261" t="s">
        <v>436</v>
      </c>
      <c r="D261" s="79">
        <v>0</v>
      </c>
      <c r="E261" s="79">
        <v>0</v>
      </c>
      <c r="F261" s="79">
        <v>0</v>
      </c>
      <c r="G261">
        <f t="shared" si="37"/>
        <v>0</v>
      </c>
      <c r="I261" s="28">
        <f t="shared" si="42"/>
        <v>0</v>
      </c>
      <c r="J261" s="50">
        <f>+IFR!AD261</f>
        <v>0</v>
      </c>
      <c r="K261" s="14">
        <f>IF(+J261&lt;$E$267,$I$267,IF(J261&gt;$E$269,$I$269,$I$268))</f>
        <v>0.95</v>
      </c>
      <c r="L261" s="22">
        <f t="shared" si="43"/>
        <v>0</v>
      </c>
      <c r="M261" s="14">
        <v>1</v>
      </c>
      <c r="N261" s="14">
        <v>1</v>
      </c>
      <c r="P261" s="22">
        <f t="shared" si="38"/>
        <v>0</v>
      </c>
      <c r="R261" s="49">
        <f t="shared" si="39"/>
        <v>0</v>
      </c>
      <c r="T261" s="5">
        <f>+R261*(assessment!$J$272*assessment!$E$3)</f>
        <v>0</v>
      </c>
      <c r="V261" s="50">
        <f>+T261/payroll!F261</f>
        <v>0</v>
      </c>
      <c r="X261" s="5">
        <f>IF(V261&lt;$X$2,T261, +payroll!F261 * $X$2)</f>
        <v>0</v>
      </c>
      <c r="Z261" s="5">
        <f t="shared" si="40"/>
        <v>0</v>
      </c>
      <c r="AB261" s="46" t="e">
        <f t="shared" si="41"/>
        <v>#DIV/0!</v>
      </c>
    </row>
    <row r="262" spans="1:28">
      <c r="B262" t="s">
        <v>480</v>
      </c>
      <c r="D262" s="38">
        <f>SUBTOTAL(9,D139:D261)</f>
        <v>97</v>
      </c>
      <c r="E262" s="38">
        <f>SUBTOTAL(9,E139:E261)</f>
        <v>107</v>
      </c>
      <c r="F262" s="38">
        <f>SUBTOTAL(9,F139:F261)</f>
        <v>77</v>
      </c>
      <c r="G262">
        <f>SUBTOTAL(9,G139:G261)</f>
        <v>281</v>
      </c>
      <c r="I262" s="22">
        <f>SUBTOTAL(9,I139:I261)</f>
        <v>93.666666666666657</v>
      </c>
      <c r="J262" s="6">
        <f>+IFR!AD262</f>
        <v>1.4822590561463169E-2</v>
      </c>
      <c r="K262" s="14">
        <f>+L262/I262</f>
        <v>0.9590747330960856</v>
      </c>
      <c r="L262" s="22">
        <f>SUBTOTAL(9,L139:L261)</f>
        <v>89.833333333333343</v>
      </c>
      <c r="M262" s="14">
        <f>+P262/L262</f>
        <v>1</v>
      </c>
      <c r="N262" s="14"/>
      <c r="P262" s="22">
        <f>SUBTOTAL(9,P139:P261)</f>
        <v>89.833333333333343</v>
      </c>
      <c r="R262" s="3">
        <f>SUBTOTAL(9,R139:R261)</f>
        <v>1.4292153899185964E-2</v>
      </c>
      <c r="T262" s="5">
        <f>SUBTOTAL(9,T139:T261)</f>
        <v>112780.06672500195</v>
      </c>
      <c r="V262" s="6">
        <f>+T262/payroll!F262</f>
        <v>4.2082981348753065E-4</v>
      </c>
      <c r="X262" s="5">
        <f>SUBTOTAL(9,X139:X261)</f>
        <v>112780.06672500195</v>
      </c>
      <c r="Z262" s="5">
        <f>+T262-X262</f>
        <v>0</v>
      </c>
      <c r="AB262">
        <f>+X262/T262</f>
        <v>1</v>
      </c>
    </row>
    <row r="263" spans="1:28">
      <c r="D263" s="79"/>
      <c r="E263" s="79"/>
      <c r="F263" s="79"/>
      <c r="G263" s="5">
        <f>SUM(G4:G261)</f>
        <v>18981</v>
      </c>
      <c r="J263" s="22"/>
      <c r="Z263" s="7"/>
    </row>
    <row r="264" spans="1:28" ht="13.5" thickBot="1">
      <c r="D264" s="38">
        <f>SUBTOTAL(9,D4:D263)</f>
        <v>6428</v>
      </c>
      <c r="E264" s="38">
        <f>SUBTOTAL(9,E4:E263)</f>
        <v>6498</v>
      </c>
      <c r="F264" s="38">
        <f>SUBTOTAL(9,F4:F263)</f>
        <v>6055</v>
      </c>
      <c r="I264" s="21">
        <f>SUBTOTAL(9,I4:I263)</f>
        <v>6326.9999999999918</v>
      </c>
      <c r="J264" s="6">
        <f>+IFR!AD264</f>
        <v>3.3257880240798517E-2</v>
      </c>
      <c r="K264" s="14">
        <f>+L264/I264</f>
        <v>0.99344080923028366</v>
      </c>
      <c r="L264" s="21">
        <f>SUBTOTAL(9,L4:L263)</f>
        <v>6285.4999999999964</v>
      </c>
      <c r="M264" s="14">
        <f>+P264/L264</f>
        <v>1</v>
      </c>
      <c r="N264" s="15"/>
      <c r="P264" s="21">
        <f>SUBTOTAL(9,P4:P263)</f>
        <v>6285.4999999999964</v>
      </c>
      <c r="R264" s="12">
        <f>SUBTOTAL(9,R5:R263)</f>
        <v>0.99999999999999867</v>
      </c>
      <c r="T264" s="10">
        <f>SUBTOTAL(9,T5:T263)</f>
        <v>7891047.5999999978</v>
      </c>
      <c r="V264" s="6">
        <f>+T264/payroll!F264</f>
        <v>8.1308498155772794E-4</v>
      </c>
      <c r="X264" s="10">
        <f>SUBTOTAL(9,X5:X263)</f>
        <v>7891047.5999999978</v>
      </c>
      <c r="Z264" s="5">
        <f>SUBTOTAL(9,Z4:Z263)</f>
        <v>0</v>
      </c>
    </row>
    <row r="265" spans="1:28" ht="13.5" thickTop="1">
      <c r="J265" s="22"/>
    </row>
    <row r="266" spans="1:28">
      <c r="B266" s="9" t="s">
        <v>467</v>
      </c>
    </row>
    <row r="267" spans="1:28">
      <c r="B267" s="9" t="s">
        <v>468</v>
      </c>
      <c r="C267" s="31" t="s">
        <v>543</v>
      </c>
      <c r="D267" s="34" t="s">
        <v>469</v>
      </c>
      <c r="E267" s="37">
        <v>3.5000000000000003E-2</v>
      </c>
      <c r="H267" s="31" t="s">
        <v>542</v>
      </c>
      <c r="I267" s="16">
        <v>0.95</v>
      </c>
      <c r="R267"/>
      <c r="S267" s="3"/>
    </row>
    <row r="268" spans="1:28">
      <c r="B268" s="9" t="s">
        <v>470</v>
      </c>
      <c r="C268" s="31" t="s">
        <v>543</v>
      </c>
      <c r="D268" s="80" t="s">
        <v>471</v>
      </c>
      <c r="E268" s="37"/>
      <c r="H268" s="31" t="s">
        <v>542</v>
      </c>
      <c r="I268" s="16">
        <v>1</v>
      </c>
      <c r="R268"/>
      <c r="S268" s="3"/>
    </row>
    <row r="269" spans="1:28">
      <c r="B269" s="9" t="s">
        <v>472</v>
      </c>
      <c r="C269" s="31" t="s">
        <v>543</v>
      </c>
      <c r="D269" s="34" t="s">
        <v>491</v>
      </c>
      <c r="E269" s="80">
        <v>7.4999999999999997E-2</v>
      </c>
      <c r="H269" s="31" t="s">
        <v>542</v>
      </c>
      <c r="I269" s="16">
        <v>1.05</v>
      </c>
      <c r="R269"/>
      <c r="S269" s="3"/>
    </row>
    <row r="270" spans="1:28">
      <c r="T270" s="5"/>
    </row>
    <row r="273" spans="4:6">
      <c r="F273" s="81"/>
    </row>
    <row r="275" spans="4:6">
      <c r="D275" s="81"/>
      <c r="E275" s="81"/>
      <c r="F275" s="81">
        <v>6055</v>
      </c>
    </row>
    <row r="276" spans="4:6">
      <c r="D276" s="81"/>
      <c r="E276" s="81"/>
      <c r="F276" s="81"/>
    </row>
  </sheetData>
  <autoFilter ref="A3:AC261"/>
  <phoneticPr fontId="6" type="noConversion"/>
  <printOptions horizontalCentered="1"/>
  <pageMargins left="0" right="0" top="0.75" bottom="0.5" header="0.25" footer="0.25"/>
  <pageSetup scale="80" orientation="landscape" horizontalDpi="4294967292" verticalDpi="200" r:id="rId1"/>
  <headerFooter alignWithMargins="0">
    <oddHeader>&amp;C&amp;"Arial,Bold"&amp;14Claim Number Data
FY 2020 Assessments</oddHeader>
    <oddFooter>&amp;L&amp;D&amp;CPage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X272"/>
  <sheetViews>
    <sheetView zoomScaleNormal="100" workbookViewId="0">
      <pane xSplit="2" ySplit="3" topLeftCell="C233" activePane="bottomRight" state="frozen"/>
      <selection activeCell="D52" sqref="D52"/>
      <selection pane="topRight" activeCell="D52" sqref="D52"/>
      <selection pane="bottomLeft" activeCell="D52" sqref="D52"/>
      <selection pane="bottomRight" activeCell="Z261" sqref="Z261"/>
    </sheetView>
  </sheetViews>
  <sheetFormatPr defaultRowHeight="12.75" outlineLevelRow="1"/>
  <cols>
    <col min="1" max="1" width="6.28515625" customWidth="1"/>
    <col min="2" max="2" width="26" customWidth="1"/>
    <col min="3" max="4" width="13.28515625" style="48" customWidth="1"/>
    <col min="5" max="5" width="14" style="48" bestFit="1" customWidth="1"/>
    <col min="6" max="6" width="2.28515625" customWidth="1"/>
    <col min="7" max="7" width="13.42578125" bestFit="1" customWidth="1"/>
    <col min="8" max="8" width="7.5703125" customWidth="1"/>
    <col min="9" max="9" width="1.5703125" customWidth="1"/>
    <col min="10" max="10" width="13.28515625" customWidth="1"/>
    <col min="11" max="11" width="1.5703125" customWidth="1"/>
    <col min="12" max="12" width="9.28515625" bestFit="1" customWidth="1"/>
    <col min="13" max="13" width="1.5703125" customWidth="1"/>
    <col min="14" max="14" width="13.140625" customWidth="1"/>
    <col min="15" max="15" width="1.5703125" customWidth="1"/>
    <col min="16" max="16" width="7.140625" customWidth="1"/>
    <col min="17" max="17" width="1.5703125" customWidth="1"/>
    <col min="18" max="18" width="13" customWidth="1"/>
    <col min="19" max="19" width="1.85546875" customWidth="1"/>
    <col min="20" max="20" width="11.5703125" customWidth="1"/>
    <col min="21" max="21" width="1.5703125" customWidth="1"/>
    <col min="22" max="22" width="6.85546875" customWidth="1"/>
    <col min="24" max="24" width="1.5703125" customWidth="1"/>
  </cols>
  <sheetData>
    <row r="1" spans="1:24">
      <c r="H1" s="1"/>
      <c r="L1" s="1"/>
      <c r="N1" s="1" t="s">
        <v>449</v>
      </c>
      <c r="R1" s="1" t="s">
        <v>442</v>
      </c>
    </row>
    <row r="2" spans="1:24">
      <c r="A2" s="19" t="s">
        <v>457</v>
      </c>
      <c r="B2" s="19"/>
      <c r="G2" s="1" t="s">
        <v>439</v>
      </c>
      <c r="H2" s="1" t="s">
        <v>451</v>
      </c>
      <c r="J2" s="1" t="s">
        <v>440</v>
      </c>
      <c r="L2" s="1" t="s">
        <v>3</v>
      </c>
      <c r="N2" s="1" t="s">
        <v>3</v>
      </c>
      <c r="P2" s="1" t="s">
        <v>4</v>
      </c>
      <c r="R2" s="13">
        <v>0.04</v>
      </c>
      <c r="T2" s="1"/>
    </row>
    <row r="3" spans="1:24">
      <c r="A3" s="11" t="s">
        <v>455</v>
      </c>
      <c r="B3" s="11" t="s">
        <v>456</v>
      </c>
      <c r="C3" s="11" t="s">
        <v>568</v>
      </c>
      <c r="D3" s="11" t="s">
        <v>570</v>
      </c>
      <c r="E3" s="11" t="s">
        <v>577</v>
      </c>
      <c r="F3" s="11"/>
      <c r="G3" s="11" t="s">
        <v>450</v>
      </c>
      <c r="H3" s="11" t="s">
        <v>452</v>
      </c>
      <c r="J3" s="11" t="s">
        <v>450</v>
      </c>
      <c r="K3" s="11"/>
      <c r="L3" s="11" t="s">
        <v>5</v>
      </c>
      <c r="M3" s="11"/>
      <c r="N3" s="11" t="s">
        <v>6</v>
      </c>
      <c r="O3" s="11"/>
      <c r="P3" s="11" t="s">
        <v>1</v>
      </c>
      <c r="Q3" s="11"/>
      <c r="R3" s="11" t="s">
        <v>447</v>
      </c>
      <c r="S3" s="11"/>
      <c r="T3" s="11" t="s">
        <v>448</v>
      </c>
      <c r="U3" s="11"/>
      <c r="V3" s="11"/>
      <c r="W3" s="11"/>
      <c r="X3" s="11"/>
    </row>
    <row r="4" spans="1:24">
      <c r="H4" s="6"/>
      <c r="L4" s="3"/>
    </row>
    <row r="5" spans="1:24">
      <c r="A5" t="s">
        <v>7</v>
      </c>
      <c r="B5" t="s">
        <v>512</v>
      </c>
      <c r="C5" s="36">
        <v>9062.26</v>
      </c>
      <c r="D5" s="36">
        <v>6767.38</v>
      </c>
      <c r="E5" s="36">
        <v>12210.91</v>
      </c>
      <c r="F5" s="16"/>
      <c r="G5" s="16">
        <f>IF(SUM(C5:E5)&gt;0,AVERAGE(C5:E5),0)</f>
        <v>9346.85</v>
      </c>
      <c r="H5" s="14">
        <v>1</v>
      </c>
      <c r="J5" s="16">
        <f t="shared" ref="J5:J55" si="0">+G5*H5</f>
        <v>9346.85</v>
      </c>
      <c r="L5" s="3">
        <f t="shared" ref="L5:L36" si="1">+J5/$J$264</f>
        <v>2.427764839908397E-4</v>
      </c>
      <c r="N5" s="16">
        <f>+L5*(assessment!$J$272*assessment!$F$3)</f>
        <v>7663.0431653294154</v>
      </c>
      <c r="P5" s="6">
        <f>+N5/payroll!F5</f>
        <v>2.8630346175302309E-4</v>
      </c>
      <c r="R5" s="16">
        <f>IF(P5&lt;$R$2,N5, +payroll!F5 * $R$2)</f>
        <v>7663.0431653294154</v>
      </c>
      <c r="T5" s="5">
        <f t="shared" ref="T5:T55" si="2">+N5-R5</f>
        <v>0</v>
      </c>
      <c r="V5">
        <f t="shared" ref="V5:V55" si="3">+R5/N5</f>
        <v>1</v>
      </c>
    </row>
    <row r="6" spans="1:24">
      <c r="A6" t="s">
        <v>8</v>
      </c>
      <c r="B6" t="s">
        <v>513</v>
      </c>
      <c r="C6" s="36">
        <v>0</v>
      </c>
      <c r="D6" s="36">
        <v>9.5</v>
      </c>
      <c r="E6" s="36">
        <v>3028.35</v>
      </c>
      <c r="F6" s="16"/>
      <c r="G6" s="16">
        <f t="shared" ref="G6:G69" si="4">IF(SUM(C6:E6)&gt;0,AVERAGE(C6:E6),0)</f>
        <v>1012.6166666666667</v>
      </c>
      <c r="H6" s="14">
        <v>1</v>
      </c>
      <c r="J6" s="16">
        <f t="shared" si="0"/>
        <v>1012.6166666666667</v>
      </c>
      <c r="L6" s="3">
        <f t="shared" si="1"/>
        <v>2.6301857199362078E-5</v>
      </c>
      <c r="N6" s="16">
        <f>+L6*(assessment!$J$272*assessment!$F$3)</f>
        <v>830.19682851427535</v>
      </c>
      <c r="P6" s="6">
        <f>+N6/payroll!F6</f>
        <v>2.6854814030541563E-5</v>
      </c>
      <c r="R6" s="16">
        <f>IF(P6&lt;$R$2,N6, +payroll!F6 * $R$2)</f>
        <v>830.19682851427535</v>
      </c>
      <c r="T6" s="5">
        <f t="shared" si="2"/>
        <v>0</v>
      </c>
      <c r="V6">
        <f t="shared" si="3"/>
        <v>1</v>
      </c>
    </row>
    <row r="7" spans="1:24">
      <c r="A7" t="s">
        <v>9</v>
      </c>
      <c r="B7" t="s">
        <v>10</v>
      </c>
      <c r="C7" s="36">
        <v>1486.26</v>
      </c>
      <c r="D7" s="36">
        <v>9.1999999999999993</v>
      </c>
      <c r="E7" s="36">
        <v>32231.75</v>
      </c>
      <c r="F7" s="16"/>
      <c r="G7" s="16">
        <f t="shared" si="4"/>
        <v>11242.403333333334</v>
      </c>
      <c r="H7" s="14">
        <v>1</v>
      </c>
      <c r="J7" s="16">
        <f t="shared" si="0"/>
        <v>11242.403333333334</v>
      </c>
      <c r="L7" s="3">
        <f t="shared" si="1"/>
        <v>2.9201187061668509E-4</v>
      </c>
      <c r="N7" s="16">
        <f>+L7*(assessment!$J$272*assessment!$F$3)</f>
        <v>9217.1182832052127</v>
      </c>
      <c r="P7" s="6">
        <f>+N7/payroll!F7</f>
        <v>3.3255907423544788E-4</v>
      </c>
      <c r="R7" s="16">
        <f>IF(P7&lt;$R$2,N7, +payroll!F7 * $R$2)</f>
        <v>9217.1182832052127</v>
      </c>
      <c r="T7" s="5">
        <f t="shared" si="2"/>
        <v>0</v>
      </c>
      <c r="V7">
        <f t="shared" si="3"/>
        <v>1</v>
      </c>
    </row>
    <row r="8" spans="1:24">
      <c r="A8" t="s">
        <v>11</v>
      </c>
      <c r="B8" t="s">
        <v>12</v>
      </c>
      <c r="C8" s="36">
        <v>0</v>
      </c>
      <c r="D8" s="36">
        <v>0</v>
      </c>
      <c r="E8" s="36">
        <v>0</v>
      </c>
      <c r="F8" s="16"/>
      <c r="G8" s="16">
        <f t="shared" si="4"/>
        <v>0</v>
      </c>
      <c r="H8" s="14">
        <v>1</v>
      </c>
      <c r="J8" s="16">
        <f t="shared" si="0"/>
        <v>0</v>
      </c>
      <c r="L8" s="3">
        <f t="shared" si="1"/>
        <v>0</v>
      </c>
      <c r="N8" s="16">
        <f>+L8*(assessment!$J$272*assessment!$F$3)</f>
        <v>0</v>
      </c>
      <c r="P8" s="6">
        <f>+N8/payroll!F8</f>
        <v>0</v>
      </c>
      <c r="R8" s="16">
        <f>IF(P8&lt;$R$2,N8, +payroll!F8 * $R$2)</f>
        <v>0</v>
      </c>
      <c r="T8" s="5">
        <f t="shared" si="2"/>
        <v>0</v>
      </c>
      <c r="V8" t="e">
        <f t="shared" si="3"/>
        <v>#DIV/0!</v>
      </c>
    </row>
    <row r="9" spans="1:24">
      <c r="A9" t="s">
        <v>13</v>
      </c>
      <c r="B9" t="s">
        <v>14</v>
      </c>
      <c r="C9" s="36">
        <v>0</v>
      </c>
      <c r="D9" s="36">
        <v>0</v>
      </c>
      <c r="E9" s="36">
        <v>0</v>
      </c>
      <c r="F9" s="16"/>
      <c r="G9" s="16">
        <f t="shared" si="4"/>
        <v>0</v>
      </c>
      <c r="H9" s="14">
        <v>1</v>
      </c>
      <c r="J9" s="16">
        <f t="shared" si="0"/>
        <v>0</v>
      </c>
      <c r="L9" s="3">
        <f t="shared" si="1"/>
        <v>0</v>
      </c>
      <c r="N9" s="16">
        <f>+L9*(assessment!$J$272*assessment!$F$3)</f>
        <v>0</v>
      </c>
      <c r="P9" s="6">
        <f>+N9/payroll!F9</f>
        <v>0</v>
      </c>
      <c r="R9" s="16">
        <f>IF(P9&lt;$R$2,N9, +payroll!F9 * $R$2)</f>
        <v>0</v>
      </c>
      <c r="T9" s="5">
        <f t="shared" si="2"/>
        <v>0</v>
      </c>
      <c r="V9" t="e">
        <f t="shared" si="3"/>
        <v>#DIV/0!</v>
      </c>
    </row>
    <row r="10" spans="1:24">
      <c r="A10" t="s">
        <v>15</v>
      </c>
      <c r="B10" t="s">
        <v>16</v>
      </c>
      <c r="C10" s="36">
        <v>0</v>
      </c>
      <c r="D10" s="36">
        <v>0</v>
      </c>
      <c r="E10" s="36">
        <v>0</v>
      </c>
      <c r="F10" s="16"/>
      <c r="G10" s="16">
        <f t="shared" si="4"/>
        <v>0</v>
      </c>
      <c r="H10" s="14">
        <v>1</v>
      </c>
      <c r="J10" s="16">
        <f t="shared" si="0"/>
        <v>0</v>
      </c>
      <c r="L10" s="3">
        <f t="shared" si="1"/>
        <v>0</v>
      </c>
      <c r="N10" s="16">
        <f>+L10*(assessment!$J$272*assessment!$F$3)</f>
        <v>0</v>
      </c>
      <c r="P10" s="6">
        <f>+N10/payroll!F10</f>
        <v>0</v>
      </c>
      <c r="R10" s="16">
        <f>IF(P10&lt;$R$2,N10, +payroll!F10 * $R$2)</f>
        <v>0</v>
      </c>
      <c r="T10" s="5">
        <f t="shared" si="2"/>
        <v>0</v>
      </c>
      <c r="V10" t="e">
        <f t="shared" si="3"/>
        <v>#DIV/0!</v>
      </c>
    </row>
    <row r="11" spans="1:24">
      <c r="A11" t="s">
        <v>17</v>
      </c>
      <c r="B11" t="s">
        <v>18</v>
      </c>
      <c r="C11" s="36">
        <v>0</v>
      </c>
      <c r="D11" s="36">
        <v>0</v>
      </c>
      <c r="E11" s="36">
        <v>4140.2700000000004</v>
      </c>
      <c r="F11" s="16"/>
      <c r="G11" s="16">
        <f t="shared" si="4"/>
        <v>1380.0900000000001</v>
      </c>
      <c r="H11" s="14">
        <v>1</v>
      </c>
      <c r="J11" s="16">
        <f t="shared" si="0"/>
        <v>1380.0900000000001</v>
      </c>
      <c r="L11" s="3">
        <f t="shared" si="1"/>
        <v>3.5846664682852299E-5</v>
      </c>
      <c r="N11" s="16">
        <f>+L11*(assessment!$J$272*assessment!$F$3)</f>
        <v>1131.4709492545055</v>
      </c>
      <c r="P11" s="6">
        <f>+N11/payroll!F11</f>
        <v>1.7937744508190467E-4</v>
      </c>
      <c r="R11" s="16">
        <f>IF(P11&lt;$R$2,N11, +payroll!F11 * $R$2)</f>
        <v>1131.4709492545055</v>
      </c>
      <c r="T11" s="5">
        <f t="shared" si="2"/>
        <v>0</v>
      </c>
      <c r="V11">
        <f t="shared" si="3"/>
        <v>1</v>
      </c>
    </row>
    <row r="12" spans="1:24">
      <c r="A12" t="s">
        <v>19</v>
      </c>
      <c r="B12" t="s">
        <v>20</v>
      </c>
      <c r="C12" s="36">
        <v>0</v>
      </c>
      <c r="D12" s="36">
        <v>0</v>
      </c>
      <c r="E12" s="36">
        <v>0</v>
      </c>
      <c r="F12" s="16"/>
      <c r="G12" s="16">
        <f t="shared" si="4"/>
        <v>0</v>
      </c>
      <c r="H12" s="14">
        <v>1</v>
      </c>
      <c r="J12" s="16">
        <f t="shared" si="0"/>
        <v>0</v>
      </c>
      <c r="L12" s="3">
        <f t="shared" si="1"/>
        <v>0</v>
      </c>
      <c r="N12" s="16">
        <f>+L12*(assessment!$J$272*assessment!$F$3)</f>
        <v>0</v>
      </c>
      <c r="P12" s="6">
        <f>+N12/payroll!F12</f>
        <v>0</v>
      </c>
      <c r="R12" s="16">
        <f>IF(P12&lt;$R$2,N12, +payroll!F12 * $R$2)</f>
        <v>0</v>
      </c>
      <c r="T12" s="5">
        <f t="shared" si="2"/>
        <v>0</v>
      </c>
      <c r="V12" t="e">
        <f t="shared" si="3"/>
        <v>#DIV/0!</v>
      </c>
    </row>
    <row r="13" spans="1:24">
      <c r="A13" t="s">
        <v>21</v>
      </c>
      <c r="B13" t="s">
        <v>22</v>
      </c>
      <c r="C13" s="36">
        <v>0</v>
      </c>
      <c r="D13" s="36">
        <v>0</v>
      </c>
      <c r="E13" s="36">
        <v>0</v>
      </c>
      <c r="F13" s="16"/>
      <c r="G13" s="16">
        <f t="shared" si="4"/>
        <v>0</v>
      </c>
      <c r="H13" s="14">
        <v>1</v>
      </c>
      <c r="J13" s="16">
        <f t="shared" si="0"/>
        <v>0</v>
      </c>
      <c r="L13" s="3">
        <f t="shared" si="1"/>
        <v>0</v>
      </c>
      <c r="N13" s="16">
        <f>+L13*(assessment!$J$272*assessment!$F$3)</f>
        <v>0</v>
      </c>
      <c r="P13" s="6">
        <f>+N13/payroll!F13</f>
        <v>0</v>
      </c>
      <c r="R13" s="16">
        <f>IF(P13&lt;$R$2,N13, +payroll!F13 * $R$2)</f>
        <v>0</v>
      </c>
      <c r="T13" s="5">
        <f t="shared" si="2"/>
        <v>0</v>
      </c>
      <c r="V13" t="e">
        <f t="shared" si="3"/>
        <v>#DIV/0!</v>
      </c>
    </row>
    <row r="14" spans="1:24">
      <c r="A14" t="s">
        <v>23</v>
      </c>
      <c r="B14" t="s">
        <v>24</v>
      </c>
      <c r="C14" s="36">
        <v>593.78</v>
      </c>
      <c r="D14" s="36">
        <v>60989.58</v>
      </c>
      <c r="E14" s="36">
        <v>4863.1899999999996</v>
      </c>
      <c r="F14" s="16"/>
      <c r="G14" s="16">
        <f t="shared" si="4"/>
        <v>22148.850000000002</v>
      </c>
      <c r="H14" s="14">
        <v>1</v>
      </c>
      <c r="J14" s="16">
        <f t="shared" si="0"/>
        <v>22148.850000000002</v>
      </c>
      <c r="L14" s="3">
        <f t="shared" si="1"/>
        <v>5.7529755237759354E-4</v>
      </c>
      <c r="N14" s="16">
        <f>+L14*(assessment!$J$272*assessment!$F$3)</f>
        <v>18158.801479900336</v>
      </c>
      <c r="P14" s="6">
        <f>+N14/payroll!F14</f>
        <v>1.0412576997761629E-3</v>
      </c>
      <c r="R14" s="16">
        <f>IF(P14&lt;$R$2,N14, +payroll!F14 * $R$2)</f>
        <v>18158.801479900336</v>
      </c>
      <c r="T14" s="5">
        <f t="shared" si="2"/>
        <v>0</v>
      </c>
      <c r="V14">
        <f t="shared" si="3"/>
        <v>1</v>
      </c>
    </row>
    <row r="15" spans="1:24">
      <c r="A15" t="s">
        <v>25</v>
      </c>
      <c r="B15" t="s">
        <v>26</v>
      </c>
      <c r="C15" s="36">
        <v>0</v>
      </c>
      <c r="D15" s="36">
        <v>0</v>
      </c>
      <c r="E15" s="36">
        <v>0</v>
      </c>
      <c r="F15" s="16"/>
      <c r="G15" s="16">
        <f t="shared" si="4"/>
        <v>0</v>
      </c>
      <c r="H15" s="14">
        <v>1</v>
      </c>
      <c r="J15" s="16">
        <f t="shared" si="0"/>
        <v>0</v>
      </c>
      <c r="L15" s="3">
        <f t="shared" si="1"/>
        <v>0</v>
      </c>
      <c r="N15" s="16">
        <f>+L15*(assessment!$J$272*assessment!$F$3)</f>
        <v>0</v>
      </c>
      <c r="P15" s="6">
        <f>+N15/payroll!F15</f>
        <v>0</v>
      </c>
      <c r="R15" s="16">
        <f>IF(P15&lt;$R$2,N15, +payroll!F15 * $R$2)</f>
        <v>0</v>
      </c>
      <c r="T15" s="5">
        <f t="shared" si="2"/>
        <v>0</v>
      </c>
      <c r="V15" t="e">
        <f t="shared" si="3"/>
        <v>#DIV/0!</v>
      </c>
    </row>
    <row r="16" spans="1:24">
      <c r="A16" t="s">
        <v>545</v>
      </c>
      <c r="B16" t="s">
        <v>575</v>
      </c>
      <c r="C16" s="36">
        <v>0</v>
      </c>
      <c r="D16" s="36">
        <v>0</v>
      </c>
      <c r="E16" s="36">
        <v>0</v>
      </c>
      <c r="F16" s="16"/>
      <c r="G16" s="16">
        <f t="shared" si="4"/>
        <v>0</v>
      </c>
      <c r="H16" s="14">
        <v>1</v>
      </c>
      <c r="J16" s="16">
        <f>+G16*H16</f>
        <v>0</v>
      </c>
      <c r="L16" s="3">
        <f t="shared" si="1"/>
        <v>0</v>
      </c>
      <c r="N16" s="16">
        <f>+L16*(assessment!$J$272*assessment!$F$3)</f>
        <v>0</v>
      </c>
      <c r="P16" s="6">
        <f>+N16/payroll!F16</f>
        <v>0</v>
      </c>
      <c r="R16" s="16">
        <f>IF(P16&lt;$R$2,N16, +payroll!F16 * $R$2)</f>
        <v>0</v>
      </c>
      <c r="T16" s="5">
        <f>+N16-R16</f>
        <v>0</v>
      </c>
      <c r="V16" t="e">
        <f>+R16/N16</f>
        <v>#DIV/0!</v>
      </c>
    </row>
    <row r="17" spans="1:22">
      <c r="A17" t="s">
        <v>27</v>
      </c>
      <c r="B17" t="s">
        <v>514</v>
      </c>
      <c r="C17" s="36">
        <v>0</v>
      </c>
      <c r="D17" s="36">
        <v>0</v>
      </c>
      <c r="E17" s="36">
        <v>0</v>
      </c>
      <c r="F17" s="16"/>
      <c r="G17" s="16">
        <f t="shared" si="4"/>
        <v>0</v>
      </c>
      <c r="H17" s="14">
        <v>1</v>
      </c>
      <c r="J17" s="16">
        <f t="shared" si="0"/>
        <v>0</v>
      </c>
      <c r="L17" s="3">
        <f t="shared" si="1"/>
        <v>0</v>
      </c>
      <c r="N17" s="16">
        <f>+L17*(assessment!$J$272*assessment!$F$3)</f>
        <v>0</v>
      </c>
      <c r="P17" s="6">
        <f>+N17/payroll!F17</f>
        <v>0</v>
      </c>
      <c r="R17" s="16">
        <f>IF(P17&lt;$R$2,N17, +payroll!F17 * $R$2)</f>
        <v>0</v>
      </c>
      <c r="T17" s="5">
        <f t="shared" si="2"/>
        <v>0</v>
      </c>
      <c r="V17" t="e">
        <f t="shared" si="3"/>
        <v>#DIV/0!</v>
      </c>
    </row>
    <row r="18" spans="1:22">
      <c r="A18" t="s">
        <v>28</v>
      </c>
      <c r="B18" t="s">
        <v>515</v>
      </c>
      <c r="C18" s="36">
        <v>66.489999999999995</v>
      </c>
      <c r="D18" s="36">
        <v>0</v>
      </c>
      <c r="E18" s="36">
        <v>0</v>
      </c>
      <c r="F18" s="16"/>
      <c r="G18" s="16">
        <f t="shared" si="4"/>
        <v>22.16333333333333</v>
      </c>
      <c r="H18" s="14">
        <v>1</v>
      </c>
      <c r="J18" s="16">
        <f t="shared" si="0"/>
        <v>22.16333333333333</v>
      </c>
      <c r="L18" s="3">
        <f t="shared" si="1"/>
        <v>5.7567374465019159E-7</v>
      </c>
      <c r="N18" s="16">
        <f>+L18*(assessment!$J$272*assessment!$F$3)</f>
        <v>18.170675684419628</v>
      </c>
      <c r="P18" s="6">
        <f>+N18/payroll!F18</f>
        <v>5.2966875352727851E-6</v>
      </c>
      <c r="R18" s="16">
        <f>IF(P18&lt;$R$2,N18, +payroll!F18 * $R$2)</f>
        <v>18.170675684419628</v>
      </c>
      <c r="T18" s="5">
        <f t="shared" si="2"/>
        <v>0</v>
      </c>
      <c r="V18">
        <f t="shared" si="3"/>
        <v>1</v>
      </c>
    </row>
    <row r="19" spans="1:22">
      <c r="A19" t="s">
        <v>29</v>
      </c>
      <c r="B19" t="s">
        <v>516</v>
      </c>
      <c r="C19" s="36">
        <v>0</v>
      </c>
      <c r="D19" s="36">
        <v>0</v>
      </c>
      <c r="E19" s="36">
        <v>0</v>
      </c>
      <c r="F19" s="16"/>
      <c r="G19" s="16">
        <f t="shared" si="4"/>
        <v>0</v>
      </c>
      <c r="H19" s="14">
        <v>1</v>
      </c>
      <c r="J19" s="16">
        <f t="shared" si="0"/>
        <v>0</v>
      </c>
      <c r="L19" s="3">
        <f t="shared" si="1"/>
        <v>0</v>
      </c>
      <c r="N19" s="16">
        <f>+L19*(assessment!$J$272*assessment!$F$3)</f>
        <v>0</v>
      </c>
      <c r="P19" s="6">
        <f>+N19/payroll!F19</f>
        <v>0</v>
      </c>
      <c r="R19" s="16">
        <f>IF(P19&lt;$R$2,N19, +payroll!F19 * $R$2)</f>
        <v>0</v>
      </c>
      <c r="T19" s="5">
        <f t="shared" si="2"/>
        <v>0</v>
      </c>
      <c r="V19" t="e">
        <f t="shared" si="3"/>
        <v>#DIV/0!</v>
      </c>
    </row>
    <row r="20" spans="1:22">
      <c r="A20" t="s">
        <v>30</v>
      </c>
      <c r="B20" t="s">
        <v>517</v>
      </c>
      <c r="C20" s="36">
        <v>0</v>
      </c>
      <c r="D20" s="36">
        <v>0</v>
      </c>
      <c r="E20" s="36">
        <v>0</v>
      </c>
      <c r="F20" s="16"/>
      <c r="G20" s="16">
        <f t="shared" si="4"/>
        <v>0</v>
      </c>
      <c r="H20" s="14">
        <v>1</v>
      </c>
      <c r="J20" s="16">
        <f t="shared" si="0"/>
        <v>0</v>
      </c>
      <c r="L20" s="3">
        <f t="shared" si="1"/>
        <v>0</v>
      </c>
      <c r="N20" s="16">
        <f>+L20*(assessment!$J$272*assessment!$F$3)</f>
        <v>0</v>
      </c>
      <c r="P20" s="6">
        <f>+N20/payroll!F20</f>
        <v>0</v>
      </c>
      <c r="R20" s="16">
        <f>IF(P20&lt;$R$2,N20, +payroll!F20 * $R$2)</f>
        <v>0</v>
      </c>
      <c r="T20" s="5">
        <f t="shared" si="2"/>
        <v>0</v>
      </c>
      <c r="V20" t="e">
        <f t="shared" si="3"/>
        <v>#DIV/0!</v>
      </c>
    </row>
    <row r="21" spans="1:22">
      <c r="A21" t="s">
        <v>31</v>
      </c>
      <c r="B21" t="s">
        <v>518</v>
      </c>
      <c r="C21" s="36">
        <v>0</v>
      </c>
      <c r="D21" s="36">
        <v>0</v>
      </c>
      <c r="E21" s="36">
        <v>0</v>
      </c>
      <c r="F21" s="16"/>
      <c r="G21" s="16">
        <f t="shared" si="4"/>
        <v>0</v>
      </c>
      <c r="H21" s="14">
        <v>1</v>
      </c>
      <c r="J21" s="16">
        <f t="shared" si="0"/>
        <v>0</v>
      </c>
      <c r="L21" s="3">
        <f t="shared" si="1"/>
        <v>0</v>
      </c>
      <c r="N21" s="16">
        <f>+L21*(assessment!$J$272*assessment!$F$3)</f>
        <v>0</v>
      </c>
      <c r="P21" s="6">
        <f>+N21/payroll!F21</f>
        <v>0</v>
      </c>
      <c r="R21" s="16">
        <f>IF(P21&lt;$R$2,N21, +payroll!F21 * $R$2)</f>
        <v>0</v>
      </c>
      <c r="T21" s="5">
        <f t="shared" si="2"/>
        <v>0</v>
      </c>
      <c r="V21" t="e">
        <f t="shared" si="3"/>
        <v>#DIV/0!</v>
      </c>
    </row>
    <row r="22" spans="1:22">
      <c r="A22" t="s">
        <v>32</v>
      </c>
      <c r="B22" t="s">
        <v>519</v>
      </c>
      <c r="C22" s="36">
        <v>0</v>
      </c>
      <c r="D22" s="36">
        <v>0</v>
      </c>
      <c r="E22" s="36">
        <v>0</v>
      </c>
      <c r="F22" s="16"/>
      <c r="G22" s="16">
        <f t="shared" si="4"/>
        <v>0</v>
      </c>
      <c r="H22" s="14">
        <v>1</v>
      </c>
      <c r="J22" s="16">
        <f t="shared" si="0"/>
        <v>0</v>
      </c>
      <c r="L22" s="3">
        <f t="shared" si="1"/>
        <v>0</v>
      </c>
      <c r="N22" s="16">
        <f>+L22*(assessment!$J$272*assessment!$F$3)</f>
        <v>0</v>
      </c>
      <c r="P22" s="6">
        <f>+N22/payroll!F22</f>
        <v>0</v>
      </c>
      <c r="R22" s="16">
        <f>IF(P22&lt;$R$2,N22, +payroll!F22 * $R$2)</f>
        <v>0</v>
      </c>
      <c r="T22" s="5">
        <f t="shared" si="2"/>
        <v>0</v>
      </c>
      <c r="V22" t="e">
        <f t="shared" si="3"/>
        <v>#DIV/0!</v>
      </c>
    </row>
    <row r="23" spans="1:22">
      <c r="A23" t="s">
        <v>33</v>
      </c>
      <c r="B23" t="s">
        <v>520</v>
      </c>
      <c r="C23" s="36">
        <v>0</v>
      </c>
      <c r="D23" s="36">
        <v>0</v>
      </c>
      <c r="E23" s="36">
        <v>0</v>
      </c>
      <c r="F23" s="16"/>
      <c r="G23" s="16">
        <f t="shared" si="4"/>
        <v>0</v>
      </c>
      <c r="H23" s="14">
        <v>1</v>
      </c>
      <c r="J23" s="16">
        <f t="shared" si="0"/>
        <v>0</v>
      </c>
      <c r="L23" s="3">
        <f t="shared" si="1"/>
        <v>0</v>
      </c>
      <c r="N23" s="16">
        <f>+L23*(assessment!$J$272*assessment!$F$3)</f>
        <v>0</v>
      </c>
      <c r="P23" s="6">
        <f>+N23/payroll!F23</f>
        <v>0</v>
      </c>
      <c r="R23" s="16">
        <f>IF(P23&lt;$R$2,N23, +payroll!F23 * $R$2)</f>
        <v>0</v>
      </c>
      <c r="T23" s="5">
        <f t="shared" si="2"/>
        <v>0</v>
      </c>
      <c r="V23" t="e">
        <f t="shared" si="3"/>
        <v>#DIV/0!</v>
      </c>
    </row>
    <row r="24" spans="1:22">
      <c r="A24" t="s">
        <v>34</v>
      </c>
      <c r="B24" t="s">
        <v>521</v>
      </c>
      <c r="C24" s="36">
        <v>0</v>
      </c>
      <c r="D24" s="36">
        <v>0</v>
      </c>
      <c r="E24" s="36">
        <v>0</v>
      </c>
      <c r="F24" s="16"/>
      <c r="G24" s="16">
        <f t="shared" si="4"/>
        <v>0</v>
      </c>
      <c r="H24" s="14">
        <v>1</v>
      </c>
      <c r="J24" s="16">
        <f t="shared" si="0"/>
        <v>0</v>
      </c>
      <c r="L24" s="3">
        <f t="shared" si="1"/>
        <v>0</v>
      </c>
      <c r="N24" s="16">
        <f>+L24*(assessment!$J$272*assessment!$F$3)</f>
        <v>0</v>
      </c>
      <c r="P24" s="6">
        <f>+N24/payroll!F24</f>
        <v>0</v>
      </c>
      <c r="R24" s="16">
        <f>IF(P24&lt;$R$2,N24, +payroll!F24 * $R$2)</f>
        <v>0</v>
      </c>
      <c r="T24" s="5">
        <f t="shared" si="2"/>
        <v>0</v>
      </c>
      <c r="V24" t="e">
        <f t="shared" si="3"/>
        <v>#DIV/0!</v>
      </c>
    </row>
    <row r="25" spans="1:22">
      <c r="A25" t="s">
        <v>35</v>
      </c>
      <c r="B25" t="s">
        <v>522</v>
      </c>
      <c r="C25" s="36">
        <v>0</v>
      </c>
      <c r="D25" s="36">
        <v>0</v>
      </c>
      <c r="E25" s="36">
        <v>0</v>
      </c>
      <c r="F25" s="16"/>
      <c r="G25" s="16">
        <f t="shared" si="4"/>
        <v>0</v>
      </c>
      <c r="H25" s="14">
        <v>1</v>
      </c>
      <c r="J25" s="16">
        <f t="shared" si="0"/>
        <v>0</v>
      </c>
      <c r="L25" s="3">
        <f t="shared" si="1"/>
        <v>0</v>
      </c>
      <c r="N25" s="16">
        <f>+L25*(assessment!$J$272*assessment!$F$3)</f>
        <v>0</v>
      </c>
      <c r="P25" s="6">
        <f>+N25/payroll!F25</f>
        <v>0</v>
      </c>
      <c r="R25" s="16">
        <f>IF(P25&lt;$R$2,N25, +payroll!F25 * $R$2)</f>
        <v>0</v>
      </c>
      <c r="T25" s="5">
        <f t="shared" si="2"/>
        <v>0</v>
      </c>
      <c r="V25" t="e">
        <f t="shared" si="3"/>
        <v>#DIV/0!</v>
      </c>
    </row>
    <row r="26" spans="1:22">
      <c r="A26" t="s">
        <v>36</v>
      </c>
      <c r="B26" t="s">
        <v>523</v>
      </c>
      <c r="C26" s="36">
        <v>0</v>
      </c>
      <c r="D26" s="36">
        <v>0</v>
      </c>
      <c r="E26" s="36">
        <v>0</v>
      </c>
      <c r="F26" s="16"/>
      <c r="G26" s="16">
        <f t="shared" si="4"/>
        <v>0</v>
      </c>
      <c r="H26" s="14">
        <v>1</v>
      </c>
      <c r="J26" s="16">
        <f t="shared" si="0"/>
        <v>0</v>
      </c>
      <c r="L26" s="3">
        <f t="shared" si="1"/>
        <v>0</v>
      </c>
      <c r="N26" s="16">
        <f>+L26*(assessment!$J$272*assessment!$F$3)</f>
        <v>0</v>
      </c>
      <c r="P26" s="6">
        <f>+N26/payroll!F26</f>
        <v>0</v>
      </c>
      <c r="R26" s="16">
        <f>IF(P26&lt;$R$2,N26, +payroll!F26 * $R$2)</f>
        <v>0</v>
      </c>
      <c r="T26" s="5">
        <f t="shared" si="2"/>
        <v>0</v>
      </c>
      <c r="V26" t="e">
        <f t="shared" si="3"/>
        <v>#DIV/0!</v>
      </c>
    </row>
    <row r="27" spans="1:22">
      <c r="A27" t="s">
        <v>37</v>
      </c>
      <c r="B27" t="s">
        <v>524</v>
      </c>
      <c r="C27" s="36">
        <v>0</v>
      </c>
      <c r="D27" s="36">
        <v>0</v>
      </c>
      <c r="E27" s="36">
        <v>0</v>
      </c>
      <c r="F27" s="16"/>
      <c r="G27" s="16">
        <f t="shared" si="4"/>
        <v>0</v>
      </c>
      <c r="H27" s="14">
        <v>1</v>
      </c>
      <c r="J27" s="16">
        <f t="shared" si="0"/>
        <v>0</v>
      </c>
      <c r="L27" s="3">
        <f t="shared" si="1"/>
        <v>0</v>
      </c>
      <c r="N27" s="16">
        <f>+L27*(assessment!$J$272*assessment!$F$3)</f>
        <v>0</v>
      </c>
      <c r="P27" s="6">
        <f>+N27/payroll!F27</f>
        <v>0</v>
      </c>
      <c r="R27" s="16">
        <f>IF(P27&lt;$R$2,N27, +payroll!F27 * $R$2)</f>
        <v>0</v>
      </c>
      <c r="T27" s="5">
        <f t="shared" si="2"/>
        <v>0</v>
      </c>
      <c r="V27" t="e">
        <f t="shared" si="3"/>
        <v>#DIV/0!</v>
      </c>
    </row>
    <row r="28" spans="1:22">
      <c r="A28" t="s">
        <v>38</v>
      </c>
      <c r="B28" t="s">
        <v>525</v>
      </c>
      <c r="C28" s="36">
        <v>0</v>
      </c>
      <c r="D28" s="36">
        <v>0</v>
      </c>
      <c r="E28" s="36">
        <v>682.45</v>
      </c>
      <c r="F28" s="16"/>
      <c r="G28" s="16">
        <f t="shared" si="4"/>
        <v>227.48333333333335</v>
      </c>
      <c r="H28" s="14">
        <v>1</v>
      </c>
      <c r="J28" s="16">
        <f t="shared" si="0"/>
        <v>227.48333333333335</v>
      </c>
      <c r="L28" s="3">
        <f t="shared" si="1"/>
        <v>5.9086862240415595E-6</v>
      </c>
      <c r="N28" s="16">
        <f>+L28*(assessment!$J$272*assessment!$F$3)</f>
        <v>186.50289698950485</v>
      </c>
      <c r="P28" s="6">
        <f>+N28/payroll!F28</f>
        <v>1.2321887319130596E-4</v>
      </c>
      <c r="R28" s="16">
        <f>IF(P28&lt;$R$2,N28, +payroll!F28 * $R$2)</f>
        <v>186.50289698950485</v>
      </c>
      <c r="T28" s="5">
        <f t="shared" si="2"/>
        <v>0</v>
      </c>
      <c r="V28">
        <f t="shared" si="3"/>
        <v>1</v>
      </c>
    </row>
    <row r="29" spans="1:22">
      <c r="A29" t="s">
        <v>39</v>
      </c>
      <c r="B29" t="s">
        <v>526</v>
      </c>
      <c r="C29" s="36">
        <v>9.1999999999999993</v>
      </c>
      <c r="D29" s="36">
        <v>0</v>
      </c>
      <c r="E29" s="36">
        <v>0</v>
      </c>
      <c r="F29" s="16"/>
      <c r="G29" s="16">
        <f t="shared" si="4"/>
        <v>3.0666666666666664</v>
      </c>
      <c r="H29" s="14">
        <v>1</v>
      </c>
      <c r="J29" s="16">
        <f t="shared" si="0"/>
        <v>3.0666666666666664</v>
      </c>
      <c r="L29" s="3">
        <f t="shared" si="1"/>
        <v>7.9654060020781502E-8</v>
      </c>
      <c r="N29" s="16">
        <f>+L29*(assessment!$J$272*assessment!$F$3)</f>
        <v>2.514215916628975</v>
      </c>
      <c r="P29" s="6">
        <f>+N29/payroll!F29</f>
        <v>9.4474892715159927E-7</v>
      </c>
      <c r="R29" s="16">
        <f>IF(P29&lt;$R$2,N29, +payroll!F29 * $R$2)</f>
        <v>2.514215916628975</v>
      </c>
      <c r="T29" s="5">
        <f t="shared" si="2"/>
        <v>0</v>
      </c>
      <c r="V29">
        <f t="shared" si="3"/>
        <v>1</v>
      </c>
    </row>
    <row r="30" spans="1:22">
      <c r="A30" t="s">
        <v>40</v>
      </c>
      <c r="B30" t="s">
        <v>527</v>
      </c>
      <c r="C30" s="36">
        <v>42738.59</v>
      </c>
      <c r="D30" s="36">
        <v>49444.959999999999</v>
      </c>
      <c r="E30" s="36">
        <v>42739.05</v>
      </c>
      <c r="F30" s="16"/>
      <c r="G30" s="16">
        <f t="shared" si="4"/>
        <v>44974.19999999999</v>
      </c>
      <c r="H30" s="14">
        <v>1</v>
      </c>
      <c r="J30" s="16">
        <f t="shared" si="0"/>
        <v>44974.19999999999</v>
      </c>
      <c r="L30" s="3">
        <f t="shared" si="1"/>
        <v>1.1681666172347711E-3</v>
      </c>
      <c r="N30" s="16">
        <f>+L30*(assessment!$J$272*assessment!$F$3)</f>
        <v>36872.233525322234</v>
      </c>
      <c r="P30" s="6">
        <f>+N30/payroll!F30</f>
        <v>7.6770527930437775E-3</v>
      </c>
      <c r="R30" s="16">
        <f>IF(P30&lt;$R$2,N30, +payroll!F30 * $R$2)</f>
        <v>36872.233525322234</v>
      </c>
      <c r="T30" s="5">
        <f t="shared" si="2"/>
        <v>0</v>
      </c>
      <c r="V30">
        <f t="shared" si="3"/>
        <v>1</v>
      </c>
    </row>
    <row r="31" spans="1:22">
      <c r="A31" t="s">
        <v>41</v>
      </c>
      <c r="B31" t="s">
        <v>528</v>
      </c>
      <c r="C31" s="36">
        <v>1423050.58</v>
      </c>
      <c r="D31" s="36">
        <v>1432660.63</v>
      </c>
      <c r="E31" s="36">
        <v>1801976.41</v>
      </c>
      <c r="F31" s="16"/>
      <c r="G31" s="16">
        <f t="shared" si="4"/>
        <v>1552562.54</v>
      </c>
      <c r="H31" s="14">
        <v>1</v>
      </c>
      <c r="J31" s="16">
        <f t="shared" si="0"/>
        <v>1552562.54</v>
      </c>
      <c r="L31" s="3">
        <f t="shared" si="1"/>
        <v>4.0326492308862066E-2</v>
      </c>
      <c r="N31" s="16">
        <f>+L31*(assessment!$J$272*assessment!$F$3)</f>
        <v>1272873.0814010578</v>
      </c>
      <c r="P31" s="6">
        <f>+N31/payroll!F31</f>
        <v>1.3722545090017944E-2</v>
      </c>
      <c r="R31" s="16">
        <f>IF(P31&lt;$R$2,N31, +payroll!F31 * $R$2)</f>
        <v>1272873.0814010578</v>
      </c>
      <c r="T31" s="5">
        <f t="shared" si="2"/>
        <v>0</v>
      </c>
      <c r="V31">
        <f t="shared" si="3"/>
        <v>1</v>
      </c>
    </row>
    <row r="32" spans="1:22">
      <c r="A32" t="s">
        <v>42</v>
      </c>
      <c r="B32" t="s">
        <v>43</v>
      </c>
      <c r="C32" s="36">
        <v>0</v>
      </c>
      <c r="D32" s="36">
        <v>0</v>
      </c>
      <c r="E32" s="36">
        <v>0</v>
      </c>
      <c r="F32" s="16"/>
      <c r="G32" s="16">
        <f t="shared" si="4"/>
        <v>0</v>
      </c>
      <c r="H32" s="14">
        <v>1</v>
      </c>
      <c r="J32" s="16">
        <f t="shared" si="0"/>
        <v>0</v>
      </c>
      <c r="L32" s="3">
        <f t="shared" si="1"/>
        <v>0</v>
      </c>
      <c r="N32" s="16">
        <f>+L32*(assessment!$J$272*assessment!$F$3)</f>
        <v>0</v>
      </c>
      <c r="P32" s="6">
        <f>+N32/payroll!F32</f>
        <v>0</v>
      </c>
      <c r="R32" s="16">
        <f>IF(P32&lt;$R$2,N32, +payroll!F32 * $R$2)</f>
        <v>0</v>
      </c>
      <c r="T32" s="5">
        <f t="shared" si="2"/>
        <v>0</v>
      </c>
      <c r="V32" t="e">
        <f t="shared" si="3"/>
        <v>#DIV/0!</v>
      </c>
    </row>
    <row r="33" spans="1:22">
      <c r="A33" t="s">
        <v>44</v>
      </c>
      <c r="B33" t="s">
        <v>45</v>
      </c>
      <c r="C33" s="36">
        <v>0</v>
      </c>
      <c r="D33" s="36">
        <v>0</v>
      </c>
      <c r="E33" s="36">
        <v>0</v>
      </c>
      <c r="F33" s="16"/>
      <c r="G33" s="16">
        <f t="shared" si="4"/>
        <v>0</v>
      </c>
      <c r="H33" s="14">
        <v>1</v>
      </c>
      <c r="J33" s="16">
        <f t="shared" si="0"/>
        <v>0</v>
      </c>
      <c r="L33" s="3">
        <f t="shared" si="1"/>
        <v>0</v>
      </c>
      <c r="N33" s="16">
        <f>+L33*(assessment!$J$272*assessment!$F$3)</f>
        <v>0</v>
      </c>
      <c r="P33" s="6">
        <f>+N33/payroll!F33</f>
        <v>0</v>
      </c>
      <c r="R33" s="16">
        <f>IF(P33&lt;$R$2,N33, +payroll!F33 * $R$2)</f>
        <v>0</v>
      </c>
      <c r="T33" s="5">
        <f t="shared" si="2"/>
        <v>0</v>
      </c>
      <c r="V33" t="e">
        <f t="shared" si="3"/>
        <v>#DIV/0!</v>
      </c>
    </row>
    <row r="34" spans="1:22">
      <c r="A34" t="s">
        <v>46</v>
      </c>
      <c r="B34" t="s">
        <v>47</v>
      </c>
      <c r="C34" s="36">
        <v>872.38</v>
      </c>
      <c r="D34" s="36">
        <v>11694.34</v>
      </c>
      <c r="E34" s="36">
        <v>4565.54</v>
      </c>
      <c r="F34" s="16"/>
      <c r="G34" s="16">
        <f t="shared" si="4"/>
        <v>5710.7533333333331</v>
      </c>
      <c r="H34" s="14">
        <v>1</v>
      </c>
      <c r="J34" s="16">
        <f t="shared" si="0"/>
        <v>5710.7533333333331</v>
      </c>
      <c r="L34" s="3">
        <f t="shared" si="1"/>
        <v>1.4833196373169937E-4</v>
      </c>
      <c r="N34" s="16">
        <f>+L34*(assessment!$J$272*assessment!$F$3)</f>
        <v>4681.9783456332534</v>
      </c>
      <c r="P34" s="6">
        <f>+N34/payroll!F34</f>
        <v>2.4221335872485616E-4</v>
      </c>
      <c r="R34" s="16">
        <f>IF(P34&lt;$R$2,N34, +payroll!F34 * $R$2)</f>
        <v>4681.9783456332534</v>
      </c>
      <c r="T34" s="5">
        <f t="shared" si="2"/>
        <v>0</v>
      </c>
      <c r="V34">
        <f t="shared" si="3"/>
        <v>1</v>
      </c>
    </row>
    <row r="35" spans="1:22">
      <c r="A35" t="s">
        <v>48</v>
      </c>
      <c r="B35" t="s">
        <v>49</v>
      </c>
      <c r="C35" s="36">
        <v>165715.28</v>
      </c>
      <c r="D35" s="36">
        <v>164619.03</v>
      </c>
      <c r="E35" s="36">
        <v>172183.73</v>
      </c>
      <c r="F35" s="16"/>
      <c r="G35" s="16">
        <f t="shared" si="4"/>
        <v>167506.01333333334</v>
      </c>
      <c r="H35" s="14">
        <v>1</v>
      </c>
      <c r="J35" s="16">
        <f t="shared" si="0"/>
        <v>167506.01333333334</v>
      </c>
      <c r="L35" s="3">
        <f t="shared" si="1"/>
        <v>4.3508263173571184E-3</v>
      </c>
      <c r="N35" s="16">
        <f>+L35*(assessment!$J$272*assessment!$F$3)</f>
        <v>137330.31027839091</v>
      </c>
      <c r="P35" s="6">
        <f>+N35/payroll!F35</f>
        <v>6.0599253637304848E-4</v>
      </c>
      <c r="R35" s="16">
        <f>IF(P35&lt;$R$2,N35, +payroll!F35 * $R$2)</f>
        <v>137330.31027839091</v>
      </c>
      <c r="T35" s="5">
        <f t="shared" si="2"/>
        <v>0</v>
      </c>
      <c r="V35">
        <f t="shared" si="3"/>
        <v>1</v>
      </c>
    </row>
    <row r="36" spans="1:22">
      <c r="A36" t="s">
        <v>50</v>
      </c>
      <c r="B36" t="s">
        <v>494</v>
      </c>
      <c r="C36" s="36">
        <v>37896.22</v>
      </c>
      <c r="D36" s="36">
        <v>27354.93</v>
      </c>
      <c r="E36" s="36">
        <v>19976.07</v>
      </c>
      <c r="F36" s="16"/>
      <c r="G36" s="16">
        <f t="shared" si="4"/>
        <v>28409.073333333334</v>
      </c>
      <c r="H36" s="14">
        <v>1</v>
      </c>
      <c r="J36" s="16">
        <f t="shared" si="0"/>
        <v>28409.073333333334</v>
      </c>
      <c r="L36" s="3">
        <f t="shared" si="1"/>
        <v>7.3790153231351641E-4</v>
      </c>
      <c r="N36" s="16">
        <f>+L36*(assessment!$J$272*assessment!$F$3)</f>
        <v>23291.264462395582</v>
      </c>
      <c r="P36" s="6">
        <f>+N36/payroll!F36</f>
        <v>1.1922645834017713E-3</v>
      </c>
      <c r="R36" s="16">
        <f>IF(P36&lt;$R$2,N36, +payroll!F36 * $R$2)</f>
        <v>23291.264462395582</v>
      </c>
      <c r="T36" s="5">
        <f t="shared" si="2"/>
        <v>0</v>
      </c>
      <c r="V36">
        <f t="shared" si="3"/>
        <v>1</v>
      </c>
    </row>
    <row r="37" spans="1:22">
      <c r="A37" t="s">
        <v>51</v>
      </c>
      <c r="B37" t="s">
        <v>52</v>
      </c>
      <c r="C37" s="36">
        <v>218389.25</v>
      </c>
      <c r="D37" s="36">
        <v>231582.01</v>
      </c>
      <c r="E37" s="36">
        <v>474890.17</v>
      </c>
      <c r="F37" s="16"/>
      <c r="G37" s="16">
        <f t="shared" si="4"/>
        <v>308287.14333333331</v>
      </c>
      <c r="H37" s="14">
        <v>1</v>
      </c>
      <c r="J37" s="16">
        <f t="shared" si="0"/>
        <v>308287.14333333331</v>
      </c>
      <c r="L37" s="3">
        <f t="shared" ref="L37:L68" si="5">+J37/$J$264</f>
        <v>8.007496506100633E-3</v>
      </c>
      <c r="N37" s="16">
        <f>+L37*(assessment!$J$272*assessment!$F$3)</f>
        <v>252750.14434589513</v>
      </c>
      <c r="P37" s="6">
        <f>+N37/payroll!F37</f>
        <v>1.3574168269407717E-3</v>
      </c>
      <c r="R37" s="16">
        <f>IF(P37&lt;$R$2,N37, +payroll!F37 * $R$2)</f>
        <v>252750.14434589513</v>
      </c>
      <c r="T37" s="5">
        <f t="shared" si="2"/>
        <v>0</v>
      </c>
      <c r="V37">
        <f t="shared" si="3"/>
        <v>1</v>
      </c>
    </row>
    <row r="38" spans="1:22">
      <c r="A38" t="s">
        <v>53</v>
      </c>
      <c r="B38" t="s">
        <v>54</v>
      </c>
      <c r="C38" s="36">
        <v>15574.04</v>
      </c>
      <c r="D38" s="36">
        <v>19507.43</v>
      </c>
      <c r="E38" s="36">
        <v>3919.1</v>
      </c>
      <c r="F38" s="16"/>
      <c r="G38" s="16">
        <f t="shared" si="4"/>
        <v>13000.19</v>
      </c>
      <c r="H38" s="14">
        <v>1</v>
      </c>
      <c r="J38" s="16">
        <f t="shared" si="0"/>
        <v>13000.19</v>
      </c>
      <c r="L38" s="3">
        <f t="shared" si="5"/>
        <v>3.3766888517659685E-4</v>
      </c>
      <c r="N38" s="16">
        <f>+L38*(assessment!$J$272*assessment!$F$3)</f>
        <v>10658.244983869839</v>
      </c>
      <c r="P38" s="6">
        <f>+N38/payroll!F38</f>
        <v>2.4006369062414538E-4</v>
      </c>
      <c r="R38" s="16">
        <f>IF(P38&lt;$R$2,N38, +payroll!F38 * $R$2)</f>
        <v>10658.244983869839</v>
      </c>
      <c r="T38" s="5">
        <f t="shared" si="2"/>
        <v>0</v>
      </c>
      <c r="V38">
        <f t="shared" si="3"/>
        <v>1</v>
      </c>
    </row>
    <row r="39" spans="1:22">
      <c r="A39" t="s">
        <v>55</v>
      </c>
      <c r="B39" t="s">
        <v>56</v>
      </c>
      <c r="C39" s="36">
        <v>4243.45</v>
      </c>
      <c r="D39" s="36">
        <v>1424.32</v>
      </c>
      <c r="E39" s="36">
        <v>3783.56</v>
      </c>
      <c r="F39" s="16"/>
      <c r="G39" s="16">
        <f t="shared" si="4"/>
        <v>3150.4433333333332</v>
      </c>
      <c r="H39" s="14">
        <v>1</v>
      </c>
      <c r="J39" s="16">
        <f t="shared" si="0"/>
        <v>3150.4433333333332</v>
      </c>
      <c r="L39" s="3">
        <f t="shared" si="5"/>
        <v>8.183008772784923E-5</v>
      </c>
      <c r="N39" s="16">
        <f>+L39*(assessment!$J$272*assessment!$F$3)</f>
        <v>2582.9004694905366</v>
      </c>
      <c r="P39" s="6">
        <f>+N39/payroll!F39</f>
        <v>3.6031675664923248E-4</v>
      </c>
      <c r="R39" s="16">
        <f>IF(P39&lt;$R$2,N39, +payroll!F39 * $R$2)</f>
        <v>2582.9004694905366</v>
      </c>
      <c r="T39" s="5">
        <f t="shared" si="2"/>
        <v>0</v>
      </c>
      <c r="V39">
        <f t="shared" si="3"/>
        <v>1</v>
      </c>
    </row>
    <row r="40" spans="1:22">
      <c r="A40" t="s">
        <v>57</v>
      </c>
      <c r="B40" t="s">
        <v>58</v>
      </c>
      <c r="C40" s="36">
        <v>3407.57</v>
      </c>
      <c r="D40" s="36">
        <v>2022.65</v>
      </c>
      <c r="E40" s="36">
        <v>1678.65</v>
      </c>
      <c r="F40" s="16"/>
      <c r="G40" s="16">
        <f t="shared" si="4"/>
        <v>2369.6233333333334</v>
      </c>
      <c r="H40" s="14">
        <v>1</v>
      </c>
      <c r="J40" s="16">
        <f t="shared" si="0"/>
        <v>2369.6233333333334</v>
      </c>
      <c r="L40" s="3">
        <f t="shared" si="5"/>
        <v>6.154895191955795E-5</v>
      </c>
      <c r="N40" s="16">
        <f>+L40*(assessment!$J$272*assessment!$F$3)</f>
        <v>1942.7428373093726</v>
      </c>
      <c r="P40" s="6">
        <f>+N40/payroll!F40</f>
        <v>1.9194655897513725E-4</v>
      </c>
      <c r="R40" s="16">
        <f>IF(P40&lt;$R$2,N40, +payroll!F40 * $R$2)</f>
        <v>1942.7428373093726</v>
      </c>
      <c r="T40" s="5">
        <f t="shared" si="2"/>
        <v>0</v>
      </c>
      <c r="V40">
        <f t="shared" si="3"/>
        <v>1</v>
      </c>
    </row>
    <row r="41" spans="1:22">
      <c r="A41" t="s">
        <v>59</v>
      </c>
      <c r="B41" t="s">
        <v>60</v>
      </c>
      <c r="C41" s="36">
        <v>1747.76</v>
      </c>
      <c r="D41" s="36">
        <v>0</v>
      </c>
      <c r="E41" s="36">
        <v>0</v>
      </c>
      <c r="F41" s="16"/>
      <c r="G41" s="16">
        <f t="shared" si="4"/>
        <v>582.5866666666667</v>
      </c>
      <c r="H41" s="14">
        <v>1</v>
      </c>
      <c r="J41" s="16">
        <f t="shared" si="0"/>
        <v>582.5866666666667</v>
      </c>
      <c r="L41" s="3">
        <f t="shared" si="5"/>
        <v>1.5132193471947947E-5</v>
      </c>
      <c r="N41" s="16">
        <f>+L41*(assessment!$J$272*assessment!$F$3)</f>
        <v>477.63543591820206</v>
      </c>
      <c r="P41" s="6">
        <f>+N41/payroll!F41</f>
        <v>3.0940042840208044E-5</v>
      </c>
      <c r="R41" s="16">
        <f>IF(P41&lt;$R$2,N41, +payroll!F41 * $R$2)</f>
        <v>477.63543591820206</v>
      </c>
      <c r="T41" s="5">
        <f t="shared" si="2"/>
        <v>0</v>
      </c>
      <c r="V41">
        <f t="shared" si="3"/>
        <v>1</v>
      </c>
    </row>
    <row r="42" spans="1:22">
      <c r="A42" t="s">
        <v>61</v>
      </c>
      <c r="B42" t="s">
        <v>529</v>
      </c>
      <c r="C42" s="36">
        <v>0</v>
      </c>
      <c r="D42" s="36">
        <v>0</v>
      </c>
      <c r="E42" s="36">
        <v>0</v>
      </c>
      <c r="F42" s="16"/>
      <c r="G42" s="16">
        <f t="shared" si="4"/>
        <v>0</v>
      </c>
      <c r="H42" s="14">
        <v>1</v>
      </c>
      <c r="J42" s="16">
        <f t="shared" si="0"/>
        <v>0</v>
      </c>
      <c r="L42" s="3">
        <f t="shared" si="5"/>
        <v>0</v>
      </c>
      <c r="N42" s="16">
        <f>+L42*(assessment!$J$272*assessment!$F$3)</f>
        <v>0</v>
      </c>
      <c r="P42" s="6">
        <f>+N42/payroll!F42</f>
        <v>0</v>
      </c>
      <c r="R42" s="16">
        <f>IF(P42&lt;$R$2,N42, +payroll!F42 * $R$2)</f>
        <v>0</v>
      </c>
      <c r="T42" s="5">
        <f t="shared" si="2"/>
        <v>0</v>
      </c>
      <c r="V42" t="e">
        <f t="shared" si="3"/>
        <v>#DIV/0!</v>
      </c>
    </row>
    <row r="43" spans="1:22">
      <c r="A43" t="s">
        <v>62</v>
      </c>
      <c r="B43" t="s">
        <v>63</v>
      </c>
      <c r="C43" s="36">
        <v>7330.54</v>
      </c>
      <c r="D43" s="36">
        <v>10120.36</v>
      </c>
      <c r="E43" s="36">
        <v>0</v>
      </c>
      <c r="F43" s="16"/>
      <c r="G43" s="16">
        <f t="shared" si="4"/>
        <v>5816.9666666666672</v>
      </c>
      <c r="H43" s="14">
        <v>1</v>
      </c>
      <c r="J43" s="16">
        <f t="shared" si="0"/>
        <v>5816.9666666666672</v>
      </c>
      <c r="L43" s="3">
        <f t="shared" si="5"/>
        <v>1.5109076478441916E-4</v>
      </c>
      <c r="N43" s="16">
        <f>+L43*(assessment!$J$272*assessment!$F$3)</f>
        <v>4769.0576673370215</v>
      </c>
      <c r="P43" s="6">
        <f>+N43/payroll!F43</f>
        <v>2.9559073563208989E-4</v>
      </c>
      <c r="R43" s="16">
        <f>IF(P43&lt;$R$2,N43, +payroll!F43 * $R$2)</f>
        <v>4769.0576673370215</v>
      </c>
      <c r="T43" s="5">
        <f t="shared" si="2"/>
        <v>0</v>
      </c>
      <c r="V43">
        <f t="shared" si="3"/>
        <v>1</v>
      </c>
    </row>
    <row r="44" spans="1:22">
      <c r="A44" s="46" t="s">
        <v>64</v>
      </c>
      <c r="B44" s="46" t="s">
        <v>530</v>
      </c>
      <c r="C44" s="36">
        <v>360443.41</v>
      </c>
      <c r="D44" s="36">
        <v>285071.77</v>
      </c>
      <c r="E44" s="36">
        <v>321484.11</v>
      </c>
      <c r="F44" s="16"/>
      <c r="G44" s="16">
        <f t="shared" si="4"/>
        <v>322333.09666666662</v>
      </c>
      <c r="H44" s="14">
        <v>1</v>
      </c>
      <c r="J44" s="16">
        <f t="shared" si="0"/>
        <v>322333.09666666662</v>
      </c>
      <c r="L44" s="3">
        <f t="shared" si="5"/>
        <v>8.3723282049688146E-3</v>
      </c>
      <c r="N44" s="16">
        <f>+L44*(assessment!$J$272*assessment!$F$3)</f>
        <v>264265.76155292586</v>
      </c>
      <c r="P44" s="6">
        <f>+N44/payroll!F44</f>
        <v>1.2348286927693253E-3</v>
      </c>
      <c r="R44" s="16">
        <f>IF(P44&lt;$R$2,N44, +payroll!F44 * $R$2)</f>
        <v>264265.76155292586</v>
      </c>
      <c r="T44" s="5">
        <f t="shared" si="2"/>
        <v>0</v>
      </c>
      <c r="V44">
        <f t="shared" si="3"/>
        <v>1</v>
      </c>
    </row>
    <row r="45" spans="1:22">
      <c r="A45" t="s">
        <v>552</v>
      </c>
      <c r="B45" t="s">
        <v>553</v>
      </c>
      <c r="C45" s="36">
        <v>0</v>
      </c>
      <c r="D45" s="36">
        <v>0</v>
      </c>
      <c r="E45" s="36">
        <v>0</v>
      </c>
      <c r="F45" s="16"/>
      <c r="G45" s="16">
        <f t="shared" si="4"/>
        <v>0</v>
      </c>
      <c r="H45" s="14">
        <v>1</v>
      </c>
      <c r="J45" s="16">
        <f t="shared" si="0"/>
        <v>0</v>
      </c>
      <c r="L45" s="3">
        <f t="shared" si="5"/>
        <v>0</v>
      </c>
      <c r="N45" s="16">
        <f>+L45*(assessment!$J$272*assessment!$F$3)</f>
        <v>0</v>
      </c>
      <c r="P45" s="6">
        <f>+N45/payroll!F45</f>
        <v>0</v>
      </c>
      <c r="R45" s="16">
        <f>IF(P45&lt;$R$2,N45, +payroll!F45 * $R$2)</f>
        <v>0</v>
      </c>
      <c r="T45" s="5">
        <f t="shared" si="2"/>
        <v>0</v>
      </c>
      <c r="V45" t="e">
        <f t="shared" si="3"/>
        <v>#DIV/0!</v>
      </c>
    </row>
    <row r="46" spans="1:22">
      <c r="A46" t="s">
        <v>65</v>
      </c>
      <c r="B46" t="s">
        <v>66</v>
      </c>
      <c r="C46" s="36">
        <v>13095.75</v>
      </c>
      <c r="D46" s="36">
        <v>7750.62</v>
      </c>
      <c r="E46" s="36">
        <v>0</v>
      </c>
      <c r="F46" s="16"/>
      <c r="G46" s="16">
        <f t="shared" si="4"/>
        <v>6948.79</v>
      </c>
      <c r="H46" s="14">
        <v>1</v>
      </c>
      <c r="J46" s="16">
        <f t="shared" si="0"/>
        <v>6948.79</v>
      </c>
      <c r="L46" s="3">
        <f t="shared" si="5"/>
        <v>1.8048891382558904E-4</v>
      </c>
      <c r="N46" s="16">
        <f>+L46*(assessment!$J$272*assessment!$F$3)</f>
        <v>5696.9864410800847</v>
      </c>
      <c r="P46" s="6">
        <f>+N46/payroll!F46</f>
        <v>9.3336412617137348E-4</v>
      </c>
      <c r="R46" s="16">
        <f>IF(P46&lt;$R$2,N46, +payroll!F46 * $R$2)</f>
        <v>5696.9864410800847</v>
      </c>
      <c r="T46" s="5">
        <f t="shared" si="2"/>
        <v>0</v>
      </c>
      <c r="V46">
        <f t="shared" si="3"/>
        <v>1</v>
      </c>
    </row>
    <row r="47" spans="1:22">
      <c r="A47" t="s">
        <v>67</v>
      </c>
      <c r="B47" t="s">
        <v>68</v>
      </c>
      <c r="C47" s="36">
        <v>19881.84</v>
      </c>
      <c r="D47" s="36">
        <v>1042.17</v>
      </c>
      <c r="E47" s="36">
        <v>842.52</v>
      </c>
      <c r="F47" s="16"/>
      <c r="G47" s="16">
        <f t="shared" si="4"/>
        <v>7255.5100000000011</v>
      </c>
      <c r="H47" s="14">
        <v>1</v>
      </c>
      <c r="J47" s="16">
        <f t="shared" si="0"/>
        <v>7255.5100000000011</v>
      </c>
      <c r="L47" s="3">
        <f t="shared" si="5"/>
        <v>1.8845570511566759E-4</v>
      </c>
      <c r="N47" s="16">
        <f>+L47*(assessment!$J$272*assessment!$F$3)</f>
        <v>5948.4517582371855</v>
      </c>
      <c r="P47" s="6">
        <f>+N47/payroll!F47</f>
        <v>3.0466670138742073E-4</v>
      </c>
      <c r="R47" s="16">
        <f>IF(P47&lt;$R$2,N47, +payroll!F47 * $R$2)</f>
        <v>5948.4517582371855</v>
      </c>
      <c r="T47" s="5">
        <f t="shared" si="2"/>
        <v>0</v>
      </c>
      <c r="V47">
        <f t="shared" si="3"/>
        <v>1</v>
      </c>
    </row>
    <row r="48" spans="1:22">
      <c r="A48" t="s">
        <v>69</v>
      </c>
      <c r="B48" t="s">
        <v>70</v>
      </c>
      <c r="C48" s="36">
        <v>265</v>
      </c>
      <c r="D48" s="36">
        <v>766.97</v>
      </c>
      <c r="E48" s="36">
        <v>325.70999999999998</v>
      </c>
      <c r="F48" s="16"/>
      <c r="G48" s="16">
        <f t="shared" si="4"/>
        <v>452.56</v>
      </c>
      <c r="H48" s="14">
        <v>1</v>
      </c>
      <c r="J48" s="16">
        <f t="shared" si="0"/>
        <v>452.56</v>
      </c>
      <c r="L48" s="3">
        <f t="shared" si="5"/>
        <v>1.1754861327066809E-5</v>
      </c>
      <c r="N48" s="16">
        <f>+L48*(assessment!$J$272*assessment!$F$3)</f>
        <v>371.03268105313339</v>
      </c>
      <c r="P48" s="6">
        <f>+N48/payroll!F48</f>
        <v>4.5249140194066843E-4</v>
      </c>
      <c r="R48" s="16">
        <f>IF(P48&lt;$R$2,N48, +payroll!F48 * $R$2)</f>
        <v>371.03268105313339</v>
      </c>
      <c r="T48" s="5">
        <f t="shared" si="2"/>
        <v>0</v>
      </c>
      <c r="V48">
        <f t="shared" si="3"/>
        <v>1</v>
      </c>
    </row>
    <row r="49" spans="1:22">
      <c r="A49" t="s">
        <v>71</v>
      </c>
      <c r="B49" t="s">
        <v>72</v>
      </c>
      <c r="C49" s="36">
        <v>0</v>
      </c>
      <c r="D49" s="36">
        <v>0</v>
      </c>
      <c r="E49" s="36">
        <v>0</v>
      </c>
      <c r="F49" s="16"/>
      <c r="G49" s="16">
        <f t="shared" si="4"/>
        <v>0</v>
      </c>
      <c r="H49" s="14">
        <v>1</v>
      </c>
      <c r="J49" s="16">
        <f t="shared" si="0"/>
        <v>0</v>
      </c>
      <c r="L49" s="3">
        <f t="shared" si="5"/>
        <v>0</v>
      </c>
      <c r="N49" s="16">
        <f>+L49*(assessment!$J$272*assessment!$F$3)</f>
        <v>0</v>
      </c>
      <c r="P49" s="6">
        <f>+N49/payroll!F49</f>
        <v>0</v>
      </c>
      <c r="R49" s="16">
        <f>IF(P49&lt;$R$2,N49, +payroll!F49 * $R$2)</f>
        <v>0</v>
      </c>
      <c r="T49" s="5">
        <f t="shared" si="2"/>
        <v>0</v>
      </c>
      <c r="V49" t="e">
        <f t="shared" si="3"/>
        <v>#DIV/0!</v>
      </c>
    </row>
    <row r="50" spans="1:22">
      <c r="A50" t="s">
        <v>73</v>
      </c>
      <c r="B50" t="s">
        <v>74</v>
      </c>
      <c r="C50" s="36">
        <v>1548.67</v>
      </c>
      <c r="D50" s="36">
        <v>0</v>
      </c>
      <c r="E50" s="36">
        <v>0</v>
      </c>
      <c r="F50" s="16"/>
      <c r="G50" s="16">
        <f t="shared" si="4"/>
        <v>516.22333333333336</v>
      </c>
      <c r="H50" s="14">
        <v>1</v>
      </c>
      <c r="J50" s="16">
        <f t="shared" si="0"/>
        <v>516.22333333333336</v>
      </c>
      <c r="L50" s="3">
        <f t="shared" si="5"/>
        <v>1.340846229699823E-5</v>
      </c>
      <c r="N50" s="16">
        <f>+L50*(assessment!$J$272*assessment!$F$3)</f>
        <v>423.22725691367344</v>
      </c>
      <c r="P50" s="6">
        <f>+N50/payroll!F50</f>
        <v>6.8195535124263408E-4</v>
      </c>
      <c r="R50" s="16">
        <f>IF(P50&lt;$R$2,N50, +payroll!F50 * $R$2)</f>
        <v>423.22725691367344</v>
      </c>
      <c r="T50" s="5">
        <f t="shared" si="2"/>
        <v>0</v>
      </c>
      <c r="V50">
        <f t="shared" si="3"/>
        <v>1</v>
      </c>
    </row>
    <row r="51" spans="1:22">
      <c r="A51" t="s">
        <v>75</v>
      </c>
      <c r="B51" t="s">
        <v>76</v>
      </c>
      <c r="C51" s="36">
        <v>3794.12</v>
      </c>
      <c r="D51" s="36">
        <v>257.60000000000002</v>
      </c>
      <c r="E51" s="36">
        <v>0</v>
      </c>
      <c r="F51" s="16"/>
      <c r="G51" s="16">
        <f t="shared" si="4"/>
        <v>1350.5733333333333</v>
      </c>
      <c r="H51" s="14">
        <v>1</v>
      </c>
      <c r="J51" s="16">
        <f t="shared" si="0"/>
        <v>1350.5733333333333</v>
      </c>
      <c r="L51" s="3">
        <f t="shared" si="5"/>
        <v>3.5079994355152268E-5</v>
      </c>
      <c r="N51" s="16">
        <f>+L51*(assessment!$J$272*assessment!$F$3)</f>
        <v>1107.2716210569513</v>
      </c>
      <c r="P51" s="6">
        <f>+N51/payroll!F51</f>
        <v>6.1765484473260942E-4</v>
      </c>
      <c r="R51" s="16">
        <f>IF(P51&lt;$R$2,N51, +payroll!F51 * $R$2)</f>
        <v>1107.2716210569513</v>
      </c>
      <c r="T51" s="5">
        <f t="shared" si="2"/>
        <v>0</v>
      </c>
      <c r="V51">
        <f t="shared" si="3"/>
        <v>1</v>
      </c>
    </row>
    <row r="52" spans="1:22">
      <c r="A52" t="s">
        <v>77</v>
      </c>
      <c r="B52" t="s">
        <v>78</v>
      </c>
      <c r="C52" s="36">
        <v>0</v>
      </c>
      <c r="D52" s="36">
        <v>0</v>
      </c>
      <c r="E52" s="36">
        <v>0</v>
      </c>
      <c r="F52" s="16"/>
      <c r="G52" s="16">
        <f t="shared" si="4"/>
        <v>0</v>
      </c>
      <c r="H52" s="14">
        <v>1</v>
      </c>
      <c r="J52" s="16">
        <f t="shared" si="0"/>
        <v>0</v>
      </c>
      <c r="L52" s="3">
        <f t="shared" si="5"/>
        <v>0</v>
      </c>
      <c r="N52" s="16">
        <f>+L52*(assessment!$J$272*assessment!$F$3)</f>
        <v>0</v>
      </c>
      <c r="P52" s="6">
        <f>+N52/payroll!F52</f>
        <v>0</v>
      </c>
      <c r="R52" s="16">
        <f>IF(P52&lt;$R$2,N52, +payroll!F52 * $R$2)</f>
        <v>0</v>
      </c>
      <c r="T52" s="5">
        <f t="shared" si="2"/>
        <v>0</v>
      </c>
      <c r="V52" t="e">
        <f t="shared" si="3"/>
        <v>#DIV/0!</v>
      </c>
    </row>
    <row r="53" spans="1:22">
      <c r="A53" t="s">
        <v>79</v>
      </c>
      <c r="B53" t="s">
        <v>80</v>
      </c>
      <c r="C53" s="36">
        <v>0</v>
      </c>
      <c r="D53" s="36">
        <v>0</v>
      </c>
      <c r="E53" s="36">
        <v>0</v>
      </c>
      <c r="F53" s="16"/>
      <c r="G53" s="16">
        <f t="shared" si="4"/>
        <v>0</v>
      </c>
      <c r="H53" s="14">
        <v>1</v>
      </c>
      <c r="J53" s="16">
        <f t="shared" si="0"/>
        <v>0</v>
      </c>
      <c r="L53" s="3">
        <f t="shared" si="5"/>
        <v>0</v>
      </c>
      <c r="N53" s="16">
        <f>+L53*(assessment!$J$272*assessment!$F$3)</f>
        <v>0</v>
      </c>
      <c r="P53" s="6">
        <f>+N53/payroll!F53</f>
        <v>0</v>
      </c>
      <c r="R53" s="16">
        <f>IF(P53&lt;$R$2,N53, +payroll!F53 * $R$2)</f>
        <v>0</v>
      </c>
      <c r="T53" s="5">
        <f t="shared" si="2"/>
        <v>0</v>
      </c>
      <c r="V53" t="e">
        <f t="shared" si="3"/>
        <v>#DIV/0!</v>
      </c>
    </row>
    <row r="54" spans="1:22">
      <c r="A54" t="s">
        <v>81</v>
      </c>
      <c r="B54" t="s">
        <v>495</v>
      </c>
      <c r="C54" s="36">
        <v>465.37</v>
      </c>
      <c r="D54" s="36">
        <v>4300.66</v>
      </c>
      <c r="E54" s="36">
        <v>5316.12</v>
      </c>
      <c r="F54" s="16"/>
      <c r="G54" s="16">
        <f t="shared" si="4"/>
        <v>3360.7166666666667</v>
      </c>
      <c r="H54" s="14">
        <v>1</v>
      </c>
      <c r="J54" s="16">
        <f t="shared" si="0"/>
        <v>3360.7166666666667</v>
      </c>
      <c r="L54" s="3">
        <f t="shared" si="5"/>
        <v>8.7291758830274172E-5</v>
      </c>
      <c r="N54" s="16">
        <f>+L54*(assessment!$J$272*assessment!$F$3)</f>
        <v>2755.2936960696552</v>
      </c>
      <c r="P54" s="6">
        <f>+N54/payroll!F54</f>
        <v>1.3326954537333253E-4</v>
      </c>
      <c r="R54" s="16">
        <f>IF(P54&lt;$R$2,N54, +payroll!F54 * $R$2)</f>
        <v>2755.2936960696552</v>
      </c>
      <c r="T54" s="5">
        <f t="shared" si="2"/>
        <v>0</v>
      </c>
      <c r="V54">
        <f t="shared" si="3"/>
        <v>1</v>
      </c>
    </row>
    <row r="55" spans="1:22">
      <c r="A55" t="s">
        <v>82</v>
      </c>
      <c r="B55" t="s">
        <v>83</v>
      </c>
      <c r="C55" s="36">
        <v>0</v>
      </c>
      <c r="D55" s="36">
        <v>0</v>
      </c>
      <c r="E55" s="36">
        <v>0</v>
      </c>
      <c r="F55" s="16"/>
      <c r="G55" s="16">
        <f t="shared" si="4"/>
        <v>0</v>
      </c>
      <c r="H55" s="14">
        <v>1</v>
      </c>
      <c r="J55" s="16">
        <f t="shared" si="0"/>
        <v>0</v>
      </c>
      <c r="L55" s="3">
        <f t="shared" si="5"/>
        <v>0</v>
      </c>
      <c r="N55" s="16">
        <f>+L55*(assessment!$J$272*assessment!$F$3)</f>
        <v>0</v>
      </c>
      <c r="P55" s="6">
        <f>+N55/payroll!F55</f>
        <v>0</v>
      </c>
      <c r="R55" s="16">
        <f>IF(P55&lt;$R$2,N55, +payroll!F55 * $R$2)</f>
        <v>0</v>
      </c>
      <c r="T55" s="5">
        <f t="shared" si="2"/>
        <v>0</v>
      </c>
      <c r="V55" t="e">
        <f t="shared" si="3"/>
        <v>#DIV/0!</v>
      </c>
    </row>
    <row r="56" spans="1:22">
      <c r="A56" t="s">
        <v>84</v>
      </c>
      <c r="B56" s="35" t="s">
        <v>556</v>
      </c>
      <c r="C56" s="36">
        <v>420148.84</v>
      </c>
      <c r="D56" s="36">
        <v>214238.33</v>
      </c>
      <c r="E56" s="36">
        <v>554495.87</v>
      </c>
      <c r="F56" s="16"/>
      <c r="G56" s="16">
        <f t="shared" si="4"/>
        <v>396294.34666666668</v>
      </c>
      <c r="H56" s="14">
        <v>1</v>
      </c>
      <c r="J56" s="16">
        <f t="shared" ref="J56:J98" si="6">+G56*H56</f>
        <v>396294.34666666668</v>
      </c>
      <c r="L56" s="3">
        <f t="shared" si="5"/>
        <v>1.0293408807157522E-2</v>
      </c>
      <c r="N56" s="16">
        <f>+L56*(assessment!$J$272*assessment!$F$3)</f>
        <v>324903.11545415688</v>
      </c>
      <c r="P56" s="6">
        <f>+N56/payroll!F56</f>
        <v>1.2177572767325279E-2</v>
      </c>
      <c r="R56" s="16">
        <f>IF(P56&lt;$R$2,N56, +payroll!F56 * $R$2)</f>
        <v>324903.11545415688</v>
      </c>
      <c r="T56" s="5">
        <f t="shared" ref="T56:T98" si="7">+N56-R56</f>
        <v>0</v>
      </c>
      <c r="V56">
        <f t="shared" ref="V56:V98" si="8">+R56/N56</f>
        <v>1</v>
      </c>
    </row>
    <row r="57" spans="1:22">
      <c r="A57" t="s">
        <v>85</v>
      </c>
      <c r="B57" t="s">
        <v>86</v>
      </c>
      <c r="C57" s="36">
        <v>4801.4799999999996</v>
      </c>
      <c r="D57" s="36">
        <v>3339.75</v>
      </c>
      <c r="E57" s="36">
        <v>152194.79999999999</v>
      </c>
      <c r="F57" s="16"/>
      <c r="G57" s="16">
        <f t="shared" si="4"/>
        <v>53445.343333333331</v>
      </c>
      <c r="H57" s="14">
        <v>1</v>
      </c>
      <c r="J57" s="16">
        <f t="shared" si="6"/>
        <v>53445.343333333331</v>
      </c>
      <c r="L57" s="3">
        <f t="shared" si="5"/>
        <v>1.3881973649036766E-3</v>
      </c>
      <c r="N57" s="16">
        <f>+L57*(assessment!$J$272*assessment!$F$3)</f>
        <v>43817.325938597925</v>
      </c>
      <c r="P57" s="6">
        <f>+N57/payroll!F57</f>
        <v>2.3801389418381491E-3</v>
      </c>
      <c r="R57" s="16">
        <f>IF(P57&lt;$R$2,N57, +payroll!F57 * $R$2)</f>
        <v>43817.325938597925</v>
      </c>
      <c r="T57" s="5">
        <f t="shared" si="7"/>
        <v>0</v>
      </c>
      <c r="V57">
        <f t="shared" si="8"/>
        <v>1</v>
      </c>
    </row>
    <row r="58" spans="1:22">
      <c r="A58" t="s">
        <v>87</v>
      </c>
      <c r="B58" t="s">
        <v>88</v>
      </c>
      <c r="C58" s="36">
        <v>2309063.4500000002</v>
      </c>
      <c r="D58" s="36">
        <v>3119600.17</v>
      </c>
      <c r="E58" s="36">
        <v>2784752.9</v>
      </c>
      <c r="F58" s="16"/>
      <c r="G58" s="16">
        <f t="shared" si="4"/>
        <v>2737805.5066666664</v>
      </c>
      <c r="H58" s="14">
        <v>1</v>
      </c>
      <c r="J58" s="16">
        <f t="shared" si="6"/>
        <v>2737805.5066666664</v>
      </c>
      <c r="L58" s="3">
        <f t="shared" si="5"/>
        <v>7.1112170919538947E-2</v>
      </c>
      <c r="N58" s="16">
        <f>+L58*(assessment!$J$272*assessment!$F$3)</f>
        <v>2244598.1026616702</v>
      </c>
      <c r="P58" s="6">
        <f>+N58/payroll!F58</f>
        <v>4.0802190305121201E-3</v>
      </c>
      <c r="R58" s="16">
        <f>IF(P58&lt;$R$2,N58, +payroll!F58 * $R$2)</f>
        <v>2244598.1026616702</v>
      </c>
      <c r="T58" s="5">
        <f t="shared" si="7"/>
        <v>0</v>
      </c>
      <c r="V58">
        <f t="shared" si="8"/>
        <v>1</v>
      </c>
    </row>
    <row r="59" spans="1:22">
      <c r="A59" t="s">
        <v>89</v>
      </c>
      <c r="B59" s="35" t="s">
        <v>554</v>
      </c>
      <c r="C59" s="36">
        <v>2160.5100000000002</v>
      </c>
      <c r="D59" s="36">
        <v>445.56</v>
      </c>
      <c r="E59" s="36">
        <v>0</v>
      </c>
      <c r="F59" s="16"/>
      <c r="G59" s="16">
        <f t="shared" si="4"/>
        <v>868.69</v>
      </c>
      <c r="H59" s="14">
        <v>1</v>
      </c>
      <c r="J59" s="16">
        <f t="shared" si="6"/>
        <v>868.69</v>
      </c>
      <c r="L59" s="3">
        <f t="shared" si="5"/>
        <v>2.256348436938675E-5</v>
      </c>
      <c r="N59" s="16">
        <f>+L59*(assessment!$J$272*assessment!$F$3)</f>
        <v>712.19811672274727</v>
      </c>
      <c r="P59" s="6">
        <f>+N59/payroll!F59</f>
        <v>2.7120575357054315E-4</v>
      </c>
      <c r="R59" s="16">
        <f>IF(P59&lt;$R$2,N59, +payroll!F59 * $R$2)</f>
        <v>712.19811672274727</v>
      </c>
      <c r="T59" s="5">
        <f t="shared" si="7"/>
        <v>0</v>
      </c>
      <c r="V59">
        <f t="shared" si="8"/>
        <v>1</v>
      </c>
    </row>
    <row r="60" spans="1:22">
      <c r="A60" t="s">
        <v>90</v>
      </c>
      <c r="B60" t="s">
        <v>91</v>
      </c>
      <c r="C60" s="36">
        <v>0</v>
      </c>
      <c r="D60" s="36">
        <v>0</v>
      </c>
      <c r="E60" s="36">
        <v>0</v>
      </c>
      <c r="F60" s="16"/>
      <c r="G60" s="16">
        <f t="shared" si="4"/>
        <v>0</v>
      </c>
      <c r="H60" s="14">
        <v>1</v>
      </c>
      <c r="J60" s="16">
        <f t="shared" si="6"/>
        <v>0</v>
      </c>
      <c r="L60" s="3">
        <f t="shared" si="5"/>
        <v>0</v>
      </c>
      <c r="N60" s="16">
        <f>+L60*(assessment!$J$272*assessment!$F$3)</f>
        <v>0</v>
      </c>
      <c r="P60" s="6">
        <f>+N60/payroll!F60</f>
        <v>0</v>
      </c>
      <c r="R60" s="16">
        <f>IF(P60&lt;$R$2,N60, +payroll!F60 * $R$2)</f>
        <v>0</v>
      </c>
      <c r="T60" s="5">
        <f t="shared" si="7"/>
        <v>0</v>
      </c>
      <c r="V60" t="e">
        <f t="shared" si="8"/>
        <v>#DIV/0!</v>
      </c>
    </row>
    <row r="61" spans="1:22">
      <c r="A61" t="s">
        <v>92</v>
      </c>
      <c r="B61" t="s">
        <v>93</v>
      </c>
      <c r="C61" s="36">
        <v>0</v>
      </c>
      <c r="D61" s="36">
        <v>9.1999999999999993</v>
      </c>
      <c r="E61" s="36">
        <v>0</v>
      </c>
      <c r="F61" s="16"/>
      <c r="G61" s="16">
        <f t="shared" si="4"/>
        <v>3.0666666666666664</v>
      </c>
      <c r="H61" s="14">
        <v>1</v>
      </c>
      <c r="J61" s="16">
        <f t="shared" si="6"/>
        <v>3.0666666666666664</v>
      </c>
      <c r="L61" s="3">
        <f t="shared" si="5"/>
        <v>7.9654060020781502E-8</v>
      </c>
      <c r="N61" s="16">
        <f>+L61*(assessment!$J$272*assessment!$F$3)</f>
        <v>2.514215916628975</v>
      </c>
      <c r="P61" s="6">
        <f>+N61/payroll!F61</f>
        <v>1.4540310612092568E-6</v>
      </c>
      <c r="R61" s="16">
        <f>IF(P61&lt;$R$2,N61, +payroll!F61 * $R$2)</f>
        <v>2.514215916628975</v>
      </c>
      <c r="T61" s="5">
        <f t="shared" si="7"/>
        <v>0</v>
      </c>
      <c r="V61">
        <f t="shared" si="8"/>
        <v>1</v>
      </c>
    </row>
    <row r="62" spans="1:22">
      <c r="A62" t="s">
        <v>487</v>
      </c>
      <c r="B62" t="s">
        <v>488</v>
      </c>
      <c r="C62" s="36">
        <v>32868.589999999997</v>
      </c>
      <c r="D62" s="36">
        <v>23874.12</v>
      </c>
      <c r="E62" s="36">
        <v>76640.259999999995</v>
      </c>
      <c r="F62" s="16"/>
      <c r="G62" s="16">
        <f t="shared" si="4"/>
        <v>44460.989999999991</v>
      </c>
      <c r="H62" s="14">
        <v>1</v>
      </c>
      <c r="J62" s="16">
        <f>+G62*H62</f>
        <v>44460.989999999991</v>
      </c>
      <c r="L62" s="3">
        <f t="shared" si="5"/>
        <v>1.1548364237097932E-3</v>
      </c>
      <c r="N62" s="16">
        <f>+L62*(assessment!$J$272*assessment!$F$3)</f>
        <v>36451.476758830984</v>
      </c>
      <c r="P62" s="6">
        <f>+N62/payroll!F62</f>
        <v>4.9682711966504804E-3</v>
      </c>
      <c r="R62" s="16">
        <f>IF(P62&lt;$R$2,N62, +payroll!F62 * $R$2)</f>
        <v>36451.476758830984</v>
      </c>
      <c r="T62" s="5">
        <f>+N62-R62</f>
        <v>0</v>
      </c>
      <c r="V62">
        <f>+R62/N62</f>
        <v>1</v>
      </c>
    </row>
    <row r="63" spans="1:22">
      <c r="A63" t="s">
        <v>94</v>
      </c>
      <c r="B63" t="s">
        <v>489</v>
      </c>
      <c r="C63" s="36">
        <v>0</v>
      </c>
      <c r="D63" s="36">
        <v>572.23</v>
      </c>
      <c r="E63" s="36">
        <v>0</v>
      </c>
      <c r="F63" s="16"/>
      <c r="G63" s="16">
        <f t="shared" si="4"/>
        <v>190.74333333333334</v>
      </c>
      <c r="H63" s="14">
        <v>1</v>
      </c>
      <c r="J63" s="16">
        <f t="shared" si="6"/>
        <v>190.74333333333334</v>
      </c>
      <c r="L63" s="3">
        <f t="shared" si="5"/>
        <v>4.9543959527925875E-6</v>
      </c>
      <c r="N63" s="16">
        <f>+L63*(assessment!$J$272*assessment!$F$3)</f>
        <v>156.38149717093464</v>
      </c>
      <c r="P63" s="6">
        <f>+N63/payroll!F63</f>
        <v>3.9893982065710538E-5</v>
      </c>
      <c r="R63" s="16">
        <f>IF(P63&lt;$R$2,N63, +payroll!F63 * $R$2)</f>
        <v>156.38149717093464</v>
      </c>
      <c r="T63" s="5">
        <f t="shared" si="7"/>
        <v>0</v>
      </c>
      <c r="V63">
        <f t="shared" si="8"/>
        <v>1</v>
      </c>
    </row>
    <row r="64" spans="1:22">
      <c r="A64" t="s">
        <v>95</v>
      </c>
      <c r="B64" t="s">
        <v>96</v>
      </c>
      <c r="C64" s="36">
        <v>816.41</v>
      </c>
      <c r="D64" s="36">
        <v>1969.19</v>
      </c>
      <c r="E64" s="36">
        <v>135905.60999999999</v>
      </c>
      <c r="F64" s="16"/>
      <c r="G64" s="16">
        <f t="shared" si="4"/>
        <v>46230.403333333328</v>
      </c>
      <c r="H64" s="14">
        <v>1</v>
      </c>
      <c r="J64" s="16">
        <f t="shared" si="6"/>
        <v>46230.403333333328</v>
      </c>
      <c r="L64" s="3">
        <f t="shared" si="5"/>
        <v>1.200795431053784E-3</v>
      </c>
      <c r="N64" s="16">
        <f>+L64*(assessment!$J$272*assessment!$F$3)</f>
        <v>37902.13561723171</v>
      </c>
      <c r="P64" s="6">
        <f>+N64/payroll!F64</f>
        <v>2.2718997668665693E-3</v>
      </c>
      <c r="R64" s="16">
        <f>IF(P64&lt;$R$2,N64, +payroll!F64 * $R$2)</f>
        <v>37902.13561723171</v>
      </c>
      <c r="T64" s="5">
        <f t="shared" si="7"/>
        <v>0</v>
      </c>
      <c r="V64">
        <f t="shared" si="8"/>
        <v>1</v>
      </c>
    </row>
    <row r="65" spans="1:22">
      <c r="A65" t="s">
        <v>97</v>
      </c>
      <c r="B65" t="s">
        <v>98</v>
      </c>
      <c r="C65" s="36">
        <v>2260.19</v>
      </c>
      <c r="D65" s="36">
        <v>2813.3</v>
      </c>
      <c r="E65" s="36">
        <v>11718.65</v>
      </c>
      <c r="F65" s="16"/>
      <c r="G65" s="16">
        <f t="shared" si="4"/>
        <v>5597.38</v>
      </c>
      <c r="H65" s="14">
        <v>1</v>
      </c>
      <c r="J65" s="16">
        <f t="shared" si="6"/>
        <v>5597.38</v>
      </c>
      <c r="L65" s="3">
        <f t="shared" si="5"/>
        <v>1.4538718776493109E-4</v>
      </c>
      <c r="N65" s="16">
        <f>+L65*(assessment!$J$272*assessment!$F$3)</f>
        <v>4589.0288763328354</v>
      </c>
      <c r="P65" s="6">
        <f>+N65/payroll!F65</f>
        <v>1.779275266504975E-4</v>
      </c>
      <c r="R65" s="16">
        <f>IF(P65&lt;$R$2,N65, +payroll!F65 * $R$2)</f>
        <v>4589.0288763328354</v>
      </c>
      <c r="T65" s="5">
        <f t="shared" si="7"/>
        <v>0</v>
      </c>
      <c r="V65">
        <f t="shared" si="8"/>
        <v>1</v>
      </c>
    </row>
    <row r="66" spans="1:22">
      <c r="A66" t="s">
        <v>99</v>
      </c>
      <c r="B66" t="s">
        <v>100</v>
      </c>
      <c r="C66" s="36">
        <v>26241.78</v>
      </c>
      <c r="D66" s="36">
        <v>29183.14</v>
      </c>
      <c r="E66" s="36">
        <v>36107.72</v>
      </c>
      <c r="F66" s="16"/>
      <c r="G66" s="16">
        <f t="shared" si="4"/>
        <v>30510.880000000001</v>
      </c>
      <c r="H66" s="14">
        <v>1</v>
      </c>
      <c r="J66" s="16">
        <f t="shared" si="6"/>
        <v>30510.880000000001</v>
      </c>
      <c r="L66" s="3">
        <f t="shared" si="5"/>
        <v>7.9249417395875943E-4</v>
      </c>
      <c r="N66" s="16">
        <f>+L66*(assessment!$J$272*assessment!$F$3)</f>
        <v>25014.436997725003</v>
      </c>
      <c r="P66" s="6">
        <f>+N66/payroll!F66</f>
        <v>3.227680654727324E-4</v>
      </c>
      <c r="R66" s="16">
        <f>IF(P66&lt;$R$2,N66, +payroll!F66 * $R$2)</f>
        <v>25014.436997725003</v>
      </c>
      <c r="T66" s="5">
        <f t="shared" si="7"/>
        <v>0</v>
      </c>
      <c r="V66">
        <f t="shared" si="8"/>
        <v>1</v>
      </c>
    </row>
    <row r="67" spans="1:22">
      <c r="A67" t="s">
        <v>101</v>
      </c>
      <c r="B67" t="s">
        <v>531</v>
      </c>
      <c r="C67" s="36">
        <v>57694.31</v>
      </c>
      <c r="D67" s="36">
        <v>28136.639999999999</v>
      </c>
      <c r="E67" s="36">
        <v>10541.64</v>
      </c>
      <c r="F67" s="16"/>
      <c r="G67" s="16">
        <f t="shared" si="4"/>
        <v>32124.196666666667</v>
      </c>
      <c r="H67" s="14">
        <v>1</v>
      </c>
      <c r="J67" s="16">
        <f t="shared" si="6"/>
        <v>32124.196666666667</v>
      </c>
      <c r="L67" s="3">
        <f t="shared" si="5"/>
        <v>8.3439870306719222E-4</v>
      </c>
      <c r="N67" s="16">
        <f>+L67*(assessment!$J$272*assessment!$F$3)</f>
        <v>26337.119533125919</v>
      </c>
      <c r="P67" s="6">
        <f>+N67/payroll!F67</f>
        <v>6.1407965294137427E-4</v>
      </c>
      <c r="R67" s="16">
        <f>IF(P67&lt;$R$2,N67, +payroll!F67 * $R$2)</f>
        <v>26337.119533125919</v>
      </c>
      <c r="T67" s="5">
        <f t="shared" si="7"/>
        <v>0</v>
      </c>
      <c r="V67">
        <f t="shared" si="8"/>
        <v>1</v>
      </c>
    </row>
    <row r="68" spans="1:22">
      <c r="A68" t="s">
        <v>102</v>
      </c>
      <c r="B68" t="s">
        <v>103</v>
      </c>
      <c r="C68" s="36">
        <v>0</v>
      </c>
      <c r="D68" s="36">
        <v>0</v>
      </c>
      <c r="E68" s="36">
        <v>0</v>
      </c>
      <c r="F68" s="16"/>
      <c r="G68" s="16">
        <f t="shared" si="4"/>
        <v>0</v>
      </c>
      <c r="H68" s="14">
        <v>1</v>
      </c>
      <c r="J68" s="16">
        <f t="shared" si="6"/>
        <v>0</v>
      </c>
      <c r="L68" s="3">
        <f t="shared" si="5"/>
        <v>0</v>
      </c>
      <c r="N68" s="16">
        <f>+L68*(assessment!$J$272*assessment!$F$3)</f>
        <v>0</v>
      </c>
      <c r="P68" s="6">
        <f>+N68/payroll!F68</f>
        <v>0</v>
      </c>
      <c r="R68" s="16">
        <f>IF(P68&lt;$R$2,N68, +payroll!F68 * $R$2)</f>
        <v>0</v>
      </c>
      <c r="T68" s="5">
        <f t="shared" si="7"/>
        <v>0</v>
      </c>
      <c r="V68" t="e">
        <f t="shared" si="8"/>
        <v>#DIV/0!</v>
      </c>
    </row>
    <row r="69" spans="1:22">
      <c r="A69" t="s">
        <v>104</v>
      </c>
      <c r="B69" t="s">
        <v>105</v>
      </c>
      <c r="C69" s="36">
        <v>0</v>
      </c>
      <c r="D69" s="36">
        <v>0</v>
      </c>
      <c r="E69" s="36">
        <v>0</v>
      </c>
      <c r="F69" s="16"/>
      <c r="G69" s="16">
        <f t="shared" si="4"/>
        <v>0</v>
      </c>
      <c r="H69" s="14">
        <v>1</v>
      </c>
      <c r="J69" s="16">
        <f t="shared" si="6"/>
        <v>0</v>
      </c>
      <c r="L69" s="3">
        <f t="shared" ref="L69:L96" si="9">+J69/$J$264</f>
        <v>0</v>
      </c>
      <c r="N69" s="16">
        <f>+L69*(assessment!$J$272*assessment!$F$3)</f>
        <v>0</v>
      </c>
      <c r="P69" s="6">
        <f>+N69/payroll!F69</f>
        <v>0</v>
      </c>
      <c r="R69" s="16">
        <f>IF(P69&lt;$R$2,N69, +payroll!F69 * $R$2)</f>
        <v>0</v>
      </c>
      <c r="T69" s="5">
        <f t="shared" si="7"/>
        <v>0</v>
      </c>
      <c r="V69" t="e">
        <f t="shared" si="8"/>
        <v>#DIV/0!</v>
      </c>
    </row>
    <row r="70" spans="1:22">
      <c r="A70" t="s">
        <v>106</v>
      </c>
      <c r="B70" t="s">
        <v>107</v>
      </c>
      <c r="C70" s="36">
        <v>102108.5</v>
      </c>
      <c r="D70" s="36">
        <v>141300.45000000001</v>
      </c>
      <c r="E70" s="36">
        <v>79571.429999999993</v>
      </c>
      <c r="F70" s="16"/>
      <c r="G70" s="16">
        <f t="shared" ref="G70:G130" si="10">IF(SUM(C70:E70)&gt;0,AVERAGE(C70:E70),0)</f>
        <v>107660.12666666666</v>
      </c>
      <c r="H70" s="14">
        <v>1</v>
      </c>
      <c r="J70" s="16">
        <f t="shared" si="6"/>
        <v>107660.12666666666</v>
      </c>
      <c r="L70" s="3">
        <f t="shared" si="9"/>
        <v>2.7963802797885675E-3</v>
      </c>
      <c r="N70" s="16">
        <f>+L70*(assessment!$J$272*assessment!$F$3)</f>
        <v>88265.479582051616</v>
      </c>
      <c r="P70" s="6">
        <f>+N70/payroll!F70</f>
        <v>2.5093156635159061E-3</v>
      </c>
      <c r="R70" s="16">
        <f>IF(P70&lt;$R$2,N70, +payroll!F70 * $R$2)</f>
        <v>88265.479582051616</v>
      </c>
      <c r="T70" s="5">
        <f t="shared" si="7"/>
        <v>0</v>
      </c>
      <c r="V70">
        <f t="shared" si="8"/>
        <v>1</v>
      </c>
    </row>
    <row r="71" spans="1:22">
      <c r="A71" t="s">
        <v>108</v>
      </c>
      <c r="B71" t="s">
        <v>109</v>
      </c>
      <c r="C71" s="36">
        <v>0</v>
      </c>
      <c r="D71" s="36">
        <v>0</v>
      </c>
      <c r="E71" s="36">
        <v>0</v>
      </c>
      <c r="F71" s="16"/>
      <c r="G71" s="16">
        <f t="shared" si="10"/>
        <v>0</v>
      </c>
      <c r="H71" s="14">
        <v>1</v>
      </c>
      <c r="J71" s="16">
        <f t="shared" si="6"/>
        <v>0</v>
      </c>
      <c r="L71" s="3">
        <f t="shared" si="9"/>
        <v>0</v>
      </c>
      <c r="N71" s="16">
        <f>+L71*(assessment!$J$272*assessment!$F$3)</f>
        <v>0</v>
      </c>
      <c r="P71" s="6">
        <f>+N71/payroll!F71</f>
        <v>0</v>
      </c>
      <c r="R71" s="16">
        <f>IF(P71&lt;$R$2,N71, +payroll!F71 * $R$2)</f>
        <v>0</v>
      </c>
      <c r="T71" s="5">
        <f t="shared" si="7"/>
        <v>0</v>
      </c>
      <c r="V71" t="e">
        <f t="shared" si="8"/>
        <v>#DIV/0!</v>
      </c>
    </row>
    <row r="72" spans="1:22">
      <c r="A72" t="s">
        <v>110</v>
      </c>
      <c r="B72" t="s">
        <v>579</v>
      </c>
      <c r="C72" s="36">
        <v>0</v>
      </c>
      <c r="D72" s="36">
        <v>0</v>
      </c>
      <c r="E72" s="36">
        <v>0</v>
      </c>
      <c r="F72" s="16"/>
      <c r="G72" s="16">
        <f t="shared" si="10"/>
        <v>0</v>
      </c>
      <c r="H72" s="14">
        <v>1</v>
      </c>
      <c r="J72" s="16">
        <f t="shared" si="6"/>
        <v>0</v>
      </c>
      <c r="L72" s="3">
        <f t="shared" si="9"/>
        <v>0</v>
      </c>
      <c r="N72" s="16">
        <f>+L72*(assessment!$J$272*assessment!$F$3)</f>
        <v>0</v>
      </c>
      <c r="P72" s="6">
        <f>+N72/payroll!F72</f>
        <v>0</v>
      </c>
      <c r="R72" s="16">
        <f>IF(P72&lt;$R$2,N72, +payroll!F72 * $R$2)</f>
        <v>0</v>
      </c>
      <c r="T72" s="5">
        <f t="shared" si="7"/>
        <v>0</v>
      </c>
      <c r="V72" t="e">
        <f t="shared" si="8"/>
        <v>#DIV/0!</v>
      </c>
    </row>
    <row r="73" spans="1:22">
      <c r="A73" t="s">
        <v>111</v>
      </c>
      <c r="B73" t="s">
        <v>112</v>
      </c>
      <c r="C73" s="36">
        <v>0</v>
      </c>
      <c r="D73" s="36">
        <v>274.2</v>
      </c>
      <c r="E73" s="36">
        <v>274.8</v>
      </c>
      <c r="F73" s="16"/>
      <c r="G73" s="16">
        <f t="shared" si="10"/>
        <v>183</v>
      </c>
      <c r="H73" s="14">
        <v>1</v>
      </c>
      <c r="J73" s="16">
        <f t="shared" si="6"/>
        <v>183</v>
      </c>
      <c r="L73" s="3">
        <f t="shared" si="9"/>
        <v>4.7532694512401145E-6</v>
      </c>
      <c r="N73" s="16">
        <f>+L73*(assessment!$J$272*assessment!$F$3)</f>
        <v>150.03310198144649</v>
      </c>
      <c r="P73" s="6">
        <f>+N73/payroll!F73</f>
        <v>2.9276747518645191E-5</v>
      </c>
      <c r="R73" s="16">
        <f>IF(P73&lt;$R$2,N73, +payroll!F73 * $R$2)</f>
        <v>150.03310198144649</v>
      </c>
      <c r="T73" s="5">
        <f t="shared" si="7"/>
        <v>0</v>
      </c>
      <c r="V73">
        <f t="shared" si="8"/>
        <v>1</v>
      </c>
    </row>
    <row r="74" spans="1:22">
      <c r="A74" t="s">
        <v>113</v>
      </c>
      <c r="B74" t="s">
        <v>114</v>
      </c>
      <c r="C74" s="36">
        <v>0</v>
      </c>
      <c r="D74" s="36">
        <v>2143.73</v>
      </c>
      <c r="E74" s="36">
        <v>0</v>
      </c>
      <c r="F74" s="16"/>
      <c r="G74" s="16">
        <f t="shared" si="10"/>
        <v>714.57666666666671</v>
      </c>
      <c r="H74" s="14">
        <v>1</v>
      </c>
      <c r="J74" s="16">
        <f t="shared" si="6"/>
        <v>714.57666666666671</v>
      </c>
      <c r="L74" s="3">
        <f t="shared" si="9"/>
        <v>1.8560521531342389E-5</v>
      </c>
      <c r="N74" s="16">
        <f>+L74*(assessment!$J$272*assessment!$F$3)</f>
        <v>585.84783553859074</v>
      </c>
      <c r="P74" s="6">
        <f>+N74/payroll!F74</f>
        <v>2.5872613862259027E-4</v>
      </c>
      <c r="R74" s="16">
        <f>IF(P74&lt;$R$2,N74, +payroll!F74 * $R$2)</f>
        <v>585.84783553859074</v>
      </c>
      <c r="T74" s="5">
        <f t="shared" si="7"/>
        <v>0</v>
      </c>
      <c r="V74">
        <f t="shared" si="8"/>
        <v>1</v>
      </c>
    </row>
    <row r="75" spans="1:22">
      <c r="A75" t="s">
        <v>115</v>
      </c>
      <c r="B75" t="s">
        <v>116</v>
      </c>
      <c r="C75" s="36">
        <v>817.87</v>
      </c>
      <c r="D75" s="36">
        <v>2021.77</v>
      </c>
      <c r="E75" s="36">
        <v>422.93</v>
      </c>
      <c r="F75" s="16"/>
      <c r="G75" s="16">
        <f t="shared" si="10"/>
        <v>1087.5233333333333</v>
      </c>
      <c r="H75" s="14">
        <v>1</v>
      </c>
      <c r="J75" s="16">
        <f t="shared" si="6"/>
        <v>1087.5233333333333</v>
      </c>
      <c r="L75" s="3">
        <f t="shared" si="9"/>
        <v>2.8247494195869688E-5</v>
      </c>
      <c r="N75" s="16">
        <f>+L75*(assessment!$J$272*assessment!$F$3)</f>
        <v>891.60928512132568</v>
      </c>
      <c r="P75" s="6">
        <f>+N75/payroll!F75</f>
        <v>6.7001384871713957E-5</v>
      </c>
      <c r="R75" s="16">
        <f>IF(P75&lt;$R$2,N75, +payroll!F75 * $R$2)</f>
        <v>891.60928512132568</v>
      </c>
      <c r="T75" s="5">
        <f t="shared" si="7"/>
        <v>0</v>
      </c>
      <c r="V75">
        <f t="shared" si="8"/>
        <v>1</v>
      </c>
    </row>
    <row r="76" spans="1:22">
      <c r="A76" t="s">
        <v>117</v>
      </c>
      <c r="B76" t="s">
        <v>118</v>
      </c>
      <c r="C76" s="36">
        <v>0</v>
      </c>
      <c r="D76" s="36">
        <v>0</v>
      </c>
      <c r="E76" s="36">
        <v>0</v>
      </c>
      <c r="F76" s="16"/>
      <c r="G76" s="16">
        <f t="shared" si="10"/>
        <v>0</v>
      </c>
      <c r="H76" s="14">
        <v>1</v>
      </c>
      <c r="J76" s="16">
        <f t="shared" si="6"/>
        <v>0</v>
      </c>
      <c r="L76" s="3">
        <f t="shared" si="9"/>
        <v>0</v>
      </c>
      <c r="N76" s="16">
        <f>+L76*(assessment!$J$272*assessment!$F$3)</f>
        <v>0</v>
      </c>
      <c r="P76" s="6">
        <f>+N76/payroll!F76</f>
        <v>0</v>
      </c>
      <c r="R76" s="16">
        <f>IF(P76&lt;$R$2,N76, +payroll!F76 * $R$2)</f>
        <v>0</v>
      </c>
      <c r="T76" s="5">
        <f t="shared" si="7"/>
        <v>0</v>
      </c>
      <c r="V76" t="e">
        <f t="shared" si="8"/>
        <v>#DIV/0!</v>
      </c>
    </row>
    <row r="77" spans="1:22">
      <c r="A77" t="s">
        <v>119</v>
      </c>
      <c r="B77" t="s">
        <v>120</v>
      </c>
      <c r="C77" s="36">
        <v>0</v>
      </c>
      <c r="D77" s="36">
        <v>0</v>
      </c>
      <c r="E77" s="36">
        <v>13097.62</v>
      </c>
      <c r="F77" s="16"/>
      <c r="G77" s="16">
        <f t="shared" si="10"/>
        <v>4365.8733333333339</v>
      </c>
      <c r="H77" s="14">
        <v>1</v>
      </c>
      <c r="J77" s="16">
        <f t="shared" si="6"/>
        <v>4365.8733333333339</v>
      </c>
      <c r="L77" s="3">
        <f t="shared" si="9"/>
        <v>1.1339984887058571E-4</v>
      </c>
      <c r="N77" s="16">
        <f>+L77*(assessment!$J$272*assessment!$F$3)</f>
        <v>3579.374421082392</v>
      </c>
      <c r="P77" s="6">
        <f>+N77/payroll!F77</f>
        <v>1.4148995513980143E-3</v>
      </c>
      <c r="R77" s="16">
        <f>IF(P77&lt;$R$2,N77, +payroll!F77 * $R$2)</f>
        <v>3579.374421082392</v>
      </c>
      <c r="T77" s="5">
        <f t="shared" si="7"/>
        <v>0</v>
      </c>
      <c r="V77">
        <f t="shared" si="8"/>
        <v>1</v>
      </c>
    </row>
    <row r="78" spans="1:22">
      <c r="A78" t="s">
        <v>121</v>
      </c>
      <c r="B78" t="s">
        <v>496</v>
      </c>
      <c r="C78" s="36">
        <v>0</v>
      </c>
      <c r="D78" s="36">
        <v>549</v>
      </c>
      <c r="E78" s="36">
        <v>416</v>
      </c>
      <c r="F78" s="16"/>
      <c r="G78" s="16">
        <f t="shared" si="10"/>
        <v>321.66666666666669</v>
      </c>
      <c r="H78" s="14">
        <v>1</v>
      </c>
      <c r="J78" s="16">
        <f t="shared" si="6"/>
        <v>321.66666666666669</v>
      </c>
      <c r="L78" s="3">
        <f t="shared" si="9"/>
        <v>8.3550182521798007E-6</v>
      </c>
      <c r="N78" s="16">
        <f>+L78*(assessment!$J$272*assessment!$F$3)</f>
        <v>263.71938690727842</v>
      </c>
      <c r="P78" s="6">
        <f>+N78/payroll!F78</f>
        <v>1.6922577375568475E-4</v>
      </c>
      <c r="R78" s="16">
        <f>IF(P78&lt;$R$2,N78, +payroll!F78 * $R$2)</f>
        <v>263.71938690727842</v>
      </c>
      <c r="T78" s="5">
        <f t="shared" si="7"/>
        <v>0</v>
      </c>
      <c r="V78">
        <f t="shared" si="8"/>
        <v>1</v>
      </c>
    </row>
    <row r="79" spans="1:22">
      <c r="A79" t="s">
        <v>122</v>
      </c>
      <c r="B79" t="s">
        <v>123</v>
      </c>
      <c r="C79" s="36">
        <v>7689.55</v>
      </c>
      <c r="D79" s="36">
        <v>10661.07</v>
      </c>
      <c r="E79" s="36">
        <v>3007.59</v>
      </c>
      <c r="F79" s="16"/>
      <c r="G79" s="16">
        <f t="shared" si="10"/>
        <v>7119.4033333333327</v>
      </c>
      <c r="H79" s="14">
        <v>1</v>
      </c>
      <c r="J79" s="16">
        <f t="shared" si="6"/>
        <v>7119.4033333333327</v>
      </c>
      <c r="L79" s="3">
        <f t="shared" si="9"/>
        <v>1.8492045013874519E-4</v>
      </c>
      <c r="N79" s="16">
        <f>+L79*(assessment!$J$272*assessment!$F$3)</f>
        <v>5836.8642970330593</v>
      </c>
      <c r="P79" s="6">
        <f>+N79/payroll!F79</f>
        <v>9.2032900574874361E-4</v>
      </c>
      <c r="R79" s="16">
        <f>IF(P79&lt;$R$2,N79, +payroll!F79 * $R$2)</f>
        <v>5836.8642970330593</v>
      </c>
      <c r="T79" s="5">
        <f t="shared" si="7"/>
        <v>0</v>
      </c>
      <c r="V79">
        <f t="shared" si="8"/>
        <v>1</v>
      </c>
    </row>
    <row r="80" spans="1:22">
      <c r="A80" t="s">
        <v>479</v>
      </c>
      <c r="B80" t="s">
        <v>532</v>
      </c>
      <c r="C80" s="36">
        <v>0</v>
      </c>
      <c r="D80" s="36">
        <v>0</v>
      </c>
      <c r="E80" s="36">
        <v>9.8000000000000007</v>
      </c>
      <c r="F80" s="16"/>
      <c r="G80" s="16">
        <f t="shared" si="10"/>
        <v>3.2666666666666671</v>
      </c>
      <c r="H80" s="14">
        <v>1</v>
      </c>
      <c r="J80" s="16">
        <f>+G80*H80</f>
        <v>3.2666666666666671</v>
      </c>
      <c r="L80" s="3">
        <f t="shared" si="9"/>
        <v>8.4848890022136841E-8</v>
      </c>
      <c r="N80" s="16">
        <f>+L80*(assessment!$J$272*assessment!$F$3)</f>
        <v>2.6781865198873875</v>
      </c>
      <c r="P80" s="6">
        <f>+N80/payroll!F80</f>
        <v>6.5515360144872001E-6</v>
      </c>
      <c r="R80" s="16">
        <f>IF(P80&lt;$R$2,N80, +payroll!F80 * $R$2)</f>
        <v>2.6781865198873875</v>
      </c>
      <c r="T80" s="5">
        <f>+N80-R80</f>
        <v>0</v>
      </c>
      <c r="V80">
        <f>+R80/N80</f>
        <v>1</v>
      </c>
    </row>
    <row r="81" spans="1:22">
      <c r="A81" t="s">
        <v>124</v>
      </c>
      <c r="B81" t="s">
        <v>490</v>
      </c>
      <c r="C81" s="36">
        <v>0</v>
      </c>
      <c r="D81" s="36">
        <v>391.96</v>
      </c>
      <c r="E81" s="36">
        <v>0</v>
      </c>
      <c r="F81" s="16"/>
      <c r="G81" s="16">
        <f t="shared" si="10"/>
        <v>130.65333333333334</v>
      </c>
      <c r="H81" s="14">
        <v>1</v>
      </c>
      <c r="J81" s="16">
        <f t="shared" si="6"/>
        <v>130.65333333333334</v>
      </c>
      <c r="L81" s="3">
        <f t="shared" si="9"/>
        <v>3.3936092788853828E-6</v>
      </c>
      <c r="N81" s="16">
        <f>+L81*(assessment!$J$272*assessment!$F$3)</f>
        <v>107.11652942194492</v>
      </c>
      <c r="P81" s="6">
        <f>+N81/payroll!F81</f>
        <v>1.0838249110934765E-5</v>
      </c>
      <c r="R81" s="16">
        <f>IF(P81&lt;$R$2,N81, +payroll!F81 * $R$2)</f>
        <v>107.11652942194492</v>
      </c>
      <c r="T81" s="5">
        <f t="shared" si="7"/>
        <v>0</v>
      </c>
      <c r="V81">
        <f t="shared" si="8"/>
        <v>1</v>
      </c>
    </row>
    <row r="82" spans="1:22">
      <c r="A82" t="s">
        <v>125</v>
      </c>
      <c r="B82" t="s">
        <v>126</v>
      </c>
      <c r="C82" s="36">
        <v>0</v>
      </c>
      <c r="D82" s="36">
        <v>0</v>
      </c>
      <c r="E82" s="36">
        <v>0</v>
      </c>
      <c r="F82" s="16"/>
      <c r="G82" s="16">
        <f t="shared" si="10"/>
        <v>0</v>
      </c>
      <c r="H82" s="14">
        <v>1</v>
      </c>
      <c r="J82" s="16">
        <f t="shared" si="6"/>
        <v>0</v>
      </c>
      <c r="L82" s="3">
        <f t="shared" si="9"/>
        <v>0</v>
      </c>
      <c r="N82" s="16">
        <f>+L82*(assessment!$J$272*assessment!$F$3)</f>
        <v>0</v>
      </c>
      <c r="P82" s="6">
        <f>+N82/payroll!F82</f>
        <v>0</v>
      </c>
      <c r="R82" s="16">
        <f>IF(P82&lt;$R$2,N82, +payroll!F82 * $R$2)</f>
        <v>0</v>
      </c>
      <c r="T82" s="5">
        <f t="shared" si="7"/>
        <v>0</v>
      </c>
      <c r="V82" t="e">
        <f t="shared" si="8"/>
        <v>#DIV/0!</v>
      </c>
    </row>
    <row r="83" spans="1:22">
      <c r="A83" t="s">
        <v>127</v>
      </c>
      <c r="B83" t="s">
        <v>533</v>
      </c>
      <c r="C83" s="36">
        <v>712.73</v>
      </c>
      <c r="D83" s="36">
        <v>0</v>
      </c>
      <c r="E83" s="36">
        <v>0</v>
      </c>
      <c r="F83" s="16"/>
      <c r="G83" s="16">
        <f t="shared" si="10"/>
        <v>237.57666666666668</v>
      </c>
      <c r="H83" s="14">
        <v>1</v>
      </c>
      <c r="J83" s="16">
        <f t="shared" si="6"/>
        <v>237.57666666666668</v>
      </c>
      <c r="L83" s="3">
        <f t="shared" si="9"/>
        <v>6.1708519781099582E-6</v>
      </c>
      <c r="N83" s="16">
        <f>+L83*(assessment!$J$272*assessment!$F$3)</f>
        <v>194.77794676727933</v>
      </c>
      <c r="P83" s="6">
        <f>+N83/payroll!F83</f>
        <v>2.9234147724698317E-5</v>
      </c>
      <c r="R83" s="16">
        <f>IF(P83&lt;$R$2,N83, +payroll!F83 * $R$2)</f>
        <v>194.77794676727933</v>
      </c>
      <c r="T83" s="5">
        <f t="shared" si="7"/>
        <v>0</v>
      </c>
      <c r="V83">
        <f t="shared" si="8"/>
        <v>1</v>
      </c>
    </row>
    <row r="84" spans="1:22">
      <c r="A84" t="s">
        <v>128</v>
      </c>
      <c r="B84" t="s">
        <v>129</v>
      </c>
      <c r="C84" s="36">
        <v>0</v>
      </c>
      <c r="D84" s="36">
        <v>0</v>
      </c>
      <c r="E84" s="36">
        <v>1442.87</v>
      </c>
      <c r="F84" s="16"/>
      <c r="G84" s="16">
        <f t="shared" si="10"/>
        <v>480.95666666666665</v>
      </c>
      <c r="H84" s="14">
        <v>1</v>
      </c>
      <c r="J84" s="16">
        <f t="shared" si="6"/>
        <v>480.95666666666665</v>
      </c>
      <c r="L84" s="3">
        <f t="shared" si="9"/>
        <v>1.2492440606759242E-5</v>
      </c>
      <c r="N84" s="16">
        <f>+L84*(assessment!$J$272*assessment!$F$3)</f>
        <v>394.31377387244021</v>
      </c>
      <c r="P84" s="6">
        <f>+N84/payroll!F84</f>
        <v>6.6109840416303674E-4</v>
      </c>
      <c r="R84" s="16">
        <f>IF(P84&lt;$R$2,N84, +payroll!F84 * $R$2)</f>
        <v>394.31377387244021</v>
      </c>
      <c r="T84" s="5">
        <f t="shared" si="7"/>
        <v>0</v>
      </c>
      <c r="V84">
        <f t="shared" si="8"/>
        <v>1</v>
      </c>
    </row>
    <row r="85" spans="1:22">
      <c r="A85" t="s">
        <v>130</v>
      </c>
      <c r="B85" t="s">
        <v>131</v>
      </c>
      <c r="C85" s="36">
        <v>0</v>
      </c>
      <c r="D85" s="36">
        <v>0</v>
      </c>
      <c r="E85" s="36">
        <v>0</v>
      </c>
      <c r="F85" s="16"/>
      <c r="G85" s="16">
        <f t="shared" si="10"/>
        <v>0</v>
      </c>
      <c r="H85" s="14">
        <v>1</v>
      </c>
      <c r="J85" s="16">
        <f t="shared" si="6"/>
        <v>0</v>
      </c>
      <c r="L85" s="3">
        <f t="shared" si="9"/>
        <v>0</v>
      </c>
      <c r="N85" s="16">
        <f>+L85*(assessment!$J$272*assessment!$F$3)</f>
        <v>0</v>
      </c>
      <c r="P85" s="6">
        <f>+N85/payroll!F85</f>
        <v>0</v>
      </c>
      <c r="R85" s="16">
        <f>IF(P85&lt;$R$2,N85, +payroll!F85 * $R$2)</f>
        <v>0</v>
      </c>
      <c r="T85" s="5">
        <f t="shared" si="7"/>
        <v>0</v>
      </c>
      <c r="V85" t="e">
        <f t="shared" si="8"/>
        <v>#DIV/0!</v>
      </c>
    </row>
    <row r="86" spans="1:22">
      <c r="A86" t="s">
        <v>132</v>
      </c>
      <c r="B86" t="s">
        <v>133</v>
      </c>
      <c r="C86" s="36">
        <v>0</v>
      </c>
      <c r="D86" s="36">
        <v>0</v>
      </c>
      <c r="E86" s="36">
        <v>0</v>
      </c>
      <c r="F86" s="16"/>
      <c r="G86" s="16">
        <f t="shared" si="10"/>
        <v>0</v>
      </c>
      <c r="H86" s="14">
        <v>1</v>
      </c>
      <c r="J86" s="16">
        <f t="shared" si="6"/>
        <v>0</v>
      </c>
      <c r="L86" s="3">
        <f t="shared" si="9"/>
        <v>0</v>
      </c>
      <c r="N86" s="16">
        <f>+L86*(assessment!$J$272*assessment!$F$3)</f>
        <v>0</v>
      </c>
      <c r="P86" s="6">
        <f>+N86/payroll!F86</f>
        <v>0</v>
      </c>
      <c r="R86" s="16">
        <f>IF(P86&lt;$R$2,N86, +payroll!F86 * $R$2)</f>
        <v>0</v>
      </c>
      <c r="T86" s="5">
        <f t="shared" si="7"/>
        <v>0</v>
      </c>
      <c r="V86" t="e">
        <f t="shared" si="8"/>
        <v>#DIV/0!</v>
      </c>
    </row>
    <row r="87" spans="1:22">
      <c r="A87" t="s">
        <v>134</v>
      </c>
      <c r="B87" t="s">
        <v>135</v>
      </c>
      <c r="C87" s="36">
        <v>731.44</v>
      </c>
      <c r="D87" s="36">
        <v>0</v>
      </c>
      <c r="E87" s="36">
        <v>557.5</v>
      </c>
      <c r="F87" s="16"/>
      <c r="G87" s="16">
        <f t="shared" si="10"/>
        <v>429.6466666666667</v>
      </c>
      <c r="H87" s="14">
        <v>1</v>
      </c>
      <c r="J87" s="16">
        <f t="shared" si="6"/>
        <v>429.6466666666667</v>
      </c>
      <c r="L87" s="3">
        <f t="shared" si="9"/>
        <v>1.1159706969911536E-5</v>
      </c>
      <c r="N87" s="16">
        <f>+L87*(assessment!$J$272*assessment!$F$3)</f>
        <v>352.24711560649479</v>
      </c>
      <c r="P87" s="6">
        <f>+N87/payroll!F87</f>
        <v>6.4725170588051227E-5</v>
      </c>
      <c r="R87" s="16">
        <f>IF(P87&lt;$R$2,N87, +payroll!F87 * $R$2)</f>
        <v>352.24711560649479</v>
      </c>
      <c r="T87" s="5">
        <f t="shared" si="7"/>
        <v>0</v>
      </c>
      <c r="V87">
        <f t="shared" si="8"/>
        <v>1</v>
      </c>
    </row>
    <row r="88" spans="1:22">
      <c r="A88" t="s">
        <v>136</v>
      </c>
      <c r="B88" t="s">
        <v>137</v>
      </c>
      <c r="C88" s="36">
        <v>0</v>
      </c>
      <c r="D88" s="36">
        <v>0</v>
      </c>
      <c r="E88" s="36">
        <v>0</v>
      </c>
      <c r="F88" s="16"/>
      <c r="G88" s="16">
        <f t="shared" si="10"/>
        <v>0</v>
      </c>
      <c r="H88" s="14">
        <v>1</v>
      </c>
      <c r="J88" s="16">
        <f t="shared" si="6"/>
        <v>0</v>
      </c>
      <c r="L88" s="3">
        <f t="shared" si="9"/>
        <v>0</v>
      </c>
      <c r="N88" s="16">
        <f>+L88*(assessment!$J$272*assessment!$F$3)</f>
        <v>0</v>
      </c>
      <c r="P88" s="6">
        <f>+N88/payroll!F88</f>
        <v>0</v>
      </c>
      <c r="R88" s="16">
        <f>IF(P88&lt;$R$2,N88, +payroll!F88 * $R$2)</f>
        <v>0</v>
      </c>
      <c r="T88" s="5">
        <f t="shared" si="7"/>
        <v>0</v>
      </c>
      <c r="V88" t="e">
        <f t="shared" si="8"/>
        <v>#DIV/0!</v>
      </c>
    </row>
    <row r="89" spans="1:22">
      <c r="A89" s="46" t="s">
        <v>138</v>
      </c>
      <c r="B89" s="46" t="s">
        <v>139</v>
      </c>
      <c r="C89" s="36">
        <v>10695984.619999999</v>
      </c>
      <c r="D89" s="36">
        <v>11202068.050000001</v>
      </c>
      <c r="E89" s="36">
        <v>10250234.310000001</v>
      </c>
      <c r="F89" s="16"/>
      <c r="G89" s="16">
        <f t="shared" si="10"/>
        <v>10716095.660000002</v>
      </c>
      <c r="H89" s="14">
        <v>1</v>
      </c>
      <c r="J89" s="16">
        <f>+G89*H89</f>
        <v>10716095.660000002</v>
      </c>
      <c r="L89" s="3">
        <f t="shared" si="9"/>
        <v>0.27834147615980753</v>
      </c>
      <c r="N89" s="16">
        <f>+L89*(assessment!$J$272*assessment!$F$3)</f>
        <v>8785623.3497252259</v>
      </c>
      <c r="P89" s="6">
        <f>+N89/payroll!F89</f>
        <v>5.7730993572033722E-3</v>
      </c>
      <c r="R89" s="16">
        <f>IF(P89&lt;$R$2,N89, +payroll!F89 * $R$2)</f>
        <v>8785623.3497252259</v>
      </c>
      <c r="T89" s="5">
        <f>+N89-R89</f>
        <v>0</v>
      </c>
      <c r="V89">
        <f>+R89/N89</f>
        <v>1</v>
      </c>
    </row>
    <row r="90" spans="1:22">
      <c r="A90" t="s">
        <v>140</v>
      </c>
      <c r="B90" t="s">
        <v>482</v>
      </c>
      <c r="C90" s="36">
        <v>1355879.24</v>
      </c>
      <c r="D90" s="36">
        <v>895185.83</v>
      </c>
      <c r="E90" s="36">
        <v>1103232.69</v>
      </c>
      <c r="F90" s="16"/>
      <c r="G90" s="16">
        <f t="shared" si="10"/>
        <v>1118099.2533333332</v>
      </c>
      <c r="H90" s="14">
        <v>1</v>
      </c>
      <c r="J90" s="16">
        <f>+G90*H90</f>
        <v>1118099.2533333332</v>
      </c>
      <c r="L90" s="3">
        <f t="shared" si="9"/>
        <v>2.9041677728544886E-2</v>
      </c>
      <c r="N90" s="16">
        <f>+L90*(assessment!$J$272*assessment!$F$3)</f>
        <v>916677.04535923025</v>
      </c>
      <c r="P90" s="6">
        <f>+N90/payroll!F90</f>
        <v>1.5985264538796822E-3</v>
      </c>
      <c r="R90" s="16">
        <f>IF(P90&lt;$R$2,N90, +payroll!F90 * $R$2)</f>
        <v>916677.04535923025</v>
      </c>
      <c r="T90" s="5">
        <f>+N90-R90</f>
        <v>0</v>
      </c>
      <c r="V90">
        <f>+R90/N90</f>
        <v>1</v>
      </c>
    </row>
    <row r="91" spans="1:22">
      <c r="A91" t="s">
        <v>141</v>
      </c>
      <c r="B91" t="s">
        <v>142</v>
      </c>
      <c r="C91" s="36">
        <v>28760.47</v>
      </c>
      <c r="D91" s="36">
        <v>3885.38</v>
      </c>
      <c r="E91" s="36">
        <v>15.82</v>
      </c>
      <c r="F91" s="16"/>
      <c r="G91" s="16">
        <f t="shared" si="10"/>
        <v>10887.223333333333</v>
      </c>
      <c r="H91" s="14">
        <v>1</v>
      </c>
      <c r="J91" s="16">
        <f>+G91*H91</f>
        <v>10887.223333333333</v>
      </c>
      <c r="L91" s="3">
        <f t="shared" si="9"/>
        <v>2.8278637201727813E-4</v>
      </c>
      <c r="N91" s="16">
        <f>+L91*(assessment!$J$272*assessment!$F$3)</f>
        <v>8925.9228888785983</v>
      </c>
      <c r="P91" s="6">
        <f>+N91/payroll!F91</f>
        <v>8.7025360408240129E-3</v>
      </c>
      <c r="R91" s="16">
        <f>IF(P91&lt;$R$2,N91, +payroll!F91 * $R$2)</f>
        <v>8925.9228888785983</v>
      </c>
      <c r="T91" s="5">
        <f>+N91-R91</f>
        <v>0</v>
      </c>
      <c r="V91">
        <f>+R91/N91</f>
        <v>1</v>
      </c>
    </row>
    <row r="92" spans="1:22">
      <c r="A92" t="s">
        <v>481</v>
      </c>
      <c r="B92" t="s">
        <v>486</v>
      </c>
      <c r="C92" s="36">
        <v>262468.17</v>
      </c>
      <c r="D92" s="36">
        <v>163752.72</v>
      </c>
      <c r="E92" s="36">
        <v>206469.19</v>
      </c>
      <c r="F92" s="16"/>
      <c r="G92" s="16">
        <f t="shared" si="10"/>
        <v>210896.69333333336</v>
      </c>
      <c r="H92" s="14">
        <v>1</v>
      </c>
      <c r="J92" s="16">
        <f>+G92*H92</f>
        <v>210896.69333333336</v>
      </c>
      <c r="L92" s="3">
        <f t="shared" si="9"/>
        <v>5.4778623485731591E-3</v>
      </c>
      <c r="N92" s="16">
        <f>+L92*(assessment!$J$272*assessment!$F$3)</f>
        <v>172904.29015535436</v>
      </c>
      <c r="P92" s="6">
        <f>+N92/payroll!F92</f>
        <v>1.6104027457157779E-3</v>
      </c>
      <c r="R92" s="16">
        <f>IF(P92&lt;$R$2,N92, +payroll!F92 * $R$2)</f>
        <v>172904.29015535436</v>
      </c>
      <c r="T92" s="5">
        <f>+N92-R92</f>
        <v>0</v>
      </c>
      <c r="V92">
        <f>+R92/N92</f>
        <v>1</v>
      </c>
    </row>
    <row r="93" spans="1:22">
      <c r="A93" t="s">
        <v>503</v>
      </c>
      <c r="B93" t="s">
        <v>544</v>
      </c>
      <c r="C93" s="36">
        <v>283.95</v>
      </c>
      <c r="D93" s="36">
        <v>0</v>
      </c>
      <c r="E93" s="36">
        <v>0</v>
      </c>
      <c r="F93" s="16"/>
      <c r="G93" s="16">
        <f t="shared" si="10"/>
        <v>94.649999999999991</v>
      </c>
      <c r="H93" s="14">
        <v>1</v>
      </c>
      <c r="J93" s="16">
        <f>+G93*H93</f>
        <v>94.649999999999991</v>
      </c>
      <c r="L93" s="3">
        <f t="shared" si="9"/>
        <v>2.4584532981414033E-6</v>
      </c>
      <c r="N93" s="16">
        <f>+L93*(assessment!$J$272*assessment!$F$3)</f>
        <v>77.599087992043209</v>
      </c>
      <c r="P93" s="6">
        <f>+N93/payroll!F93</f>
        <v>2.1081412885990084E-5</v>
      </c>
      <c r="R93" s="16">
        <f>IF(P93&lt;$R$2,N93, +payroll!F93 * $R$2)</f>
        <v>77.599087992043209</v>
      </c>
      <c r="T93" s="5">
        <f>+N93-R93</f>
        <v>0</v>
      </c>
      <c r="V93">
        <f>+R93/N93</f>
        <v>1</v>
      </c>
    </row>
    <row r="94" spans="1:22">
      <c r="A94" t="s">
        <v>143</v>
      </c>
      <c r="B94" t="s">
        <v>144</v>
      </c>
      <c r="C94" s="36">
        <v>22179.29</v>
      </c>
      <c r="D94" s="36">
        <v>32735.72</v>
      </c>
      <c r="E94" s="36">
        <v>46317.43</v>
      </c>
      <c r="F94" s="16"/>
      <c r="G94" s="16">
        <f t="shared" si="10"/>
        <v>33744.146666666667</v>
      </c>
      <c r="H94" s="14">
        <v>1</v>
      </c>
      <c r="J94" s="16">
        <f t="shared" si="6"/>
        <v>33744.146666666667</v>
      </c>
      <c r="L94" s="3">
        <f t="shared" si="9"/>
        <v>8.7647552737066996E-4</v>
      </c>
      <c r="N94" s="16">
        <f>+L94*(assessment!$J$272*assessment!$F$3)</f>
        <v>27665.240426868237</v>
      </c>
      <c r="P94" s="6">
        <f>+N94/payroll!F94</f>
        <v>8.1083741206709943E-4</v>
      </c>
      <c r="R94" s="16">
        <f>IF(P94&lt;$R$2,N94, +payroll!F94 * $R$2)</f>
        <v>27665.240426868237</v>
      </c>
      <c r="T94" s="5">
        <f t="shared" si="7"/>
        <v>0</v>
      </c>
      <c r="V94">
        <f t="shared" si="8"/>
        <v>1</v>
      </c>
    </row>
    <row r="95" spans="1:22">
      <c r="A95" t="s">
        <v>145</v>
      </c>
      <c r="B95" t="s">
        <v>146</v>
      </c>
      <c r="C95" s="36">
        <v>25975.13</v>
      </c>
      <c r="D95" s="36">
        <v>105759.31</v>
      </c>
      <c r="E95" s="36">
        <v>48630.57</v>
      </c>
      <c r="F95" s="16"/>
      <c r="G95" s="16">
        <f t="shared" si="10"/>
        <v>60121.670000000006</v>
      </c>
      <c r="H95" s="14">
        <v>1</v>
      </c>
      <c r="J95" s="16">
        <f t="shared" si="6"/>
        <v>60121.670000000006</v>
      </c>
      <c r="L95" s="3">
        <f t="shared" si="9"/>
        <v>1.5616092752379195E-3</v>
      </c>
      <c r="N95" s="16">
        <f>+L95*(assessment!$J$272*assessment!$F$3)</f>
        <v>49290.932494015695</v>
      </c>
      <c r="P95" s="6">
        <f>+N95/payroll!F95</f>
        <v>5.2554705859163831E-3</v>
      </c>
      <c r="R95" s="16">
        <f>IF(P95&lt;$R$2,N95, +payroll!F95 * $R$2)</f>
        <v>49290.932494015695</v>
      </c>
      <c r="T95" s="5">
        <f t="shared" si="7"/>
        <v>0</v>
      </c>
      <c r="V95">
        <f t="shared" si="8"/>
        <v>1</v>
      </c>
    </row>
    <row r="96" spans="1:22">
      <c r="A96" t="s">
        <v>147</v>
      </c>
      <c r="B96" t="s">
        <v>148</v>
      </c>
      <c r="C96" s="36">
        <v>0</v>
      </c>
      <c r="D96" s="36">
        <v>0</v>
      </c>
      <c r="E96" s="36">
        <v>0</v>
      </c>
      <c r="F96" s="16"/>
      <c r="G96" s="16">
        <f t="shared" si="10"/>
        <v>0</v>
      </c>
      <c r="H96" s="14">
        <v>1</v>
      </c>
      <c r="J96" s="16">
        <f t="shared" si="6"/>
        <v>0</v>
      </c>
      <c r="L96" s="3">
        <f t="shared" si="9"/>
        <v>0</v>
      </c>
      <c r="N96" s="16">
        <f>+L96*(assessment!$J$272*assessment!$F$3)</f>
        <v>0</v>
      </c>
      <c r="P96" s="6">
        <f>+N96/payroll!F96</f>
        <v>0</v>
      </c>
      <c r="R96" s="16">
        <f>IF(P96&lt;$R$2,N96, +payroll!F96 * $R$2)</f>
        <v>0</v>
      </c>
      <c r="T96" s="5">
        <f t="shared" si="7"/>
        <v>0</v>
      </c>
      <c r="V96" t="e">
        <f t="shared" si="8"/>
        <v>#DIV/0!</v>
      </c>
    </row>
    <row r="97" spans="1:22">
      <c r="A97" t="s">
        <v>149</v>
      </c>
      <c r="B97" t="s">
        <v>150</v>
      </c>
      <c r="C97" s="36">
        <v>45471.24</v>
      </c>
      <c r="D97" s="36">
        <v>30402.86</v>
      </c>
      <c r="E97" s="36">
        <v>1244.1400000000001</v>
      </c>
      <c r="F97" s="16"/>
      <c r="G97" s="16">
        <f t="shared" si="10"/>
        <v>25706.080000000002</v>
      </c>
      <c r="H97" s="14">
        <v>1</v>
      </c>
      <c r="J97" s="16">
        <f t="shared" si="6"/>
        <v>25706.080000000002</v>
      </c>
      <c r="L97" s="3">
        <f t="shared" ref="L97:L128" si="11">+J97/$J$264</f>
        <v>6.6769357800619935E-4</v>
      </c>
      <c r="N97" s="16">
        <f>+L97*(assessment!$J$272*assessment!$F$3)</f>
        <v>21075.207225044927</v>
      </c>
      <c r="P97" s="6">
        <f>+N97/payroll!F97</f>
        <v>1.0256990473841334E-3</v>
      </c>
      <c r="R97" s="16">
        <f>IF(P97&lt;$R$2,N97, +payroll!F97 * $R$2)</f>
        <v>21075.207225044927</v>
      </c>
      <c r="T97" s="5">
        <f t="shared" si="7"/>
        <v>0</v>
      </c>
      <c r="V97">
        <f t="shared" si="8"/>
        <v>1</v>
      </c>
    </row>
    <row r="98" spans="1:22">
      <c r="A98" t="s">
        <v>151</v>
      </c>
      <c r="B98" t="s">
        <v>476</v>
      </c>
      <c r="C98" s="36">
        <v>135883.76999999999</v>
      </c>
      <c r="D98" s="36">
        <v>147643.84</v>
      </c>
      <c r="E98" s="36">
        <v>29059.67</v>
      </c>
      <c r="F98" s="16"/>
      <c r="G98" s="16">
        <f t="shared" si="10"/>
        <v>104195.76</v>
      </c>
      <c r="H98" s="14">
        <v>1</v>
      </c>
      <c r="J98" s="16">
        <f t="shared" si="6"/>
        <v>104195.76</v>
      </c>
      <c r="L98" s="3">
        <f t="shared" si="11"/>
        <v>2.7063963003100908E-3</v>
      </c>
      <c r="N98" s="16">
        <f>+L98*(assessment!$J$272*assessment!$F$3)</f>
        <v>85425.208120843279</v>
      </c>
      <c r="P98" s="6">
        <f>+N98/payroll!F98</f>
        <v>5.2426859038064199E-4</v>
      </c>
      <c r="R98" s="16">
        <f>IF(P98&lt;$R$2,N98, +payroll!F98 * $R$2)</f>
        <v>85425.208120843279</v>
      </c>
      <c r="T98" s="5">
        <f t="shared" si="7"/>
        <v>0</v>
      </c>
      <c r="V98">
        <f t="shared" si="8"/>
        <v>1</v>
      </c>
    </row>
    <row r="99" spans="1:22">
      <c r="A99" t="s">
        <v>152</v>
      </c>
      <c r="B99" t="s">
        <v>534</v>
      </c>
      <c r="C99" s="36">
        <v>336.97</v>
      </c>
      <c r="D99" s="36">
        <v>13.79</v>
      </c>
      <c r="E99" s="36">
        <v>0</v>
      </c>
      <c r="F99" s="16"/>
      <c r="G99" s="16">
        <f t="shared" si="10"/>
        <v>116.92000000000002</v>
      </c>
      <c r="H99" s="14">
        <v>1</v>
      </c>
      <c r="J99" s="16">
        <f>+G99*H99</f>
        <v>116.92000000000002</v>
      </c>
      <c r="L99" s="3">
        <f t="shared" si="11"/>
        <v>3.0368976187923181E-6</v>
      </c>
      <c r="N99" s="16">
        <f>+L99*(assessment!$J$272*assessment!$F$3)</f>
        <v>95.857214664867342</v>
      </c>
      <c r="P99" s="6">
        <f>+N99/payroll!F99</f>
        <v>2.3922665598900871E-5</v>
      </c>
      <c r="R99" s="16">
        <f>IF(P99&lt;$R$2,N99, +payroll!F99 * $R$2)</f>
        <v>95.857214664867342</v>
      </c>
      <c r="T99" s="5">
        <f>+N99-R99</f>
        <v>0</v>
      </c>
      <c r="V99">
        <f>+R99/N99</f>
        <v>1</v>
      </c>
    </row>
    <row r="100" spans="1:22">
      <c r="A100" t="s">
        <v>506</v>
      </c>
      <c r="B100" t="s">
        <v>507</v>
      </c>
      <c r="C100" s="36">
        <v>32855.919999999998</v>
      </c>
      <c r="D100" s="36">
        <v>51466.75</v>
      </c>
      <c r="E100" s="36">
        <v>30375.18</v>
      </c>
      <c r="F100" s="16"/>
      <c r="G100" s="16">
        <f t="shared" si="10"/>
        <v>38232.616666666669</v>
      </c>
      <c r="H100" s="14">
        <v>1</v>
      </c>
      <c r="J100" s="16">
        <f>+G100*H100</f>
        <v>38232.616666666669</v>
      </c>
      <c r="L100" s="3">
        <f t="shared" si="11"/>
        <v>9.9305972045158654E-4</v>
      </c>
      <c r="N100" s="16">
        <f>+L100*(assessment!$J$272*assessment!$F$3)</f>
        <v>31345.126094904648</v>
      </c>
      <c r="P100" s="6">
        <f>+N100/payroll!F100</f>
        <v>8.1554372547794135E-4</v>
      </c>
      <c r="R100" s="16">
        <f>IF(P100&lt;$R$2,N100, +payroll!F100 * $R$2)</f>
        <v>31345.126094904648</v>
      </c>
      <c r="T100" s="5">
        <f>+N100-R100</f>
        <v>0</v>
      </c>
      <c r="V100">
        <f>+R100/N100</f>
        <v>1</v>
      </c>
    </row>
    <row r="101" spans="1:22">
      <c r="A101" t="s">
        <v>549</v>
      </c>
      <c r="B101" t="s">
        <v>550</v>
      </c>
      <c r="C101" s="36">
        <v>3452252.39</v>
      </c>
      <c r="D101" s="36">
        <v>3164490.44</v>
      </c>
      <c r="E101" s="36">
        <v>3474217.72</v>
      </c>
      <c r="F101" s="16"/>
      <c r="G101" s="16">
        <f t="shared" si="10"/>
        <v>3363653.5166666671</v>
      </c>
      <c r="H101" s="14">
        <v>1</v>
      </c>
      <c r="J101" s="16">
        <f t="shared" ref="J101:J163" si="12">+G101*H101</f>
        <v>3363653.5166666671</v>
      </c>
      <c r="L101" s="3">
        <f t="shared" si="11"/>
        <v>8.7368041012721581E-2</v>
      </c>
      <c r="N101" s="16">
        <f>+L101*(assessment!$J$272*assessment!$F$3)</f>
        <v>2757701.4814005527</v>
      </c>
      <c r="P101" s="6">
        <f>+N101/payroll!F101</f>
        <v>2.4339189439708409E-2</v>
      </c>
      <c r="R101" s="16">
        <f>IF(P101&lt;$R$2,N101, +payroll!F101 * $R$2)</f>
        <v>2757701.4814005527</v>
      </c>
      <c r="T101" s="5">
        <f t="shared" ref="T101:T163" si="13">+N101-R101</f>
        <v>0</v>
      </c>
      <c r="V101">
        <f t="shared" ref="V101:V163" si="14">+R101/N101</f>
        <v>1</v>
      </c>
    </row>
    <row r="102" spans="1:22">
      <c r="A102" t="s">
        <v>153</v>
      </c>
      <c r="B102" t="s">
        <v>154</v>
      </c>
      <c r="C102" s="36">
        <v>11843796.82</v>
      </c>
      <c r="D102" s="36">
        <v>12352536.42</v>
      </c>
      <c r="E102" s="36">
        <v>12209374.380000001</v>
      </c>
      <c r="F102" s="16"/>
      <c r="G102" s="16">
        <f t="shared" si="10"/>
        <v>12135235.873333335</v>
      </c>
      <c r="H102" s="14">
        <v>1</v>
      </c>
      <c r="J102" s="16">
        <f t="shared" si="12"/>
        <v>12135235.873333335</v>
      </c>
      <c r="L102" s="3">
        <f t="shared" si="11"/>
        <v>0.31520243694157646</v>
      </c>
      <c r="N102" s="16">
        <f>+L102*(assessment!$J$272*assessment!$F$3)</f>
        <v>9949109.734167913</v>
      </c>
      <c r="P102" s="6">
        <f>+N102/payroll!F102</f>
        <v>6.5665001503662319E-3</v>
      </c>
      <c r="R102" s="16">
        <f>IF(P102&lt;$R$2,N102, +payroll!F102 * $R$2)</f>
        <v>9949109.734167913</v>
      </c>
      <c r="T102" s="5">
        <f t="shared" si="13"/>
        <v>0</v>
      </c>
      <c r="V102">
        <f t="shared" si="14"/>
        <v>1</v>
      </c>
    </row>
    <row r="103" spans="1:22">
      <c r="A103" t="s">
        <v>511</v>
      </c>
      <c r="B103" t="s">
        <v>510</v>
      </c>
      <c r="C103" s="36">
        <v>179461.8</v>
      </c>
      <c r="D103" s="36">
        <v>190148.86</v>
      </c>
      <c r="E103" s="36">
        <v>187323.71</v>
      </c>
      <c r="F103" s="16"/>
      <c r="G103" s="16">
        <f t="shared" si="10"/>
        <v>185644.79</v>
      </c>
      <c r="H103" s="14">
        <v>1</v>
      </c>
      <c r="J103" s="16">
        <f>+G103*H103</f>
        <v>185644.79</v>
      </c>
      <c r="L103" s="3">
        <f t="shared" si="11"/>
        <v>4.8219656234365369E-3</v>
      </c>
      <c r="N103" s="16">
        <f>+L103*(assessment!$J$272*assessment!$F$3)</f>
        <v>152201.44104040554</v>
      </c>
      <c r="P103" s="6">
        <f>+N103/payroll!F103</f>
        <v>2.989925050643695E-3</v>
      </c>
      <c r="R103" s="16">
        <f>IF(P103&lt;$R$2,N103, +payroll!F103 * $R$2)</f>
        <v>152201.44104040554</v>
      </c>
      <c r="T103" s="5">
        <f>+N103-R103</f>
        <v>0</v>
      </c>
      <c r="V103">
        <f>+R103/N103</f>
        <v>1</v>
      </c>
    </row>
    <row r="104" spans="1:22">
      <c r="A104" t="s">
        <v>155</v>
      </c>
      <c r="B104" t="s">
        <v>156</v>
      </c>
      <c r="C104" s="36">
        <v>14792.42</v>
      </c>
      <c r="D104" s="36">
        <v>37130.699999999997</v>
      </c>
      <c r="E104" s="36">
        <v>9928.4599999999991</v>
      </c>
      <c r="F104" s="16"/>
      <c r="G104" s="16">
        <f t="shared" si="10"/>
        <v>20617.193333333333</v>
      </c>
      <c r="H104" s="14">
        <v>1</v>
      </c>
      <c r="J104" s="16">
        <f t="shared" si="12"/>
        <v>20617.193333333333</v>
      </c>
      <c r="L104" s="3">
        <f t="shared" si="11"/>
        <v>5.3551407235871403E-4</v>
      </c>
      <c r="N104" s="16">
        <f>+L104*(assessment!$J$272*assessment!$F$3)</f>
        <v>16903.068141809825</v>
      </c>
      <c r="P104" s="6">
        <f>+N104/payroll!F104</f>
        <v>2.5410270461510728E-4</v>
      </c>
      <c r="R104" s="16">
        <f>IF(P104&lt;$R$2,N104, +payroll!F104 * $R$2)</f>
        <v>16903.068141809825</v>
      </c>
      <c r="T104" s="5">
        <f t="shared" si="13"/>
        <v>0</v>
      </c>
      <c r="V104">
        <f t="shared" si="14"/>
        <v>1</v>
      </c>
    </row>
    <row r="105" spans="1:22">
      <c r="A105" t="s">
        <v>157</v>
      </c>
      <c r="B105" t="s">
        <v>158</v>
      </c>
      <c r="C105" s="36">
        <v>101559.9</v>
      </c>
      <c r="D105" s="36">
        <v>119048.15</v>
      </c>
      <c r="E105" s="36">
        <v>184001.4</v>
      </c>
      <c r="F105" s="16"/>
      <c r="G105" s="16">
        <f t="shared" si="10"/>
        <v>134869.81666666665</v>
      </c>
      <c r="H105" s="14">
        <v>1</v>
      </c>
      <c r="J105" s="16">
        <f t="shared" si="12"/>
        <v>134869.81666666665</v>
      </c>
      <c r="L105" s="3">
        <f t="shared" si="11"/>
        <v>3.5031288494864559E-3</v>
      </c>
      <c r="N105" s="16">
        <f>+L105*(assessment!$J$272*assessment!$F$3)</f>
        <v>110573.42600092343</v>
      </c>
      <c r="P105" s="6">
        <f>+N105/payroll!F105</f>
        <v>1.5550421339626625E-3</v>
      </c>
      <c r="R105" s="16">
        <f>IF(P105&lt;$R$2,N105, +payroll!F105 * $R$2)</f>
        <v>110573.42600092343</v>
      </c>
      <c r="T105" s="5">
        <f t="shared" si="13"/>
        <v>0</v>
      </c>
      <c r="V105">
        <f t="shared" si="14"/>
        <v>1</v>
      </c>
    </row>
    <row r="106" spans="1:22">
      <c r="A106" t="s">
        <v>159</v>
      </c>
      <c r="B106" t="s">
        <v>160</v>
      </c>
      <c r="C106" s="36">
        <v>154722.28</v>
      </c>
      <c r="D106" s="36">
        <v>148346.76</v>
      </c>
      <c r="E106" s="36">
        <v>110616.05</v>
      </c>
      <c r="F106" s="16"/>
      <c r="G106" s="16">
        <f t="shared" si="10"/>
        <v>137895.03</v>
      </c>
      <c r="H106" s="14">
        <v>1</v>
      </c>
      <c r="J106" s="16">
        <f t="shared" si="12"/>
        <v>137895.03</v>
      </c>
      <c r="L106" s="3">
        <f t="shared" si="11"/>
        <v>3.5817061944089569E-3</v>
      </c>
      <c r="N106" s="16">
        <f>+L106*(assessment!$J$272*assessment!$F$3)</f>
        <v>113053.65627718372</v>
      </c>
      <c r="P106" s="6">
        <f>+N106/payroll!F106</f>
        <v>1.455026745495625E-3</v>
      </c>
      <c r="R106" s="16">
        <f>IF(P106&lt;$R$2,N106, +payroll!F106 * $R$2)</f>
        <v>113053.65627718372</v>
      </c>
      <c r="T106" s="5">
        <f t="shared" si="13"/>
        <v>0</v>
      </c>
      <c r="V106">
        <f t="shared" si="14"/>
        <v>1</v>
      </c>
    </row>
    <row r="107" spans="1:22">
      <c r="A107" t="s">
        <v>161</v>
      </c>
      <c r="B107" t="s">
        <v>162</v>
      </c>
      <c r="C107" s="36">
        <v>459488.85</v>
      </c>
      <c r="D107" s="36">
        <v>663719.21</v>
      </c>
      <c r="E107" s="36">
        <v>654746.44999999995</v>
      </c>
      <c r="F107" s="16"/>
      <c r="G107" s="16">
        <f t="shared" si="10"/>
        <v>592651.5033333333</v>
      </c>
      <c r="H107" s="14">
        <v>1</v>
      </c>
      <c r="J107" s="16">
        <f t="shared" si="12"/>
        <v>592651.5033333333</v>
      </c>
      <c r="L107" s="3">
        <f t="shared" si="11"/>
        <v>1.539361904932165E-2</v>
      </c>
      <c r="N107" s="16">
        <f>+L107*(assessment!$J$272*assessment!$F$3)</f>
        <v>485887.12261785555</v>
      </c>
      <c r="P107" s="6">
        <f>+N107/payroll!F107</f>
        <v>9.9708700793938398E-4</v>
      </c>
      <c r="R107" s="16">
        <f>IF(P107&lt;$R$2,N107, +payroll!F107 * $R$2)</f>
        <v>485887.12261785555</v>
      </c>
      <c r="T107" s="5">
        <f t="shared" si="13"/>
        <v>0</v>
      </c>
      <c r="V107">
        <f t="shared" si="14"/>
        <v>1</v>
      </c>
    </row>
    <row r="108" spans="1:22">
      <c r="A108" t="s">
        <v>163</v>
      </c>
      <c r="B108" t="s">
        <v>164</v>
      </c>
      <c r="C108" s="36">
        <v>104733.65</v>
      </c>
      <c r="D108" s="36">
        <v>177693.49</v>
      </c>
      <c r="E108" s="36">
        <v>107954.23</v>
      </c>
      <c r="F108" s="16"/>
      <c r="G108" s="16">
        <f t="shared" si="10"/>
        <v>130127.12333333334</v>
      </c>
      <c r="H108" s="14">
        <v>1</v>
      </c>
      <c r="J108" s="16">
        <f t="shared" si="12"/>
        <v>130127.12333333334</v>
      </c>
      <c r="L108" s="3">
        <f t="shared" si="11"/>
        <v>3.3799414214103173E-3</v>
      </c>
      <c r="N108" s="16">
        <f>+L108*(assessment!$J$272*assessment!$F$3)</f>
        <v>106685.11456624189</v>
      </c>
      <c r="P108" s="6">
        <f>+N108/payroll!F108</f>
        <v>9.5286977800164083E-4</v>
      </c>
      <c r="R108" s="16">
        <f>IF(P108&lt;$R$2,N108, +payroll!F108 * $R$2)</f>
        <v>106685.11456624189</v>
      </c>
      <c r="T108" s="5">
        <f t="shared" si="13"/>
        <v>0</v>
      </c>
      <c r="V108">
        <f t="shared" si="14"/>
        <v>1</v>
      </c>
    </row>
    <row r="109" spans="1:22">
      <c r="A109" t="s">
        <v>165</v>
      </c>
      <c r="B109" t="s">
        <v>166</v>
      </c>
      <c r="C109" s="36">
        <v>455692.45</v>
      </c>
      <c r="D109" s="36">
        <v>338993.66</v>
      </c>
      <c r="E109" s="36">
        <v>678438.38</v>
      </c>
      <c r="F109" s="16"/>
      <c r="G109" s="16">
        <f t="shared" si="10"/>
        <v>491041.49666666664</v>
      </c>
      <c r="H109" s="14">
        <v>1</v>
      </c>
      <c r="J109" s="16">
        <f t="shared" si="12"/>
        <v>491041.49666666664</v>
      </c>
      <c r="L109" s="3">
        <f t="shared" si="11"/>
        <v>1.2754385493972082E-2</v>
      </c>
      <c r="N109" s="16">
        <f>+L109*(assessment!$J$272*assessment!$F$3)</f>
        <v>402581.85216673283</v>
      </c>
      <c r="P109" s="6">
        <f>+N109/payroll!F109</f>
        <v>1.019539509478752E-3</v>
      </c>
      <c r="R109" s="16">
        <f>IF(P109&lt;$R$2,N109, +payroll!F109 * $R$2)</f>
        <v>402581.85216673283</v>
      </c>
      <c r="T109" s="5">
        <f t="shared" si="13"/>
        <v>0</v>
      </c>
      <c r="V109">
        <f t="shared" si="14"/>
        <v>1</v>
      </c>
    </row>
    <row r="110" spans="1:22">
      <c r="A110" t="s">
        <v>167</v>
      </c>
      <c r="B110" t="s">
        <v>168</v>
      </c>
      <c r="C110" s="36">
        <v>23781.13</v>
      </c>
      <c r="D110" s="36">
        <v>75184.070000000007</v>
      </c>
      <c r="E110" s="36">
        <v>83027.69</v>
      </c>
      <c r="F110" s="16"/>
      <c r="G110" s="16">
        <f t="shared" si="10"/>
        <v>60664.296666666669</v>
      </c>
      <c r="H110" s="14">
        <v>1</v>
      </c>
      <c r="J110" s="16">
        <f t="shared" si="12"/>
        <v>60664.296666666669</v>
      </c>
      <c r="L110" s="3">
        <f t="shared" si="11"/>
        <v>1.5757035416755967E-3</v>
      </c>
      <c r="N110" s="16">
        <f>+L110*(assessment!$J$272*assessment!$F$3)</f>
        <v>49735.806603402867</v>
      </c>
      <c r="P110" s="6">
        <f>+N110/payroll!F110</f>
        <v>5.2265230335272876E-4</v>
      </c>
      <c r="R110" s="16">
        <f>IF(P110&lt;$R$2,N110, +payroll!F110 * $R$2)</f>
        <v>49735.806603402867</v>
      </c>
      <c r="T110" s="5">
        <f t="shared" si="13"/>
        <v>0</v>
      </c>
      <c r="V110">
        <f t="shared" si="14"/>
        <v>1</v>
      </c>
    </row>
    <row r="111" spans="1:22">
      <c r="A111" t="s">
        <v>169</v>
      </c>
      <c r="B111" t="s">
        <v>170</v>
      </c>
      <c r="C111" s="36">
        <v>46011.71</v>
      </c>
      <c r="D111" s="36">
        <v>40651.050000000003</v>
      </c>
      <c r="E111" s="36">
        <v>13386.91</v>
      </c>
      <c r="F111" s="16"/>
      <c r="G111" s="16">
        <f t="shared" si="10"/>
        <v>33349.890000000007</v>
      </c>
      <c r="H111" s="14">
        <v>1</v>
      </c>
      <c r="J111" s="16">
        <f t="shared" si="12"/>
        <v>33349.890000000007</v>
      </c>
      <c r="L111" s="3">
        <f t="shared" si="11"/>
        <v>8.662350455694984E-4</v>
      </c>
      <c r="N111" s="16">
        <f>+L111*(assessment!$J$272*assessment!$F$3)</f>
        <v>27342.007909508324</v>
      </c>
      <c r="P111" s="6">
        <f>+N111/payroll!F111</f>
        <v>6.5302922691240549E-4</v>
      </c>
      <c r="R111" s="16">
        <f>IF(P111&lt;$R$2,N111, +payroll!F111 * $R$2)</f>
        <v>27342.007909508324</v>
      </c>
      <c r="T111" s="5">
        <f t="shared" si="13"/>
        <v>0</v>
      </c>
      <c r="V111">
        <f t="shared" si="14"/>
        <v>1</v>
      </c>
    </row>
    <row r="112" spans="1:22">
      <c r="A112" t="s">
        <v>171</v>
      </c>
      <c r="B112" t="s">
        <v>172</v>
      </c>
      <c r="C112" s="36">
        <v>9264.17</v>
      </c>
      <c r="D112" s="36">
        <v>31443.91</v>
      </c>
      <c r="E112" s="36">
        <v>38723.160000000003</v>
      </c>
      <c r="F112" s="16"/>
      <c r="G112" s="16">
        <f t="shared" si="10"/>
        <v>26477.08</v>
      </c>
      <c r="H112" s="14">
        <v>1</v>
      </c>
      <c r="J112" s="16">
        <f t="shared" si="12"/>
        <v>26477.08</v>
      </c>
      <c r="L112" s="3">
        <f t="shared" si="11"/>
        <v>6.877196476614241E-4</v>
      </c>
      <c r="N112" s="16">
        <f>+L112*(assessment!$J$272*assessment!$F$3)</f>
        <v>21707.313900606103</v>
      </c>
      <c r="P112" s="6">
        <f>+N112/payroll!F112</f>
        <v>4.4957897409205719E-4</v>
      </c>
      <c r="R112" s="16">
        <f>IF(P112&lt;$R$2,N112, +payroll!F112 * $R$2)</f>
        <v>21707.313900606103</v>
      </c>
      <c r="T112" s="5">
        <f t="shared" si="13"/>
        <v>0</v>
      </c>
      <c r="V112">
        <f t="shared" si="14"/>
        <v>1</v>
      </c>
    </row>
    <row r="113" spans="1:22">
      <c r="A113" t="s">
        <v>173</v>
      </c>
      <c r="B113" t="s">
        <v>535</v>
      </c>
      <c r="C113" s="36">
        <v>249610.04</v>
      </c>
      <c r="D113" s="36">
        <v>240036.11</v>
      </c>
      <c r="E113" s="36">
        <v>248076.32</v>
      </c>
      <c r="F113" s="16"/>
      <c r="G113" s="16">
        <f t="shared" si="10"/>
        <v>245907.49</v>
      </c>
      <c r="H113" s="14">
        <v>1</v>
      </c>
      <c r="J113" s="16">
        <f t="shared" si="12"/>
        <v>245907.49</v>
      </c>
      <c r="L113" s="3">
        <f>+J113/$J$264</f>
        <v>6.3872380330499117E-3</v>
      </c>
      <c r="N113" s="16">
        <f>+L113*(assessment!$J$272*assessment!$F$3)</f>
        <v>201607.99740530891</v>
      </c>
      <c r="P113" s="6">
        <f>+N113/payroll!F113</f>
        <v>6.1192336803175546E-4</v>
      </c>
      <c r="R113" s="16">
        <f>IF(P113&lt;$R$2,N113, +payroll!F113 * $R$2)</f>
        <v>201607.99740530891</v>
      </c>
      <c r="T113" s="5">
        <f t="shared" si="13"/>
        <v>0</v>
      </c>
      <c r="V113">
        <f t="shared" si="14"/>
        <v>1</v>
      </c>
    </row>
    <row r="114" spans="1:22">
      <c r="A114" t="s">
        <v>174</v>
      </c>
      <c r="B114" t="s">
        <v>175</v>
      </c>
      <c r="C114" s="36">
        <v>155623.47</v>
      </c>
      <c r="D114" s="36">
        <v>127230.99</v>
      </c>
      <c r="E114" s="36">
        <v>237206.41</v>
      </c>
      <c r="F114" s="16"/>
      <c r="G114" s="16">
        <f t="shared" si="10"/>
        <v>173353.62333333332</v>
      </c>
      <c r="H114" s="14">
        <v>1</v>
      </c>
      <c r="J114" s="16">
        <f t="shared" si="12"/>
        <v>173353.62333333332</v>
      </c>
      <c r="L114" s="3">
        <f t="shared" si="11"/>
        <v>4.5027130166782449E-3</v>
      </c>
      <c r="N114" s="16">
        <f>+L114*(assessment!$J$272*assessment!$F$3)</f>
        <v>142124.49097499051</v>
      </c>
      <c r="P114" s="6">
        <f>+N114/payroll!F114</f>
        <v>4.9143760812314619E-4</v>
      </c>
      <c r="R114" s="16">
        <f>IF(P114&lt;$R$2,N114, +payroll!F114 * $R$2)</f>
        <v>142124.49097499051</v>
      </c>
      <c r="T114" s="5">
        <f t="shared" si="13"/>
        <v>0</v>
      </c>
      <c r="V114">
        <f t="shared" si="14"/>
        <v>1</v>
      </c>
    </row>
    <row r="115" spans="1:22">
      <c r="A115" t="s">
        <v>176</v>
      </c>
      <c r="B115" t="s">
        <v>177</v>
      </c>
      <c r="C115" s="36">
        <v>108978.89</v>
      </c>
      <c r="D115" s="36">
        <v>146153.01999999999</v>
      </c>
      <c r="E115" s="36">
        <v>204556.75</v>
      </c>
      <c r="F115" s="16"/>
      <c r="G115" s="16">
        <f t="shared" si="10"/>
        <v>153229.55333333332</v>
      </c>
      <c r="H115" s="14">
        <v>1</v>
      </c>
      <c r="J115" s="16">
        <f t="shared" si="12"/>
        <v>153229.55333333332</v>
      </c>
      <c r="L115" s="3">
        <f t="shared" si="11"/>
        <v>3.9800074037513724E-3</v>
      </c>
      <c r="N115" s="16">
        <f>+L115*(assessment!$J$272*assessment!$F$3)</f>
        <v>125625.71148541798</v>
      </c>
      <c r="P115" s="6">
        <f>+N115/payroll!F115</f>
        <v>8.4045017329656586E-4</v>
      </c>
      <c r="R115" s="16">
        <f>IF(P115&lt;$R$2,N115, +payroll!F115 * $R$2)</f>
        <v>125625.71148541798</v>
      </c>
      <c r="T115" s="5">
        <f t="shared" si="13"/>
        <v>0</v>
      </c>
      <c r="V115">
        <f t="shared" si="14"/>
        <v>1</v>
      </c>
    </row>
    <row r="116" spans="1:22">
      <c r="A116" t="s">
        <v>178</v>
      </c>
      <c r="B116" s="35" t="s">
        <v>555</v>
      </c>
      <c r="C116" s="36">
        <v>219412.95</v>
      </c>
      <c r="D116" s="36">
        <v>225774.65</v>
      </c>
      <c r="E116" s="36">
        <v>240026.38</v>
      </c>
      <c r="F116" s="16"/>
      <c r="G116" s="16">
        <f t="shared" si="10"/>
        <v>228404.66</v>
      </c>
      <c r="H116" s="14">
        <v>1</v>
      </c>
      <c r="J116" s="16">
        <f t="shared" si="12"/>
        <v>228404.66</v>
      </c>
      <c r="L116" s="3">
        <f t="shared" si="11"/>
        <v>5.9326169010868032E-3</v>
      </c>
      <c r="N116" s="16">
        <f>+L116*(assessment!$J$272*assessment!$F$3)</f>
        <v>187258.2494361618</v>
      </c>
      <c r="P116" s="6">
        <f>+N116/payroll!F116</f>
        <v>6.8757698520206031E-4</v>
      </c>
      <c r="R116" s="16">
        <f>IF(P116&lt;$R$2,N116, +payroll!F116 * $R$2)</f>
        <v>187258.2494361618</v>
      </c>
      <c r="T116" s="5">
        <f t="shared" si="13"/>
        <v>0</v>
      </c>
      <c r="V116">
        <f t="shared" si="14"/>
        <v>1</v>
      </c>
    </row>
    <row r="117" spans="1:22">
      <c r="A117" t="s">
        <v>179</v>
      </c>
      <c r="B117" t="s">
        <v>180</v>
      </c>
      <c r="C117" s="36">
        <v>292544.05</v>
      </c>
      <c r="D117" s="36">
        <v>123984.82</v>
      </c>
      <c r="E117" s="36">
        <v>63988.81</v>
      </c>
      <c r="F117" s="16"/>
      <c r="G117" s="16">
        <f t="shared" si="10"/>
        <v>160172.56</v>
      </c>
      <c r="H117" s="14">
        <v>1</v>
      </c>
      <c r="J117" s="16">
        <f t="shared" si="12"/>
        <v>160172.56</v>
      </c>
      <c r="L117" s="3">
        <f t="shared" si="11"/>
        <v>4.1603461004094226E-3</v>
      </c>
      <c r="N117" s="16">
        <f>+L117*(assessment!$J$272*assessment!$F$3)</f>
        <v>131317.95644322052</v>
      </c>
      <c r="P117" s="6">
        <f>+N117/payroll!F117</f>
        <v>1.3546728972468386E-3</v>
      </c>
      <c r="R117" s="16">
        <f>IF(P117&lt;$R$2,N117, +payroll!F117 * $R$2)</f>
        <v>131317.95644322052</v>
      </c>
      <c r="T117" s="5">
        <f t="shared" si="13"/>
        <v>0</v>
      </c>
      <c r="V117">
        <f t="shared" si="14"/>
        <v>1</v>
      </c>
    </row>
    <row r="118" spans="1:22">
      <c r="A118" t="s">
        <v>181</v>
      </c>
      <c r="B118" t="s">
        <v>182</v>
      </c>
      <c r="C118" s="36">
        <v>70998.52</v>
      </c>
      <c r="D118" s="36">
        <v>120400.8</v>
      </c>
      <c r="E118" s="36">
        <v>52282.86</v>
      </c>
      <c r="F118" s="16"/>
      <c r="G118" s="16">
        <f t="shared" si="10"/>
        <v>81227.393333333326</v>
      </c>
      <c r="H118" s="14">
        <v>1</v>
      </c>
      <c r="J118" s="16">
        <f t="shared" si="12"/>
        <v>81227.393333333326</v>
      </c>
      <c r="L118" s="3">
        <f t="shared" si="11"/>
        <v>2.109812499099444E-3</v>
      </c>
      <c r="N118" s="16">
        <f>+L118*(assessment!$J$272*assessment!$F$3)</f>
        <v>66594.52342987468</v>
      </c>
      <c r="P118" s="6">
        <f>+N118/payroll!F118</f>
        <v>2.8589133009340496E-3</v>
      </c>
      <c r="R118" s="16">
        <f>IF(P118&lt;$R$2,N118, +payroll!F118 * $R$2)</f>
        <v>66594.52342987468</v>
      </c>
      <c r="T118" s="5">
        <f t="shared" si="13"/>
        <v>0</v>
      </c>
      <c r="V118">
        <f t="shared" si="14"/>
        <v>1</v>
      </c>
    </row>
    <row r="119" spans="1:22">
      <c r="A119" t="s">
        <v>183</v>
      </c>
      <c r="B119" t="s">
        <v>536</v>
      </c>
      <c r="C119" s="36">
        <v>0</v>
      </c>
      <c r="D119" s="36">
        <v>0</v>
      </c>
      <c r="E119" s="36">
        <v>0</v>
      </c>
      <c r="F119" s="16"/>
      <c r="G119" s="16">
        <f t="shared" si="10"/>
        <v>0</v>
      </c>
      <c r="H119" s="14">
        <v>1</v>
      </c>
      <c r="J119" s="16">
        <f t="shared" si="12"/>
        <v>0</v>
      </c>
      <c r="L119" s="3">
        <f t="shared" si="11"/>
        <v>0</v>
      </c>
      <c r="N119" s="16">
        <f>+L119*(assessment!$J$272*assessment!$F$3)</f>
        <v>0</v>
      </c>
      <c r="P119" s="6">
        <f>+N119/payroll!F119</f>
        <v>0</v>
      </c>
      <c r="R119" s="16">
        <f>IF(P119&lt;$R$2,N119, +payroll!F119 * $R$2)</f>
        <v>0</v>
      </c>
      <c r="T119" s="5">
        <f t="shared" si="13"/>
        <v>0</v>
      </c>
      <c r="V119" t="e">
        <f t="shared" si="14"/>
        <v>#DIV/0!</v>
      </c>
    </row>
    <row r="120" spans="1:22">
      <c r="A120" t="s">
        <v>184</v>
      </c>
      <c r="B120" t="s">
        <v>185</v>
      </c>
      <c r="C120" s="36">
        <v>170136.8</v>
      </c>
      <c r="D120" s="36">
        <v>79614.41</v>
      </c>
      <c r="E120" s="36">
        <v>84535.13</v>
      </c>
      <c r="F120" s="16"/>
      <c r="G120" s="16">
        <f t="shared" si="10"/>
        <v>111428.77999999998</v>
      </c>
      <c r="H120" s="14">
        <v>1</v>
      </c>
      <c r="J120" s="16">
        <f t="shared" si="12"/>
        <v>111428.77999999998</v>
      </c>
      <c r="L120" s="3">
        <f t="shared" si="11"/>
        <v>2.8942678467921059E-3</v>
      </c>
      <c r="N120" s="16">
        <f>+L120*(assessment!$J$272*assessment!$F$3)</f>
        <v>91355.221384744058</v>
      </c>
      <c r="P120" s="6">
        <f>+N120/payroll!F120</f>
        <v>1.4008691338467053E-3</v>
      </c>
      <c r="R120" s="16">
        <f>IF(P120&lt;$R$2,N120, +payroll!F120 * $R$2)</f>
        <v>91355.221384744058</v>
      </c>
      <c r="T120" s="5">
        <f t="shared" si="13"/>
        <v>0</v>
      </c>
      <c r="V120">
        <f t="shared" si="14"/>
        <v>1</v>
      </c>
    </row>
    <row r="121" spans="1:22">
      <c r="A121" t="s">
        <v>186</v>
      </c>
      <c r="B121" t="s">
        <v>187</v>
      </c>
      <c r="C121" s="36">
        <v>46760.67</v>
      </c>
      <c r="D121" s="36">
        <v>20630.59</v>
      </c>
      <c r="E121" s="36">
        <v>43304.04</v>
      </c>
      <c r="F121" s="16"/>
      <c r="G121" s="16">
        <f t="shared" si="10"/>
        <v>36898.433333333327</v>
      </c>
      <c r="H121" s="14">
        <v>1</v>
      </c>
      <c r="J121" s="16">
        <f t="shared" si="12"/>
        <v>36898.433333333327</v>
      </c>
      <c r="L121" s="3">
        <f t="shared" si="11"/>
        <v>9.5840544241504509E-4</v>
      </c>
      <c r="N121" s="16">
        <f>+L121*(assessment!$J$272*assessment!$F$3)</f>
        <v>30251.291864784718</v>
      </c>
      <c r="P121" s="6">
        <f>+N121/payroll!F121</f>
        <v>2.7107203311171673E-4</v>
      </c>
      <c r="R121" s="16">
        <f>IF(P121&lt;$R$2,N121, +payroll!F121 * $R$2)</f>
        <v>30251.291864784718</v>
      </c>
      <c r="T121" s="5">
        <f t="shared" si="13"/>
        <v>0</v>
      </c>
      <c r="V121">
        <f t="shared" si="14"/>
        <v>1</v>
      </c>
    </row>
    <row r="122" spans="1:22">
      <c r="A122" t="s">
        <v>188</v>
      </c>
      <c r="B122" t="s">
        <v>537</v>
      </c>
      <c r="C122" s="36">
        <v>25105.040000000001</v>
      </c>
      <c r="D122" s="36">
        <v>23603.27</v>
      </c>
      <c r="E122" s="36">
        <v>18326.25</v>
      </c>
      <c r="F122" s="16"/>
      <c r="G122" s="16">
        <f t="shared" si="10"/>
        <v>22344.853333333333</v>
      </c>
      <c r="H122" s="14">
        <v>1</v>
      </c>
      <c r="J122" s="16">
        <f t="shared" si="12"/>
        <v>22344.853333333333</v>
      </c>
      <c r="L122" s="3">
        <f t="shared" si="11"/>
        <v>5.8038857235942173E-4</v>
      </c>
      <c r="N122" s="16">
        <f>+L122*(assessment!$J$272*assessment!$F$3)</f>
        <v>18319.495403936962</v>
      </c>
      <c r="P122" s="6">
        <f>+N122/payroll!F122</f>
        <v>6.7864269244050654E-4</v>
      </c>
      <c r="R122" s="16">
        <f>IF(P122&lt;$R$2,N122, +payroll!F122 * $R$2)</f>
        <v>18319.495403936962</v>
      </c>
      <c r="T122" s="5">
        <f t="shared" si="13"/>
        <v>0</v>
      </c>
      <c r="V122">
        <f t="shared" si="14"/>
        <v>1</v>
      </c>
    </row>
    <row r="123" spans="1:22">
      <c r="A123" t="s">
        <v>477</v>
      </c>
      <c r="B123" t="s">
        <v>478</v>
      </c>
      <c r="C123" s="36">
        <v>39505.15</v>
      </c>
      <c r="D123" s="36">
        <v>0</v>
      </c>
      <c r="E123" s="36">
        <v>3443.6</v>
      </c>
      <c r="F123" s="16"/>
      <c r="G123" s="16">
        <f t="shared" si="10"/>
        <v>14316.25</v>
      </c>
      <c r="H123" s="14">
        <v>1</v>
      </c>
      <c r="J123" s="16">
        <f>+G123*H123</f>
        <v>14316.25</v>
      </c>
      <c r="L123" s="3">
        <f t="shared" si="11"/>
        <v>3.7185242503451522E-4</v>
      </c>
      <c r="N123" s="16">
        <f>+L123*(assessment!$J$272*assessment!$F$3)</f>
        <v>11737.220744491164</v>
      </c>
      <c r="P123" s="6">
        <f>+N123/payroll!F123</f>
        <v>3.2338138477946667E-4</v>
      </c>
      <c r="R123" s="16">
        <f>IF(P123&lt;$R$2,N123, +payroll!F123 * $R$2)</f>
        <v>11737.220744491164</v>
      </c>
      <c r="T123" s="5">
        <f>+N123-R123</f>
        <v>0</v>
      </c>
      <c r="V123">
        <f>+R123/N123</f>
        <v>1</v>
      </c>
    </row>
    <row r="124" spans="1:22">
      <c r="A124" t="s">
        <v>189</v>
      </c>
      <c r="B124" t="s">
        <v>497</v>
      </c>
      <c r="C124" s="36">
        <v>74966.67</v>
      </c>
      <c r="D124" s="36">
        <v>51120.91</v>
      </c>
      <c r="E124" s="36">
        <v>49655.040000000001</v>
      </c>
      <c r="F124" s="16"/>
      <c r="G124" s="16">
        <f t="shared" si="10"/>
        <v>58580.873333333329</v>
      </c>
      <c r="H124" s="14">
        <v>1</v>
      </c>
      <c r="J124" s="16">
        <f t="shared" si="12"/>
        <v>58580.873333333329</v>
      </c>
      <c r="L124" s="3">
        <f t="shared" si="11"/>
        <v>1.5215883914879778E-3</v>
      </c>
      <c r="N124" s="16">
        <f>+L124*(assessment!$J$272*assessment!$F$3)</f>
        <v>48027.705699356266</v>
      </c>
      <c r="P124" s="6">
        <f>+N124/payroll!F124</f>
        <v>2.3557080029432821E-3</v>
      </c>
      <c r="R124" s="16">
        <f>IF(P124&lt;$R$2,N124, +payroll!F124 * $R$2)</f>
        <v>48027.705699356266</v>
      </c>
      <c r="T124" s="5">
        <f t="shared" si="13"/>
        <v>0</v>
      </c>
      <c r="V124">
        <f t="shared" si="14"/>
        <v>1</v>
      </c>
    </row>
    <row r="125" spans="1:22">
      <c r="A125" t="s">
        <v>190</v>
      </c>
      <c r="B125" t="s">
        <v>191</v>
      </c>
      <c r="C125" s="36">
        <v>64262.71</v>
      </c>
      <c r="D125" s="36">
        <v>70956.800000000003</v>
      </c>
      <c r="E125" s="36">
        <v>62663.040000000001</v>
      </c>
      <c r="F125" s="16"/>
      <c r="G125" s="16">
        <f t="shared" si="10"/>
        <v>65960.850000000006</v>
      </c>
      <c r="H125" s="14">
        <v>1</v>
      </c>
      <c r="J125" s="16">
        <f t="shared" si="12"/>
        <v>65960.850000000006</v>
      </c>
      <c r="L125" s="3">
        <f t="shared" si="11"/>
        <v>1.7132770124744891E-3</v>
      </c>
      <c r="N125" s="16">
        <f>+L125*(assessment!$J$272*assessment!$F$3)</f>
        <v>54078.201829687947</v>
      </c>
      <c r="P125" s="6">
        <f>+N125/payroll!F125</f>
        <v>2.3855063769884191E-3</v>
      </c>
      <c r="R125" s="16">
        <f>IF(P125&lt;$R$2,N125, +payroll!F125 * $R$2)</f>
        <v>54078.201829687947</v>
      </c>
      <c r="T125" s="5">
        <f t="shared" si="13"/>
        <v>0</v>
      </c>
      <c r="V125">
        <f t="shared" si="14"/>
        <v>1</v>
      </c>
    </row>
    <row r="126" spans="1:22">
      <c r="A126" t="s">
        <v>547</v>
      </c>
      <c r="B126" t="s">
        <v>548</v>
      </c>
      <c r="C126" s="36">
        <v>-371.8</v>
      </c>
      <c r="D126" s="36">
        <v>8124.44</v>
      </c>
      <c r="E126" s="36">
        <v>6610.98</v>
      </c>
      <c r="F126" s="16"/>
      <c r="G126" s="16">
        <f t="shared" si="10"/>
        <v>4787.873333333333</v>
      </c>
      <c r="H126" s="14">
        <v>1</v>
      </c>
      <c r="J126" s="16">
        <f>+G126*H126</f>
        <v>4787.873333333333</v>
      </c>
      <c r="L126" s="3">
        <f t="shared" si="11"/>
        <v>1.243609401734454E-4</v>
      </c>
      <c r="N126" s="16">
        <f>+L126*(assessment!$J$272*assessment!$F$3)</f>
        <v>3925.3523939576394</v>
      </c>
      <c r="P126" s="6">
        <f>+N126/payroll!F126</f>
        <v>2.0077718195103735E-4</v>
      </c>
      <c r="R126" s="16">
        <f>IF(P126&lt;$R$2,N126, +payroll!F126 * $R$2)</f>
        <v>3925.3523939576394</v>
      </c>
      <c r="T126" s="5">
        <f>+N126-R126</f>
        <v>0</v>
      </c>
      <c r="V126">
        <f>+R126/N126</f>
        <v>1</v>
      </c>
    </row>
    <row r="127" spans="1:22" s="46" customFormat="1">
      <c r="A127" s="48" t="s">
        <v>567</v>
      </c>
      <c r="B127" s="48" t="s">
        <v>561</v>
      </c>
      <c r="C127" s="36">
        <v>91190.17</v>
      </c>
      <c r="D127" s="36">
        <v>62318.01</v>
      </c>
      <c r="E127" s="36">
        <v>66321.42</v>
      </c>
      <c r="F127" s="16"/>
      <c r="G127" s="16">
        <f>IF(SUM(C127:E127)&gt;0,AVERAGE(C127:E127),0)</f>
        <v>73276.533333333326</v>
      </c>
      <c r="H127" s="14">
        <v>1</v>
      </c>
      <c r="J127" s="16">
        <f>+G127*H127</f>
        <v>73276.533333333326</v>
      </c>
      <c r="L127" s="49">
        <f t="shared" si="11"/>
        <v>1.9032956687765642E-3</v>
      </c>
      <c r="N127" s="16">
        <f>+L127*(assessment!$J$272*assessment!$F$3)</f>
        <v>60075.986876758805</v>
      </c>
      <c r="P127" s="50">
        <f>+N127/payroll!F127</f>
        <v>4.6619198086884667E-4</v>
      </c>
      <c r="R127" s="16">
        <f>IF(P127&lt;$R$2,N127, +payroll!F127 * $R$2)</f>
        <v>60075.986876758805</v>
      </c>
      <c r="T127" s="5">
        <f>+N127-R127</f>
        <v>0</v>
      </c>
      <c r="V127" s="46">
        <f>+R127/N127</f>
        <v>1</v>
      </c>
    </row>
    <row r="128" spans="1:22">
      <c r="A128" t="s">
        <v>192</v>
      </c>
      <c r="B128" t="s">
        <v>193</v>
      </c>
      <c r="C128" s="36">
        <v>0</v>
      </c>
      <c r="D128" s="36">
        <v>9.1999999999999993</v>
      </c>
      <c r="E128" s="36">
        <v>5606.37</v>
      </c>
      <c r="F128" s="16"/>
      <c r="G128" s="16">
        <f t="shared" si="10"/>
        <v>1871.8566666666666</v>
      </c>
      <c r="H128" s="14">
        <v>1</v>
      </c>
      <c r="J128" s="16">
        <f t="shared" si="12"/>
        <v>1871.8566666666666</v>
      </c>
      <c r="L128" s="3">
        <f t="shared" si="11"/>
        <v>4.8619885851184788E-5</v>
      </c>
      <c r="N128" s="16">
        <f>+L128*(assessment!$J$272*assessment!$F$3)</f>
        <v>1534.6473342330626</v>
      </c>
      <c r="P128" s="6">
        <f>+N128/payroll!F128</f>
        <v>9.3897566431563992E-5</v>
      </c>
      <c r="R128" s="16">
        <f>IF(P128&lt;$R$2,N128, +payroll!F128 * $R$2)</f>
        <v>1534.6473342330626</v>
      </c>
      <c r="T128" s="5">
        <f t="shared" si="13"/>
        <v>0</v>
      </c>
      <c r="V128">
        <f t="shared" si="14"/>
        <v>1</v>
      </c>
    </row>
    <row r="129" spans="1:22">
      <c r="A129" t="s">
        <v>194</v>
      </c>
      <c r="B129" t="s">
        <v>538</v>
      </c>
      <c r="C129" s="36">
        <v>937.56</v>
      </c>
      <c r="D129" s="36">
        <v>0</v>
      </c>
      <c r="E129" s="36">
        <v>0</v>
      </c>
      <c r="F129" s="16"/>
      <c r="G129" s="16">
        <f t="shared" si="10"/>
        <v>312.52</v>
      </c>
      <c r="H129" s="14">
        <v>1</v>
      </c>
      <c r="J129" s="16">
        <f t="shared" si="12"/>
        <v>312.52</v>
      </c>
      <c r="L129" s="3">
        <f t="shared" ref="L129:L160" si="15">+J129/$J$264</f>
        <v>8.117441360117816E-6</v>
      </c>
      <c r="N129" s="16">
        <f>+L129*(assessment!$J$272*assessment!$F$3)</f>
        <v>256.22046465159372</v>
      </c>
      <c r="P129" s="6">
        <f>+N129/payroll!F129</f>
        <v>3.1102032859055688E-5</v>
      </c>
      <c r="R129" s="16">
        <f>IF(P129&lt;$R$2,N129, +payroll!F129 * $R$2)</f>
        <v>256.22046465159372</v>
      </c>
      <c r="T129" s="5">
        <f t="shared" si="13"/>
        <v>0</v>
      </c>
      <c r="V129">
        <f t="shared" si="14"/>
        <v>1</v>
      </c>
    </row>
    <row r="130" spans="1:22">
      <c r="A130" t="s">
        <v>195</v>
      </c>
      <c r="B130" t="s">
        <v>196</v>
      </c>
      <c r="C130" s="36">
        <v>7901.92</v>
      </c>
      <c r="D130" s="36">
        <v>12680.6</v>
      </c>
      <c r="E130" s="36">
        <v>31724.09</v>
      </c>
      <c r="F130" s="16"/>
      <c r="G130" s="16">
        <f t="shared" si="10"/>
        <v>17435.536666666667</v>
      </c>
      <c r="H130" s="14">
        <v>1</v>
      </c>
      <c r="J130" s="16">
        <f t="shared" si="12"/>
        <v>17435.536666666667</v>
      </c>
      <c r="L130" s="3">
        <f t="shared" si="15"/>
        <v>4.5287324482865335E-4</v>
      </c>
      <c r="N130" s="16">
        <f>+L130*(assessment!$J$272*assessment!$F$3)</f>
        <v>14294.577326837429</v>
      </c>
      <c r="P130" s="6">
        <f>+N130/payroll!F130</f>
        <v>1.830775363571575E-4</v>
      </c>
      <c r="R130" s="16">
        <f>IF(P130&lt;$R$2,N130, +payroll!F130 * $R$2)</f>
        <v>14294.577326837429</v>
      </c>
      <c r="T130" s="5">
        <f t="shared" si="13"/>
        <v>0</v>
      </c>
      <c r="V130">
        <f t="shared" si="14"/>
        <v>1</v>
      </c>
    </row>
    <row r="131" spans="1:22">
      <c r="A131" t="s">
        <v>197</v>
      </c>
      <c r="B131" t="s">
        <v>539</v>
      </c>
      <c r="C131" s="36">
        <v>2002.7</v>
      </c>
      <c r="D131" s="36">
        <v>2491.1</v>
      </c>
      <c r="E131" s="36">
        <v>3207.62</v>
      </c>
      <c r="F131" s="16"/>
      <c r="G131" s="16">
        <f t="shared" ref="G131:G194" si="16">IF(SUM(C131:E131)&gt;0,AVERAGE(C131:E131),0)</f>
        <v>2567.14</v>
      </c>
      <c r="H131" s="14">
        <v>1</v>
      </c>
      <c r="J131" s="16">
        <f t="shared" si="12"/>
        <v>2567.14</v>
      </c>
      <c r="L131" s="3">
        <f t="shared" si="15"/>
        <v>6.6679279448396433E-5</v>
      </c>
      <c r="N131" s="16">
        <f>+L131*(assessment!$J$272*assessment!$F$3)</f>
        <v>2104.6774722439918</v>
      </c>
      <c r="P131" s="6">
        <f>+N131/payroll!F131</f>
        <v>2.5631795084354403E-4</v>
      </c>
      <c r="R131" s="16">
        <f>IF(P131&lt;$R$2,N131, +payroll!F131 * $R$2)</f>
        <v>2104.6774722439918</v>
      </c>
      <c r="T131" s="5">
        <f t="shared" si="13"/>
        <v>0</v>
      </c>
      <c r="V131">
        <f t="shared" si="14"/>
        <v>1</v>
      </c>
    </row>
    <row r="132" spans="1:22">
      <c r="A132" t="s">
        <v>198</v>
      </c>
      <c r="B132" t="s">
        <v>540</v>
      </c>
      <c r="C132" s="36">
        <v>58064.32</v>
      </c>
      <c r="D132" s="36">
        <v>-34602.639999999999</v>
      </c>
      <c r="E132" s="36">
        <v>11460.47</v>
      </c>
      <c r="F132" s="16"/>
      <c r="G132" s="16">
        <f t="shared" si="16"/>
        <v>11640.716666666667</v>
      </c>
      <c r="H132" s="14">
        <v>1</v>
      </c>
      <c r="J132" s="16">
        <f t="shared" si="12"/>
        <v>11640.716666666667</v>
      </c>
      <c r="L132" s="3">
        <f t="shared" si="15"/>
        <v>3.0235772088638428E-4</v>
      </c>
      <c r="N132" s="16">
        <f>+L132*(assessment!$J$272*assessment!$F$3)</f>
        <v>9543.6766709678905</v>
      </c>
      <c r="P132" s="6">
        <f>+N132/payroll!F132</f>
        <v>9.9957570874477353E-4</v>
      </c>
      <c r="R132" s="16">
        <f>IF(P132&lt;$R$2,N132, +payroll!F132 * $R$2)</f>
        <v>9543.6766709678905</v>
      </c>
      <c r="T132" s="5">
        <f t="shared" si="13"/>
        <v>0</v>
      </c>
      <c r="V132">
        <f t="shared" si="14"/>
        <v>1</v>
      </c>
    </row>
    <row r="133" spans="1:22">
      <c r="A133" t="s">
        <v>199</v>
      </c>
      <c r="B133" t="s">
        <v>498</v>
      </c>
      <c r="C133" s="36">
        <v>35887.43</v>
      </c>
      <c r="D133" s="36">
        <v>54000.87</v>
      </c>
      <c r="E133" s="36">
        <v>19951.73</v>
      </c>
      <c r="F133" s="16"/>
      <c r="G133" s="16">
        <f t="shared" si="16"/>
        <v>36613.343333333331</v>
      </c>
      <c r="H133" s="14">
        <v>1</v>
      </c>
      <c r="J133" s="16">
        <f t="shared" si="12"/>
        <v>36613.343333333331</v>
      </c>
      <c r="L133" s="3">
        <f t="shared" si="15"/>
        <v>9.5100047198961321E-4</v>
      </c>
      <c r="N133" s="16">
        <f>+L133*(assessment!$J$272*assessment!$F$3)</f>
        <v>30017.559968370017</v>
      </c>
      <c r="P133" s="6">
        <f>+N133/payroll!F133</f>
        <v>2.6092854697240481E-3</v>
      </c>
      <c r="R133" s="16">
        <f>IF(P133&lt;$R$2,N133, +payroll!F133 * $R$2)</f>
        <v>30017.559968370017</v>
      </c>
      <c r="T133" s="5">
        <f t="shared" si="13"/>
        <v>0</v>
      </c>
      <c r="V133">
        <f t="shared" si="14"/>
        <v>1</v>
      </c>
    </row>
    <row r="134" spans="1:22">
      <c r="A134" t="s">
        <v>200</v>
      </c>
      <c r="B134" t="s">
        <v>541</v>
      </c>
      <c r="C134" s="36">
        <v>859947.96</v>
      </c>
      <c r="D134" s="36">
        <v>918404.55</v>
      </c>
      <c r="E134" s="36">
        <v>759719.01</v>
      </c>
      <c r="F134" s="16"/>
      <c r="G134" s="16">
        <f t="shared" si="16"/>
        <v>846023.84</v>
      </c>
      <c r="H134" s="14">
        <v>1</v>
      </c>
      <c r="J134" s="16">
        <f t="shared" si="12"/>
        <v>846023.84</v>
      </c>
      <c r="L134" s="3">
        <f t="shared" si="15"/>
        <v>2.1974750129469148E-2</v>
      </c>
      <c r="N134" s="16">
        <f>+L134*(assessment!$J$272*assessment!$F$3)</f>
        <v>693615.19707898877</v>
      </c>
      <c r="P134" s="6">
        <f>+N134/payroll!F134</f>
        <v>4.325862091506991E-3</v>
      </c>
      <c r="R134" s="16">
        <f>IF(P134&lt;$R$2,N134, +payroll!F134 * $R$2)</f>
        <v>693615.19707898877</v>
      </c>
      <c r="T134" s="5">
        <f t="shared" si="13"/>
        <v>0</v>
      </c>
      <c r="V134">
        <f t="shared" si="14"/>
        <v>1</v>
      </c>
    </row>
    <row r="135" spans="1:22">
      <c r="A135" t="s">
        <v>201</v>
      </c>
      <c r="B135" t="s">
        <v>202</v>
      </c>
      <c r="C135" s="36">
        <v>20113.41</v>
      </c>
      <c r="D135" s="36">
        <v>3592.8</v>
      </c>
      <c r="E135" s="36">
        <v>0</v>
      </c>
      <c r="F135" s="16"/>
      <c r="G135" s="16">
        <f t="shared" si="16"/>
        <v>7902.07</v>
      </c>
      <c r="H135" s="14">
        <v>1</v>
      </c>
      <c r="J135" s="16">
        <f t="shared" si="12"/>
        <v>7902.07</v>
      </c>
      <c r="L135" s="3">
        <f t="shared" si="15"/>
        <v>2.05249551544049E-4</v>
      </c>
      <c r="N135" s="16">
        <f>+L135*(assessment!$J$272*assessment!$F$3)</f>
        <v>6478.5359244509764</v>
      </c>
      <c r="P135" s="6">
        <f>+N135/payroll!F135</f>
        <v>5.7301155159019974E-4</v>
      </c>
      <c r="R135" s="16">
        <f>IF(P135&lt;$R$2,N135, +payroll!F135 * $R$2)</f>
        <v>6478.5359244509764</v>
      </c>
      <c r="T135" s="5">
        <f t="shared" si="13"/>
        <v>0</v>
      </c>
      <c r="V135">
        <f t="shared" si="14"/>
        <v>1</v>
      </c>
    </row>
    <row r="136" spans="1:22">
      <c r="A136" t="s">
        <v>203</v>
      </c>
      <c r="B136" t="s">
        <v>204</v>
      </c>
      <c r="C136" s="36">
        <v>7034.06</v>
      </c>
      <c r="D136" s="36">
        <v>12825.32</v>
      </c>
      <c r="E136" s="36">
        <v>25734.97</v>
      </c>
      <c r="F136" s="16"/>
      <c r="G136" s="16">
        <f t="shared" si="16"/>
        <v>15198.116666666669</v>
      </c>
      <c r="H136" s="14">
        <v>1</v>
      </c>
      <c r="J136" s="16">
        <f t="shared" si="12"/>
        <v>15198.116666666669</v>
      </c>
      <c r="L136" s="3">
        <f t="shared" si="15"/>
        <v>3.9475816212049134E-4</v>
      </c>
      <c r="N136" s="16">
        <f>+L136*(assessment!$J$272*assessment!$F$3)</f>
        <v>12460.221791125256</v>
      </c>
      <c r="P136" s="6">
        <f>+N136/payroll!F136</f>
        <v>1.0757987173286166E-3</v>
      </c>
      <c r="R136" s="16">
        <f>IF(P136&lt;$R$2,N136, +payroll!F136 * $R$2)</f>
        <v>12460.221791125256</v>
      </c>
      <c r="T136" s="5">
        <f t="shared" si="13"/>
        <v>0</v>
      </c>
      <c r="V136">
        <f t="shared" si="14"/>
        <v>1</v>
      </c>
    </row>
    <row r="137" spans="1:22">
      <c r="A137" t="s">
        <v>205</v>
      </c>
      <c r="B137" t="s">
        <v>206</v>
      </c>
      <c r="C137" s="36">
        <v>0</v>
      </c>
      <c r="D137" s="36">
        <v>1920</v>
      </c>
      <c r="E137" s="36">
        <v>180.01</v>
      </c>
      <c r="F137" s="16"/>
      <c r="G137" s="16">
        <f t="shared" si="16"/>
        <v>700.00333333333344</v>
      </c>
      <c r="H137" s="14">
        <v>1</v>
      </c>
      <c r="J137" s="16">
        <f t="shared" si="12"/>
        <v>700.00333333333344</v>
      </c>
      <c r="L137" s="3">
        <f t="shared" si="15"/>
        <v>1.8181991585243634E-5</v>
      </c>
      <c r="N137" s="16">
        <f>+L137*(assessment!$J$272*assessment!$F$3)</f>
        <v>573.8998442478279</v>
      </c>
      <c r="P137" s="6">
        <f>+N137/payroll!F137</f>
        <v>6.612220237156534E-4</v>
      </c>
      <c r="R137" s="16">
        <f>IF(P137&lt;$R$2,N137, +payroll!F137 * $R$2)</f>
        <v>573.8998442478279</v>
      </c>
      <c r="T137" s="5">
        <f t="shared" si="13"/>
        <v>0</v>
      </c>
      <c r="V137">
        <f t="shared" si="14"/>
        <v>1</v>
      </c>
    </row>
    <row r="138" spans="1:22">
      <c r="A138" t="s">
        <v>207</v>
      </c>
      <c r="B138" t="s">
        <v>458</v>
      </c>
      <c r="C138" s="36">
        <v>0</v>
      </c>
      <c r="D138" s="36">
        <v>0</v>
      </c>
      <c r="E138" s="36">
        <v>0</v>
      </c>
      <c r="F138" s="16"/>
      <c r="G138" s="16">
        <f t="shared" si="16"/>
        <v>0</v>
      </c>
      <c r="H138" s="14">
        <v>1</v>
      </c>
      <c r="J138" s="16">
        <f t="shared" si="12"/>
        <v>0</v>
      </c>
      <c r="L138" s="3">
        <f t="shared" si="15"/>
        <v>0</v>
      </c>
      <c r="N138" s="16">
        <f>+L138*(assessment!$J$272*assessment!$F$3)</f>
        <v>0</v>
      </c>
      <c r="P138" s="6">
        <f>+N138/payroll!F138</f>
        <v>0</v>
      </c>
      <c r="R138" s="16">
        <f>IF(P138&lt;$R$2,N138, +payroll!F138 * $R$2)</f>
        <v>0</v>
      </c>
      <c r="T138" s="5">
        <f t="shared" si="13"/>
        <v>0</v>
      </c>
      <c r="V138" t="e">
        <f t="shared" si="14"/>
        <v>#DIV/0!</v>
      </c>
    </row>
    <row r="139" spans="1:22" outlineLevel="1">
      <c r="A139" t="s">
        <v>208</v>
      </c>
      <c r="B139" t="s">
        <v>209</v>
      </c>
      <c r="C139" s="36">
        <v>0</v>
      </c>
      <c r="D139" s="36">
        <v>0</v>
      </c>
      <c r="E139" s="36">
        <v>0</v>
      </c>
      <c r="F139" s="16"/>
      <c r="G139" s="16">
        <f t="shared" si="16"/>
        <v>0</v>
      </c>
      <c r="H139" s="14">
        <v>1</v>
      </c>
      <c r="J139" s="16">
        <f t="shared" si="12"/>
        <v>0</v>
      </c>
      <c r="L139" s="3">
        <f t="shared" si="15"/>
        <v>0</v>
      </c>
      <c r="N139" s="16">
        <f>+L139*(assessment!$J$272*assessment!$F$3)</f>
        <v>0</v>
      </c>
      <c r="P139" s="6">
        <f>+N139/payroll!F139</f>
        <v>0</v>
      </c>
      <c r="R139" s="16">
        <f>IF(P139&lt;$R$2,N139, +payroll!F139 * $R$2)</f>
        <v>0</v>
      </c>
      <c r="T139" s="5">
        <f t="shared" si="13"/>
        <v>0</v>
      </c>
      <c r="V139" t="e">
        <f t="shared" si="14"/>
        <v>#DIV/0!</v>
      </c>
    </row>
    <row r="140" spans="1:22" outlineLevel="1">
      <c r="A140" t="s">
        <v>210</v>
      </c>
      <c r="B140" t="s">
        <v>211</v>
      </c>
      <c r="C140" s="36">
        <v>0</v>
      </c>
      <c r="D140" s="36">
        <v>0</v>
      </c>
      <c r="E140" s="36">
        <v>0</v>
      </c>
      <c r="F140" s="16"/>
      <c r="G140" s="16">
        <f t="shared" si="16"/>
        <v>0</v>
      </c>
      <c r="H140" s="14">
        <v>1</v>
      </c>
      <c r="J140" s="16">
        <f t="shared" si="12"/>
        <v>0</v>
      </c>
      <c r="L140" s="3">
        <f t="shared" si="15"/>
        <v>0</v>
      </c>
      <c r="N140" s="16">
        <f>+L140*(assessment!$J$272*assessment!$F$3)</f>
        <v>0</v>
      </c>
      <c r="P140" s="6">
        <f>+N140/payroll!F140</f>
        <v>0</v>
      </c>
      <c r="R140" s="16">
        <f>IF(P140&lt;$R$2,N140, +payroll!F140 * $R$2)</f>
        <v>0</v>
      </c>
      <c r="T140" s="5">
        <f t="shared" si="13"/>
        <v>0</v>
      </c>
      <c r="V140" t="e">
        <f t="shared" si="14"/>
        <v>#DIV/0!</v>
      </c>
    </row>
    <row r="141" spans="1:22" outlineLevel="1">
      <c r="A141" t="s">
        <v>212</v>
      </c>
      <c r="B141" t="s">
        <v>213</v>
      </c>
      <c r="C141" s="36">
        <v>0</v>
      </c>
      <c r="D141" s="36">
        <v>0</v>
      </c>
      <c r="E141" s="36">
        <v>0</v>
      </c>
      <c r="F141" s="16"/>
      <c r="G141" s="16">
        <f t="shared" si="16"/>
        <v>0</v>
      </c>
      <c r="H141" s="14">
        <v>1</v>
      </c>
      <c r="J141" s="16">
        <f t="shared" si="12"/>
        <v>0</v>
      </c>
      <c r="L141" s="3">
        <f t="shared" si="15"/>
        <v>0</v>
      </c>
      <c r="N141" s="16">
        <f>+L141*(assessment!$J$272*assessment!$F$3)</f>
        <v>0</v>
      </c>
      <c r="P141" s="6">
        <f>+N141/payroll!F141</f>
        <v>0</v>
      </c>
      <c r="R141" s="16">
        <f>IF(P141&lt;$R$2,N141, +payroll!F141 * $R$2)</f>
        <v>0</v>
      </c>
      <c r="T141" s="5">
        <f t="shared" si="13"/>
        <v>0</v>
      </c>
      <c r="V141" t="e">
        <f t="shared" si="14"/>
        <v>#DIV/0!</v>
      </c>
    </row>
    <row r="142" spans="1:22" outlineLevel="1">
      <c r="A142" t="s">
        <v>501</v>
      </c>
      <c r="B142" t="s">
        <v>499</v>
      </c>
      <c r="C142" s="36">
        <v>0</v>
      </c>
      <c r="D142" s="36">
        <v>0</v>
      </c>
      <c r="E142" s="36">
        <v>0</v>
      </c>
      <c r="F142" s="16"/>
      <c r="G142" s="16">
        <f t="shared" si="16"/>
        <v>0</v>
      </c>
      <c r="H142" s="14">
        <v>1</v>
      </c>
      <c r="J142" s="16">
        <f>+G142*H142</f>
        <v>0</v>
      </c>
      <c r="L142" s="3">
        <f t="shared" si="15"/>
        <v>0</v>
      </c>
      <c r="N142" s="16">
        <f>+L142*(assessment!$J$272*assessment!$F$3)</f>
        <v>0</v>
      </c>
      <c r="P142" s="6">
        <f>+N142/payroll!F142</f>
        <v>0</v>
      </c>
      <c r="R142" s="16">
        <f>IF(P142&lt;$R$2,N142, +payroll!F142 * $R$2)</f>
        <v>0</v>
      </c>
      <c r="T142" s="5">
        <f>+N142-R142</f>
        <v>0</v>
      </c>
      <c r="V142" t="e">
        <f>+R142/N142</f>
        <v>#DIV/0!</v>
      </c>
    </row>
    <row r="143" spans="1:22" outlineLevel="1">
      <c r="A143" t="s">
        <v>214</v>
      </c>
      <c r="B143" t="s">
        <v>215</v>
      </c>
      <c r="C143" s="36">
        <v>0</v>
      </c>
      <c r="D143" s="36">
        <v>0</v>
      </c>
      <c r="E143" s="36">
        <v>1811.28</v>
      </c>
      <c r="F143" s="16"/>
      <c r="G143" s="16">
        <f t="shared" si="16"/>
        <v>603.76</v>
      </c>
      <c r="H143" s="14">
        <v>1</v>
      </c>
      <c r="J143" s="16">
        <f t="shared" si="12"/>
        <v>603.76</v>
      </c>
      <c r="L143" s="3">
        <f t="shared" si="15"/>
        <v>1.568215280809143E-5</v>
      </c>
      <c r="N143" s="16">
        <f>+L143*(assessment!$J$272*assessment!$F$3)</f>
        <v>494.99445711649253</v>
      </c>
      <c r="P143" s="6">
        <f>+N143/payroll!F143</f>
        <v>3.8984825851827567E-4</v>
      </c>
      <c r="R143" s="16">
        <f>IF(P143&lt;$R$2,N143, +payroll!F143 * $R$2)</f>
        <v>494.99445711649253</v>
      </c>
      <c r="T143" s="5">
        <f t="shared" si="13"/>
        <v>0</v>
      </c>
      <c r="V143">
        <f t="shared" si="14"/>
        <v>1</v>
      </c>
    </row>
    <row r="144" spans="1:22" outlineLevel="1">
      <c r="A144" t="s">
        <v>216</v>
      </c>
      <c r="B144" t="s">
        <v>217</v>
      </c>
      <c r="C144" s="36">
        <v>0</v>
      </c>
      <c r="D144" s="36">
        <v>0</v>
      </c>
      <c r="E144" s="36">
        <v>0</v>
      </c>
      <c r="F144" s="16"/>
      <c r="G144" s="16">
        <f t="shared" si="16"/>
        <v>0</v>
      </c>
      <c r="H144" s="14">
        <v>1</v>
      </c>
      <c r="J144" s="16">
        <f t="shared" si="12"/>
        <v>0</v>
      </c>
      <c r="L144" s="3">
        <f t="shared" si="15"/>
        <v>0</v>
      </c>
      <c r="N144" s="16">
        <f>+L144*(assessment!$J$272*assessment!$F$3)</f>
        <v>0</v>
      </c>
      <c r="P144" s="6">
        <f>+N144/payroll!F144</f>
        <v>0</v>
      </c>
      <c r="R144" s="16">
        <f>IF(P144&lt;$R$2,N144, +payroll!F144 * $R$2)</f>
        <v>0</v>
      </c>
      <c r="T144" s="5">
        <f t="shared" si="13"/>
        <v>0</v>
      </c>
      <c r="V144" t="e">
        <f t="shared" si="14"/>
        <v>#DIV/0!</v>
      </c>
    </row>
    <row r="145" spans="1:22" outlineLevel="1">
      <c r="A145" t="s">
        <v>218</v>
      </c>
      <c r="B145" t="s">
        <v>219</v>
      </c>
      <c r="C145" s="36">
        <v>18601.560000000001</v>
      </c>
      <c r="D145" s="36">
        <v>1588.26</v>
      </c>
      <c r="E145" s="36">
        <v>0</v>
      </c>
      <c r="F145" s="16"/>
      <c r="G145" s="16">
        <f t="shared" si="16"/>
        <v>6729.94</v>
      </c>
      <c r="H145" s="14">
        <v>1</v>
      </c>
      <c r="J145" s="16">
        <f t="shared" si="12"/>
        <v>6729.94</v>
      </c>
      <c r="L145" s="3">
        <f t="shared" si="15"/>
        <v>1.7480447109660598E-4</v>
      </c>
      <c r="N145" s="16">
        <f>+L145*(assessment!$J$272*assessment!$F$3)</f>
        <v>5517.5616084645681</v>
      </c>
      <c r="P145" s="6">
        <f>+N145/payroll!F145</f>
        <v>1.6172908173123573E-3</v>
      </c>
      <c r="R145" s="16">
        <f>IF(P145&lt;$R$2,N145, +payroll!F145 * $R$2)</f>
        <v>5517.5616084645681</v>
      </c>
      <c r="T145" s="5">
        <f t="shared" si="13"/>
        <v>0</v>
      </c>
      <c r="V145">
        <f t="shared" si="14"/>
        <v>1</v>
      </c>
    </row>
    <row r="146" spans="1:22" outlineLevel="1">
      <c r="A146" t="s">
        <v>220</v>
      </c>
      <c r="B146" t="s">
        <v>221</v>
      </c>
      <c r="C146" s="36">
        <v>149469.98000000001</v>
      </c>
      <c r="D146" s="36">
        <v>239095.52</v>
      </c>
      <c r="E146" s="36">
        <v>204604.05</v>
      </c>
      <c r="F146" s="16"/>
      <c r="G146" s="16">
        <f t="shared" si="16"/>
        <v>197723.18333333335</v>
      </c>
      <c r="H146" s="14">
        <v>1</v>
      </c>
      <c r="J146" s="16">
        <f t="shared" si="12"/>
        <v>197723.18333333335</v>
      </c>
      <c r="L146" s="3">
        <f t="shared" si="15"/>
        <v>5.1356916237173872E-3</v>
      </c>
      <c r="N146" s="16">
        <f>+L146*(assessment!$J$272*assessment!$F$3)</f>
        <v>162103.94824670075</v>
      </c>
      <c r="P146" s="6">
        <f>+N146/payroll!F146</f>
        <v>8.6914206165499813E-3</v>
      </c>
      <c r="R146" s="16">
        <f>IF(P146&lt;$R$2,N146, +payroll!F146 * $R$2)</f>
        <v>162103.94824670075</v>
      </c>
      <c r="T146" s="5">
        <f t="shared" si="13"/>
        <v>0</v>
      </c>
      <c r="V146">
        <f t="shared" si="14"/>
        <v>1</v>
      </c>
    </row>
    <row r="147" spans="1:22" outlineLevel="1">
      <c r="A147" t="s">
        <v>222</v>
      </c>
      <c r="B147" t="s">
        <v>223</v>
      </c>
      <c r="C147" s="36">
        <v>3585.6</v>
      </c>
      <c r="D147" s="36">
        <v>1021.06</v>
      </c>
      <c r="E147" s="36">
        <v>0</v>
      </c>
      <c r="F147" s="16"/>
      <c r="G147" s="16">
        <f t="shared" si="16"/>
        <v>1535.5533333333333</v>
      </c>
      <c r="H147" s="14">
        <v>1</v>
      </c>
      <c r="J147" s="16">
        <f t="shared" si="12"/>
        <v>1535.5533333333333</v>
      </c>
      <c r="L147" s="3">
        <f t="shared" si="15"/>
        <v>3.9884692623405799E-5</v>
      </c>
      <c r="N147" s="16">
        <f>+L147*(assessment!$J$272*assessment!$F$3)</f>
        <v>1258.9280320106561</v>
      </c>
      <c r="P147" s="6">
        <f>+N147/payroll!F147</f>
        <v>4.5338336631250319E-4</v>
      </c>
      <c r="R147" s="16">
        <f>IF(P147&lt;$R$2,N147, +payroll!F147 * $R$2)</f>
        <v>1258.9280320106561</v>
      </c>
      <c r="T147" s="5">
        <f t="shared" si="13"/>
        <v>0</v>
      </c>
      <c r="V147">
        <f t="shared" si="14"/>
        <v>1</v>
      </c>
    </row>
    <row r="148" spans="1:22" outlineLevel="1">
      <c r="A148" t="s">
        <v>224</v>
      </c>
      <c r="B148" t="s">
        <v>225</v>
      </c>
      <c r="C148" s="36">
        <v>2398.19</v>
      </c>
      <c r="D148" s="36">
        <v>813.4</v>
      </c>
      <c r="E148" s="36">
        <v>0</v>
      </c>
      <c r="F148" s="16"/>
      <c r="G148" s="16">
        <f t="shared" si="16"/>
        <v>1070.53</v>
      </c>
      <c r="H148" s="14">
        <v>1</v>
      </c>
      <c r="J148" s="16">
        <f t="shared" si="12"/>
        <v>1070.53</v>
      </c>
      <c r="L148" s="3">
        <f t="shared" si="15"/>
        <v>2.7806106806754533E-5</v>
      </c>
      <c r="N148" s="16">
        <f>+L148*(assessment!$J$272*assessment!$F$3)</f>
        <v>877.677249531136</v>
      </c>
      <c r="P148" s="6">
        <f>+N148/payroll!F148</f>
        <v>2.5153943091512244E-4</v>
      </c>
      <c r="R148" s="16">
        <f>IF(P148&lt;$R$2,N148, +payroll!F148 * $R$2)</f>
        <v>877.677249531136</v>
      </c>
      <c r="T148" s="5">
        <f t="shared" si="13"/>
        <v>0</v>
      </c>
      <c r="V148">
        <f t="shared" si="14"/>
        <v>1</v>
      </c>
    </row>
    <row r="149" spans="1:22" outlineLevel="1">
      <c r="A149" t="s">
        <v>226</v>
      </c>
      <c r="B149" t="s">
        <v>227</v>
      </c>
      <c r="C149" s="36">
        <v>0</v>
      </c>
      <c r="D149" s="36">
        <v>0</v>
      </c>
      <c r="E149" s="36">
        <v>2839.86</v>
      </c>
      <c r="F149" s="16"/>
      <c r="G149" s="16">
        <f t="shared" si="16"/>
        <v>946.62</v>
      </c>
      <c r="H149" s="14">
        <v>1</v>
      </c>
      <c r="J149" s="16">
        <f t="shared" si="12"/>
        <v>946.62</v>
      </c>
      <c r="L149" s="3">
        <f t="shared" si="15"/>
        <v>2.4587649879414846E-5</v>
      </c>
      <c r="N149" s="16">
        <f>+L149*(assessment!$J$272*assessment!$F$3)</f>
        <v>776.08926228238727</v>
      </c>
      <c r="P149" s="6">
        <f>+N149/payroll!F149</f>
        <v>3.5684901470902562E-4</v>
      </c>
      <c r="R149" s="16">
        <f>IF(P149&lt;$R$2,N149, +payroll!F149 * $R$2)</f>
        <v>776.08926228238727</v>
      </c>
      <c r="T149" s="5">
        <f t="shared" si="13"/>
        <v>0</v>
      </c>
      <c r="V149">
        <f t="shared" si="14"/>
        <v>1</v>
      </c>
    </row>
    <row r="150" spans="1:22" outlineLevel="1">
      <c r="A150" t="s">
        <v>228</v>
      </c>
      <c r="B150" t="s">
        <v>229</v>
      </c>
      <c r="C150" s="36">
        <v>0</v>
      </c>
      <c r="D150" s="36">
        <v>0</v>
      </c>
      <c r="E150" s="36">
        <v>0</v>
      </c>
      <c r="F150" s="16"/>
      <c r="G150" s="16">
        <f t="shared" si="16"/>
        <v>0</v>
      </c>
      <c r="H150" s="14">
        <v>1</v>
      </c>
      <c r="J150" s="16">
        <f t="shared" si="12"/>
        <v>0</v>
      </c>
      <c r="L150" s="3">
        <f t="shared" si="15"/>
        <v>0</v>
      </c>
      <c r="N150" s="16">
        <f>+L150*(assessment!$J$272*assessment!$F$3)</f>
        <v>0</v>
      </c>
      <c r="P150" s="6">
        <f>+N150/payroll!F150</f>
        <v>0</v>
      </c>
      <c r="R150" s="16">
        <f>IF(P150&lt;$R$2,N150, +payroll!F150 * $R$2)</f>
        <v>0</v>
      </c>
      <c r="T150" s="5">
        <f t="shared" si="13"/>
        <v>0</v>
      </c>
      <c r="V150" t="e">
        <f t="shared" si="14"/>
        <v>#DIV/0!</v>
      </c>
    </row>
    <row r="151" spans="1:22" outlineLevel="1">
      <c r="A151" t="s">
        <v>230</v>
      </c>
      <c r="B151" t="s">
        <v>231</v>
      </c>
      <c r="C151" s="36">
        <v>1796.74</v>
      </c>
      <c r="D151" s="36">
        <v>108.62</v>
      </c>
      <c r="E151" s="36">
        <v>801.76</v>
      </c>
      <c r="F151" s="16"/>
      <c r="G151" s="16">
        <f t="shared" si="16"/>
        <v>902.37333333333333</v>
      </c>
      <c r="H151" s="14">
        <v>1</v>
      </c>
      <c r="J151" s="16">
        <f t="shared" si="12"/>
        <v>902.37333333333333</v>
      </c>
      <c r="L151" s="3">
        <f t="shared" si="15"/>
        <v>2.3438380322115006E-5</v>
      </c>
      <c r="N151" s="16">
        <f>+L151*(assessment!$J$272*assessment!$F$3)</f>
        <v>739.81349915485134</v>
      </c>
      <c r="P151" s="6">
        <f>+N151/payroll!F151</f>
        <v>4.3955709210840671E-4</v>
      </c>
      <c r="R151" s="16">
        <f>IF(P151&lt;$R$2,N151, +payroll!F151 * $R$2)</f>
        <v>739.81349915485134</v>
      </c>
      <c r="T151" s="5">
        <f t="shared" si="13"/>
        <v>0</v>
      </c>
      <c r="V151">
        <f t="shared" si="14"/>
        <v>1</v>
      </c>
    </row>
    <row r="152" spans="1:22" outlineLevel="1">
      <c r="A152" t="s">
        <v>232</v>
      </c>
      <c r="B152" t="s">
        <v>233</v>
      </c>
      <c r="C152" s="36">
        <v>2037.87</v>
      </c>
      <c r="D152" s="36">
        <v>4645.6899999999996</v>
      </c>
      <c r="E152" s="36">
        <v>2156.7600000000002</v>
      </c>
      <c r="F152" s="16"/>
      <c r="G152" s="16">
        <f t="shared" si="16"/>
        <v>2946.7733333333331</v>
      </c>
      <c r="H152" s="14">
        <v>1</v>
      </c>
      <c r="J152" s="16">
        <f t="shared" si="12"/>
        <v>2946.7733333333331</v>
      </c>
      <c r="L152" s="3">
        <f t="shared" si="15"/>
        <v>7.6539932595969044E-5</v>
      </c>
      <c r="N152" s="16">
        <f>+L152*(assessment!$J$272*assessment!$F$3)</f>
        <v>2415.9210056623328</v>
      </c>
      <c r="P152" s="6">
        <f>+N152/payroll!F152</f>
        <v>6.1684025267257287E-4</v>
      </c>
      <c r="R152" s="16">
        <f>IF(P152&lt;$R$2,N152, +payroll!F152 * $R$2)</f>
        <v>2415.9210056623328</v>
      </c>
      <c r="T152" s="5">
        <f t="shared" si="13"/>
        <v>0</v>
      </c>
      <c r="V152">
        <f t="shared" si="14"/>
        <v>1</v>
      </c>
    </row>
    <row r="153" spans="1:22" outlineLevel="1">
      <c r="A153" t="s">
        <v>234</v>
      </c>
      <c r="B153" t="s">
        <v>235</v>
      </c>
      <c r="C153" s="36">
        <v>1145.57</v>
      </c>
      <c r="D153" s="36">
        <v>20656.27</v>
      </c>
      <c r="E153" s="36">
        <v>5170.6899999999996</v>
      </c>
      <c r="F153" s="16"/>
      <c r="G153" s="16">
        <f t="shared" si="16"/>
        <v>8990.8433333333323</v>
      </c>
      <c r="H153" s="14">
        <v>1</v>
      </c>
      <c r="J153" s="16">
        <f t="shared" si="12"/>
        <v>8990.8433333333323</v>
      </c>
      <c r="L153" s="3">
        <f t="shared" si="15"/>
        <v>2.3352951342742715E-4</v>
      </c>
      <c r="N153" s="16">
        <f>+L153*(assessment!$J$272*assessment!$F$3)</f>
        <v>7371.1700258426672</v>
      </c>
      <c r="P153" s="6">
        <f>+N153/payroll!F153</f>
        <v>1.3050000234771223E-3</v>
      </c>
      <c r="R153" s="16">
        <f>IF(P153&lt;$R$2,N153, +payroll!F153 * $R$2)</f>
        <v>7371.1700258426672</v>
      </c>
      <c r="T153" s="5">
        <f t="shared" si="13"/>
        <v>0</v>
      </c>
      <c r="V153">
        <f t="shared" si="14"/>
        <v>1</v>
      </c>
    </row>
    <row r="154" spans="1:22" outlineLevel="1">
      <c r="A154" t="s">
        <v>236</v>
      </c>
      <c r="B154" t="s">
        <v>237</v>
      </c>
      <c r="C154" s="36">
        <v>0</v>
      </c>
      <c r="D154" s="36">
        <v>0</v>
      </c>
      <c r="E154" s="36">
        <v>0</v>
      </c>
      <c r="F154" s="16"/>
      <c r="G154" s="16">
        <f t="shared" si="16"/>
        <v>0</v>
      </c>
      <c r="H154" s="14">
        <v>1</v>
      </c>
      <c r="J154" s="16">
        <f t="shared" si="12"/>
        <v>0</v>
      </c>
      <c r="L154" s="3">
        <f t="shared" si="15"/>
        <v>0</v>
      </c>
      <c r="N154" s="16">
        <f>+L154*(assessment!$J$272*assessment!$F$3)</f>
        <v>0</v>
      </c>
      <c r="P154" s="6">
        <f>+N154/payroll!F154</f>
        <v>0</v>
      </c>
      <c r="R154" s="16">
        <f>IF(P154&lt;$R$2,N154, +payroll!F154 * $R$2)</f>
        <v>0</v>
      </c>
      <c r="T154" s="5">
        <f t="shared" si="13"/>
        <v>0</v>
      </c>
      <c r="V154" t="e">
        <f t="shared" si="14"/>
        <v>#DIV/0!</v>
      </c>
    </row>
    <row r="155" spans="1:22" outlineLevel="1">
      <c r="A155" t="s">
        <v>238</v>
      </c>
      <c r="B155" t="s">
        <v>239</v>
      </c>
      <c r="C155" s="36">
        <v>0</v>
      </c>
      <c r="D155" s="36">
        <v>0</v>
      </c>
      <c r="E155" s="36">
        <v>0</v>
      </c>
      <c r="F155" s="16"/>
      <c r="G155" s="16">
        <f t="shared" si="16"/>
        <v>0</v>
      </c>
      <c r="H155" s="14">
        <v>1</v>
      </c>
      <c r="J155" s="16">
        <f t="shared" si="12"/>
        <v>0</v>
      </c>
      <c r="L155" s="3">
        <f t="shared" si="15"/>
        <v>0</v>
      </c>
      <c r="N155" s="16">
        <f>+L155*(assessment!$J$272*assessment!$F$3)</f>
        <v>0</v>
      </c>
      <c r="P155" s="6">
        <f>+N155/payroll!F155</f>
        <v>0</v>
      </c>
      <c r="R155" s="16">
        <f>IF(P155&lt;$R$2,N155, +payroll!F155 * $R$2)</f>
        <v>0</v>
      </c>
      <c r="T155" s="5">
        <f t="shared" si="13"/>
        <v>0</v>
      </c>
      <c r="V155" t="e">
        <f t="shared" si="14"/>
        <v>#DIV/0!</v>
      </c>
    </row>
    <row r="156" spans="1:22" outlineLevel="1">
      <c r="A156" t="s">
        <v>240</v>
      </c>
      <c r="B156" t="s">
        <v>241</v>
      </c>
      <c r="C156" s="36">
        <v>0</v>
      </c>
      <c r="D156" s="36">
        <v>0</v>
      </c>
      <c r="E156" s="36">
        <v>0</v>
      </c>
      <c r="F156" s="16"/>
      <c r="G156" s="16">
        <f t="shared" si="16"/>
        <v>0</v>
      </c>
      <c r="H156" s="14">
        <v>1</v>
      </c>
      <c r="J156" s="16">
        <f t="shared" si="12"/>
        <v>0</v>
      </c>
      <c r="L156" s="3">
        <f t="shared" si="15"/>
        <v>0</v>
      </c>
      <c r="N156" s="16">
        <f>+L156*(assessment!$J$272*assessment!$F$3)</f>
        <v>0</v>
      </c>
      <c r="P156" s="6">
        <f>+N156/payroll!F156</f>
        <v>0</v>
      </c>
      <c r="R156" s="16">
        <f>IF(P156&lt;$R$2,N156, +payroll!F156 * $R$2)</f>
        <v>0</v>
      </c>
      <c r="T156" s="5">
        <f t="shared" si="13"/>
        <v>0</v>
      </c>
      <c r="V156" t="e">
        <f t="shared" si="14"/>
        <v>#DIV/0!</v>
      </c>
    </row>
    <row r="157" spans="1:22" outlineLevel="1">
      <c r="A157" t="s">
        <v>242</v>
      </c>
      <c r="B157" t="s">
        <v>243</v>
      </c>
      <c r="C157" s="36">
        <v>6308.04</v>
      </c>
      <c r="D157" s="36">
        <v>874.84</v>
      </c>
      <c r="E157" s="36">
        <v>1166.82</v>
      </c>
      <c r="F157" s="16"/>
      <c r="G157" s="16">
        <f t="shared" si="16"/>
        <v>2783.2333333333336</v>
      </c>
      <c r="H157" s="14">
        <v>1</v>
      </c>
      <c r="J157" s="16">
        <f t="shared" si="12"/>
        <v>2783.2333333333336</v>
      </c>
      <c r="L157" s="3">
        <f t="shared" si="15"/>
        <v>7.2292120103860808E-5</v>
      </c>
      <c r="N157" s="16">
        <f>+L157*(assessment!$J$272*assessment!$F$3)</f>
        <v>2281.8422433779301</v>
      </c>
      <c r="P157" s="6">
        <f>+N157/payroll!F157</f>
        <v>4.804770560231046E-4</v>
      </c>
      <c r="R157" s="16">
        <f>IF(P157&lt;$R$2,N157, +payroll!F157 * $R$2)</f>
        <v>2281.8422433779301</v>
      </c>
      <c r="T157" s="5">
        <f t="shared" si="13"/>
        <v>0</v>
      </c>
      <c r="V157">
        <f t="shared" si="14"/>
        <v>1</v>
      </c>
    </row>
    <row r="158" spans="1:22" outlineLevel="1">
      <c r="A158" t="s">
        <v>244</v>
      </c>
      <c r="B158" t="s">
        <v>245</v>
      </c>
      <c r="C158" s="36">
        <v>0</v>
      </c>
      <c r="D158" s="36">
        <v>0</v>
      </c>
      <c r="E158" s="36">
        <v>0</v>
      </c>
      <c r="F158" s="16"/>
      <c r="G158" s="16">
        <f t="shared" si="16"/>
        <v>0</v>
      </c>
      <c r="H158" s="14">
        <v>1</v>
      </c>
      <c r="J158" s="16">
        <f t="shared" si="12"/>
        <v>0</v>
      </c>
      <c r="L158" s="3">
        <f t="shared" si="15"/>
        <v>0</v>
      </c>
      <c r="N158" s="16">
        <f>+L158*(assessment!$J$272*assessment!$F$3)</f>
        <v>0</v>
      </c>
      <c r="P158" s="6">
        <f>+N158/payroll!F158</f>
        <v>0</v>
      </c>
      <c r="R158" s="16">
        <f>IF(P158&lt;$R$2,N158, +payroll!F158 * $R$2)</f>
        <v>0</v>
      </c>
      <c r="T158" s="5">
        <f t="shared" si="13"/>
        <v>0</v>
      </c>
      <c r="V158" t="e">
        <f t="shared" si="14"/>
        <v>#DIV/0!</v>
      </c>
    </row>
    <row r="159" spans="1:22" outlineLevel="1">
      <c r="A159" t="s">
        <v>246</v>
      </c>
      <c r="B159" t="s">
        <v>247</v>
      </c>
      <c r="C159" s="36">
        <v>8.9499999999999993</v>
      </c>
      <c r="D159" s="36">
        <v>0</v>
      </c>
      <c r="E159" s="36">
        <v>0</v>
      </c>
      <c r="F159" s="16"/>
      <c r="G159" s="16">
        <f t="shared" si="16"/>
        <v>2.9833333333333329</v>
      </c>
      <c r="H159" s="14">
        <v>1</v>
      </c>
      <c r="J159" s="16">
        <f t="shared" si="12"/>
        <v>2.9833333333333329</v>
      </c>
      <c r="L159" s="3">
        <f t="shared" si="15"/>
        <v>7.7489547520216785E-8</v>
      </c>
      <c r="N159" s="16">
        <f>+L159*(assessment!$J$272*assessment!$F$3)</f>
        <v>2.4458948319379705</v>
      </c>
      <c r="P159" s="6">
        <f>+N159/payroll!F159</f>
        <v>7.8862737789155831E-6</v>
      </c>
      <c r="R159" s="16">
        <f>IF(P159&lt;$R$2,N159, +payroll!F159 * $R$2)</f>
        <v>2.4458948319379705</v>
      </c>
      <c r="T159" s="5">
        <f t="shared" si="13"/>
        <v>0</v>
      </c>
      <c r="V159">
        <f t="shared" si="14"/>
        <v>1</v>
      </c>
    </row>
    <row r="160" spans="1:22" outlineLevel="1">
      <c r="A160" t="s">
        <v>248</v>
      </c>
      <c r="B160" t="s">
        <v>249</v>
      </c>
      <c r="C160" s="36">
        <v>0</v>
      </c>
      <c r="D160" s="36">
        <v>0</v>
      </c>
      <c r="E160" s="36">
        <v>0</v>
      </c>
      <c r="F160" s="16"/>
      <c r="G160" s="16">
        <f t="shared" si="16"/>
        <v>0</v>
      </c>
      <c r="H160" s="14">
        <v>1</v>
      </c>
      <c r="J160" s="16">
        <f t="shared" si="12"/>
        <v>0</v>
      </c>
      <c r="L160" s="3">
        <f t="shared" si="15"/>
        <v>0</v>
      </c>
      <c r="N160" s="16">
        <f>+L160*(assessment!$J$272*assessment!$F$3)</f>
        <v>0</v>
      </c>
      <c r="P160" s="6">
        <f>+N160/payroll!F160</f>
        <v>0</v>
      </c>
      <c r="R160" s="16">
        <f>IF(P160&lt;$R$2,N160, +payroll!F160 * $R$2)</f>
        <v>0</v>
      </c>
      <c r="T160" s="5">
        <f t="shared" si="13"/>
        <v>0</v>
      </c>
      <c r="V160" t="e">
        <f t="shared" si="14"/>
        <v>#DIV/0!</v>
      </c>
    </row>
    <row r="161" spans="1:22" outlineLevel="1">
      <c r="A161" t="s">
        <v>492</v>
      </c>
      <c r="B161" t="s">
        <v>493</v>
      </c>
      <c r="C161" s="36">
        <v>0</v>
      </c>
      <c r="D161" s="36">
        <v>0</v>
      </c>
      <c r="E161" s="36">
        <v>0</v>
      </c>
      <c r="F161" s="16"/>
      <c r="G161" s="16">
        <f t="shared" si="16"/>
        <v>0</v>
      </c>
      <c r="H161" s="14">
        <v>1</v>
      </c>
      <c r="J161" s="16">
        <f>+G161*H161</f>
        <v>0</v>
      </c>
      <c r="L161" s="3">
        <f t="shared" ref="L161:L194" si="17">+J161/$J$264</f>
        <v>0</v>
      </c>
      <c r="N161" s="16">
        <f>+L161*(assessment!$J$272*assessment!$F$3)</f>
        <v>0</v>
      </c>
      <c r="P161" s="6">
        <f>+N161/payroll!F161</f>
        <v>0</v>
      </c>
      <c r="R161" s="16">
        <f>IF(P161&lt;$R$2,N161, +payroll!F161 * $R$2)</f>
        <v>0</v>
      </c>
      <c r="T161" s="5">
        <f>+N161-R161</f>
        <v>0</v>
      </c>
      <c r="V161" t="e">
        <f t="shared" si="14"/>
        <v>#DIV/0!</v>
      </c>
    </row>
    <row r="162" spans="1:22" outlineLevel="1">
      <c r="A162" t="s">
        <v>250</v>
      </c>
      <c r="B162" t="s">
        <v>251</v>
      </c>
      <c r="C162" s="36">
        <v>41827.83</v>
      </c>
      <c r="D162" s="36">
        <v>14178.82</v>
      </c>
      <c r="E162" s="36">
        <v>13926.56</v>
      </c>
      <c r="F162" s="16"/>
      <c r="G162" s="16">
        <f t="shared" si="16"/>
        <v>23311.070000000003</v>
      </c>
      <c r="H162" s="14">
        <v>1</v>
      </c>
      <c r="J162" s="16">
        <f t="shared" si="12"/>
        <v>23311.070000000003</v>
      </c>
      <c r="L162" s="3">
        <f t="shared" si="17"/>
        <v>6.0548522899846939E-4</v>
      </c>
      <c r="N162" s="16">
        <f>+L162*(assessment!$J$272*assessment!$F$3)</f>
        <v>19111.65105249529</v>
      </c>
      <c r="P162" s="6">
        <f>+N162/payroll!F162</f>
        <v>7.4560939609640616E-4</v>
      </c>
      <c r="R162" s="16">
        <f>IF(P162&lt;$R$2,N162, +payroll!F162 * $R$2)</f>
        <v>19111.65105249529</v>
      </c>
      <c r="T162" s="5">
        <f t="shared" si="13"/>
        <v>0</v>
      </c>
      <c r="V162">
        <f t="shared" si="14"/>
        <v>1</v>
      </c>
    </row>
    <row r="163" spans="1:22" outlineLevel="1">
      <c r="A163" t="s">
        <v>252</v>
      </c>
      <c r="B163" t="s">
        <v>253</v>
      </c>
      <c r="C163" s="36">
        <v>0</v>
      </c>
      <c r="D163" s="36">
        <v>0</v>
      </c>
      <c r="E163" s="36">
        <v>0</v>
      </c>
      <c r="F163" s="16"/>
      <c r="G163" s="16">
        <f t="shared" si="16"/>
        <v>0</v>
      </c>
      <c r="H163" s="14">
        <v>1</v>
      </c>
      <c r="J163" s="16">
        <f t="shared" si="12"/>
        <v>0</v>
      </c>
      <c r="L163" s="3">
        <f t="shared" si="17"/>
        <v>0</v>
      </c>
      <c r="N163" s="16">
        <f>+L163*(assessment!$J$272*assessment!$F$3)</f>
        <v>0</v>
      </c>
      <c r="P163" s="6">
        <f>+N163/payroll!F163</f>
        <v>0</v>
      </c>
      <c r="R163" s="16">
        <f>IF(P163&lt;$R$2,N163, +payroll!F163 * $R$2)</f>
        <v>0</v>
      </c>
      <c r="T163" s="5">
        <f t="shared" si="13"/>
        <v>0</v>
      </c>
      <c r="V163" t="e">
        <f t="shared" si="14"/>
        <v>#DIV/0!</v>
      </c>
    </row>
    <row r="164" spans="1:22" outlineLevel="1">
      <c r="A164" t="s">
        <v>254</v>
      </c>
      <c r="B164" t="s">
        <v>255</v>
      </c>
      <c r="C164" s="36">
        <v>0</v>
      </c>
      <c r="D164" s="36">
        <v>0</v>
      </c>
      <c r="E164" s="36">
        <v>0</v>
      </c>
      <c r="F164" s="16"/>
      <c r="G164" s="16">
        <f t="shared" si="16"/>
        <v>0</v>
      </c>
      <c r="H164" s="14">
        <v>1</v>
      </c>
      <c r="J164" s="16">
        <f t="shared" ref="J164:J226" si="18">+G164*H164</f>
        <v>0</v>
      </c>
      <c r="L164" s="3">
        <f t="shared" si="17"/>
        <v>0</v>
      </c>
      <c r="N164" s="16">
        <f>+L164*(assessment!$J$272*assessment!$F$3)</f>
        <v>0</v>
      </c>
      <c r="P164" s="6">
        <f>+N164/payroll!F164</f>
        <v>0</v>
      </c>
      <c r="R164" s="16">
        <f>IF(P164&lt;$R$2,N164, +payroll!F164 * $R$2)</f>
        <v>0</v>
      </c>
      <c r="T164" s="5">
        <f t="shared" ref="T164:T226" si="19">+N164-R164</f>
        <v>0</v>
      </c>
      <c r="V164" t="e">
        <f t="shared" ref="V164:V226" si="20">+R164/N164</f>
        <v>#DIV/0!</v>
      </c>
    </row>
    <row r="165" spans="1:22" outlineLevel="1">
      <c r="A165" t="s">
        <v>256</v>
      </c>
      <c r="B165" t="s">
        <v>257</v>
      </c>
      <c r="C165" s="36">
        <v>143.56</v>
      </c>
      <c r="D165" s="36">
        <v>3492.26</v>
      </c>
      <c r="E165" s="36">
        <v>0</v>
      </c>
      <c r="F165" s="16"/>
      <c r="G165" s="16">
        <f t="shared" si="16"/>
        <v>1211.94</v>
      </c>
      <c r="H165" s="14">
        <v>1</v>
      </c>
      <c r="J165" s="16">
        <f t="shared" si="18"/>
        <v>1211.94</v>
      </c>
      <c r="L165" s="3">
        <f t="shared" si="17"/>
        <v>3.1479111359212814E-5</v>
      </c>
      <c r="N165" s="16">
        <f>+L165*(assessment!$J$272*assessment!$F$3)</f>
        <v>993.61266456499595</v>
      </c>
      <c r="P165" s="6">
        <f>+N165/payroll!F165</f>
        <v>2.4170793913836909E-4</v>
      </c>
      <c r="R165" s="16">
        <f>IF(P165&lt;$R$2,N165, +payroll!F165 * $R$2)</f>
        <v>993.61266456499595</v>
      </c>
      <c r="T165" s="5">
        <f t="shared" si="19"/>
        <v>0</v>
      </c>
      <c r="V165">
        <f t="shared" si="20"/>
        <v>1</v>
      </c>
    </row>
    <row r="166" spans="1:22" outlineLevel="1">
      <c r="A166" t="s">
        <v>258</v>
      </c>
      <c r="B166" t="s">
        <v>259</v>
      </c>
      <c r="C166" s="36">
        <v>0</v>
      </c>
      <c r="D166" s="36">
        <v>0</v>
      </c>
      <c r="E166" s="36">
        <v>0</v>
      </c>
      <c r="F166" s="16"/>
      <c r="G166" s="16">
        <f t="shared" si="16"/>
        <v>0</v>
      </c>
      <c r="H166" s="14">
        <v>1</v>
      </c>
      <c r="J166" s="16">
        <f t="shared" si="18"/>
        <v>0</v>
      </c>
      <c r="L166" s="3">
        <f t="shared" si="17"/>
        <v>0</v>
      </c>
      <c r="N166" s="16">
        <f>+L166*(assessment!$J$272*assessment!$F$3)</f>
        <v>0</v>
      </c>
      <c r="P166" s="6">
        <f>+N166/payroll!F166</f>
        <v>0</v>
      </c>
      <c r="R166" s="16">
        <f>IF(P166&lt;$R$2,N166, +payroll!F166 * $R$2)</f>
        <v>0</v>
      </c>
      <c r="T166" s="5">
        <f t="shared" si="19"/>
        <v>0</v>
      </c>
      <c r="V166" t="e">
        <f t="shared" si="20"/>
        <v>#DIV/0!</v>
      </c>
    </row>
    <row r="167" spans="1:22" outlineLevel="1">
      <c r="A167" t="s">
        <v>260</v>
      </c>
      <c r="B167" t="s">
        <v>261</v>
      </c>
      <c r="C167" s="36">
        <v>0</v>
      </c>
      <c r="D167" s="36">
        <v>0</v>
      </c>
      <c r="E167" s="36">
        <v>0</v>
      </c>
      <c r="F167" s="16"/>
      <c r="G167" s="16">
        <f t="shared" si="16"/>
        <v>0</v>
      </c>
      <c r="H167" s="14">
        <v>1</v>
      </c>
      <c r="J167" s="16">
        <f t="shared" si="18"/>
        <v>0</v>
      </c>
      <c r="L167" s="3">
        <f t="shared" si="17"/>
        <v>0</v>
      </c>
      <c r="N167" s="16">
        <f>+L167*(assessment!$J$272*assessment!$F$3)</f>
        <v>0</v>
      </c>
      <c r="P167" s="6">
        <f>+N167/payroll!F167</f>
        <v>0</v>
      </c>
      <c r="R167" s="16">
        <f>IF(P167&lt;$R$2,N167, +payroll!F167 * $R$2)</f>
        <v>0</v>
      </c>
      <c r="T167" s="5">
        <f t="shared" si="19"/>
        <v>0</v>
      </c>
      <c r="V167" t="e">
        <f t="shared" si="20"/>
        <v>#DIV/0!</v>
      </c>
    </row>
    <row r="168" spans="1:22" outlineLevel="1">
      <c r="A168" t="s">
        <v>262</v>
      </c>
      <c r="B168" t="s">
        <v>263</v>
      </c>
      <c r="C168" s="36">
        <v>0</v>
      </c>
      <c r="D168" s="36">
        <v>9.1999999999999993</v>
      </c>
      <c r="E168" s="36">
        <v>742.58</v>
      </c>
      <c r="F168" s="16"/>
      <c r="G168" s="16">
        <f t="shared" si="16"/>
        <v>250.59333333333336</v>
      </c>
      <c r="H168" s="14">
        <v>1</v>
      </c>
      <c r="J168" s="16">
        <f t="shared" si="18"/>
        <v>250.59333333333336</v>
      </c>
      <c r="L168" s="3">
        <f t="shared" si="17"/>
        <v>6.5089488306981669E-6</v>
      </c>
      <c r="N168" s="16">
        <f>+L168*(assessment!$J$272*assessment!$F$3)</f>
        <v>205.44970019601431</v>
      </c>
      <c r="P168" s="6">
        <f>+N168/payroll!F168</f>
        <v>1.2779278832437857E-4</v>
      </c>
      <c r="R168" s="16">
        <f>IF(P168&lt;$R$2,N168, +payroll!F168 * $R$2)</f>
        <v>205.44970019601431</v>
      </c>
      <c r="T168" s="5">
        <f t="shared" si="19"/>
        <v>0</v>
      </c>
      <c r="V168">
        <f t="shared" si="20"/>
        <v>1</v>
      </c>
    </row>
    <row r="169" spans="1:22" outlineLevel="1">
      <c r="A169" t="s">
        <v>264</v>
      </c>
      <c r="B169" t="s">
        <v>265</v>
      </c>
      <c r="C169" s="36">
        <v>56372.76</v>
      </c>
      <c r="D169" s="36">
        <v>93174.53</v>
      </c>
      <c r="E169" s="36">
        <v>90548.66</v>
      </c>
      <c r="F169" s="16"/>
      <c r="G169" s="16">
        <f t="shared" si="16"/>
        <v>80031.983333333337</v>
      </c>
      <c r="H169" s="14">
        <v>1</v>
      </c>
      <c r="J169" s="16">
        <f t="shared" si="18"/>
        <v>80031.983333333337</v>
      </c>
      <c r="L169" s="3">
        <f t="shared" si="17"/>
        <v>2.0787627404398432E-3</v>
      </c>
      <c r="N169" s="16">
        <f>+L169*(assessment!$J$272*assessment!$F$3)</f>
        <v>65614.462935668984</v>
      </c>
      <c r="P169" s="6">
        <f>+N169/payroll!F169</f>
        <v>8.1816950358302616E-3</v>
      </c>
      <c r="R169" s="16">
        <f>IF(P169&lt;$R$2,N169, +payroll!F169 * $R$2)</f>
        <v>65614.462935668984</v>
      </c>
      <c r="T169" s="5">
        <f t="shared" si="19"/>
        <v>0</v>
      </c>
      <c r="V169">
        <f t="shared" si="20"/>
        <v>1</v>
      </c>
    </row>
    <row r="170" spans="1:22" outlineLevel="1">
      <c r="A170" t="s">
        <v>266</v>
      </c>
      <c r="B170" t="s">
        <v>267</v>
      </c>
      <c r="C170" s="36">
        <v>0</v>
      </c>
      <c r="D170" s="36">
        <v>0</v>
      </c>
      <c r="E170" s="36">
        <v>0</v>
      </c>
      <c r="F170" s="16"/>
      <c r="G170" s="16">
        <f t="shared" si="16"/>
        <v>0</v>
      </c>
      <c r="H170" s="14">
        <v>1</v>
      </c>
      <c r="J170" s="16">
        <f t="shared" si="18"/>
        <v>0</v>
      </c>
      <c r="L170" s="3">
        <f t="shared" si="17"/>
        <v>0</v>
      </c>
      <c r="N170" s="16">
        <f>+L170*(assessment!$J$272*assessment!$F$3)</f>
        <v>0</v>
      </c>
      <c r="P170" s="6">
        <f>+N170/payroll!F170</f>
        <v>0</v>
      </c>
      <c r="R170" s="16">
        <f>IF(P170&lt;$R$2,N170, +payroll!F170 * $R$2)</f>
        <v>0</v>
      </c>
      <c r="T170" s="5">
        <f t="shared" si="19"/>
        <v>0</v>
      </c>
      <c r="V170" t="e">
        <f t="shared" si="20"/>
        <v>#DIV/0!</v>
      </c>
    </row>
    <row r="171" spans="1:22" outlineLevel="1">
      <c r="A171" t="s">
        <v>268</v>
      </c>
      <c r="B171" t="s">
        <v>269</v>
      </c>
      <c r="C171" s="36">
        <v>0</v>
      </c>
      <c r="D171" s="36">
        <v>0</v>
      </c>
      <c r="E171" s="36">
        <v>0</v>
      </c>
      <c r="F171" s="16"/>
      <c r="G171" s="16">
        <f t="shared" si="16"/>
        <v>0</v>
      </c>
      <c r="H171" s="14">
        <v>1</v>
      </c>
      <c r="J171" s="16">
        <f t="shared" si="18"/>
        <v>0</v>
      </c>
      <c r="L171" s="3">
        <f t="shared" si="17"/>
        <v>0</v>
      </c>
      <c r="N171" s="16">
        <f>+L171*(assessment!$J$272*assessment!$F$3)</f>
        <v>0</v>
      </c>
      <c r="P171" s="6">
        <f>+N171/payroll!F171</f>
        <v>0</v>
      </c>
      <c r="R171" s="16">
        <f>IF(P171&lt;$R$2,N171, +payroll!F171 * $R$2)</f>
        <v>0</v>
      </c>
      <c r="T171" s="5">
        <f t="shared" si="19"/>
        <v>0</v>
      </c>
      <c r="V171" t="e">
        <f t="shared" si="20"/>
        <v>#DIV/0!</v>
      </c>
    </row>
    <row r="172" spans="1:22" outlineLevel="1">
      <c r="A172" t="s">
        <v>270</v>
      </c>
      <c r="B172" t="s">
        <v>271</v>
      </c>
      <c r="C172" s="36">
        <v>0</v>
      </c>
      <c r="D172" s="36">
        <v>0</v>
      </c>
      <c r="E172" s="36">
        <v>0</v>
      </c>
      <c r="F172" s="16"/>
      <c r="G172" s="16">
        <f t="shared" si="16"/>
        <v>0</v>
      </c>
      <c r="H172" s="14">
        <v>1</v>
      </c>
      <c r="J172" s="16">
        <f t="shared" si="18"/>
        <v>0</v>
      </c>
      <c r="L172" s="3">
        <f t="shared" si="17"/>
        <v>0</v>
      </c>
      <c r="N172" s="16">
        <f>+L172*(assessment!$J$272*assessment!$F$3)</f>
        <v>0</v>
      </c>
      <c r="P172" s="6">
        <f>+N172/payroll!F172</f>
        <v>0</v>
      </c>
      <c r="R172" s="16">
        <f>IF(P172&lt;$R$2,N172, +payroll!F172 * $R$2)</f>
        <v>0</v>
      </c>
      <c r="T172" s="5">
        <f t="shared" si="19"/>
        <v>0</v>
      </c>
      <c r="V172" t="e">
        <f t="shared" si="20"/>
        <v>#DIV/0!</v>
      </c>
    </row>
    <row r="173" spans="1:22" outlineLevel="1">
      <c r="A173" t="s">
        <v>272</v>
      </c>
      <c r="B173" t="s">
        <v>273</v>
      </c>
      <c r="C173" s="36">
        <v>0</v>
      </c>
      <c r="D173" s="36">
        <v>0</v>
      </c>
      <c r="E173" s="36">
        <v>403.01</v>
      </c>
      <c r="F173" s="16"/>
      <c r="G173" s="16">
        <f t="shared" si="16"/>
        <v>134.33666666666667</v>
      </c>
      <c r="H173" s="14">
        <v>1</v>
      </c>
      <c r="J173" s="16">
        <f t="shared" si="18"/>
        <v>134.33666666666667</v>
      </c>
      <c r="L173" s="3">
        <f t="shared" si="17"/>
        <v>3.4892807314103433E-6</v>
      </c>
      <c r="N173" s="16">
        <f>+L173*(assessment!$J$272*assessment!$F$3)</f>
        <v>110.13632136528733</v>
      </c>
      <c r="P173" s="6">
        <f>+N173/payroll!F173</f>
        <v>1.2180869290875244E-4</v>
      </c>
      <c r="R173" s="16">
        <f>IF(P173&lt;$R$2,N173, +payroll!F173 * $R$2)</f>
        <v>110.13632136528733</v>
      </c>
      <c r="T173" s="5">
        <f t="shared" si="19"/>
        <v>0</v>
      </c>
      <c r="V173">
        <f t="shared" si="20"/>
        <v>1</v>
      </c>
    </row>
    <row r="174" spans="1:22" outlineLevel="1">
      <c r="A174" t="s">
        <v>274</v>
      </c>
      <c r="B174" t="s">
        <v>275</v>
      </c>
      <c r="C174" s="36">
        <v>0</v>
      </c>
      <c r="D174" s="36">
        <v>0</v>
      </c>
      <c r="E174" s="36">
        <v>0</v>
      </c>
      <c r="F174" s="16"/>
      <c r="G174" s="16">
        <f t="shared" si="16"/>
        <v>0</v>
      </c>
      <c r="H174" s="14">
        <v>1</v>
      </c>
      <c r="J174" s="16">
        <f t="shared" si="18"/>
        <v>0</v>
      </c>
      <c r="L174" s="3">
        <f t="shared" si="17"/>
        <v>0</v>
      </c>
      <c r="N174" s="16">
        <f>+L174*(assessment!$J$272*assessment!$F$3)</f>
        <v>0</v>
      </c>
      <c r="P174" s="6">
        <f>+N174/payroll!F174</f>
        <v>0</v>
      </c>
      <c r="R174" s="16">
        <f>IF(P174&lt;$R$2,N174, +payroll!F174 * $R$2)</f>
        <v>0</v>
      </c>
      <c r="T174" s="5">
        <f t="shared" si="19"/>
        <v>0</v>
      </c>
      <c r="V174" t="e">
        <f t="shared" si="20"/>
        <v>#DIV/0!</v>
      </c>
    </row>
    <row r="175" spans="1:22" outlineLevel="1">
      <c r="A175" t="s">
        <v>276</v>
      </c>
      <c r="B175" t="s">
        <v>277</v>
      </c>
      <c r="C175" s="36">
        <v>228.38</v>
      </c>
      <c r="D175" s="36">
        <v>65.55</v>
      </c>
      <c r="E175" s="36">
        <v>606.57000000000005</v>
      </c>
      <c r="F175" s="16"/>
      <c r="G175" s="16">
        <f t="shared" si="16"/>
        <v>300.16666666666669</v>
      </c>
      <c r="H175" s="14">
        <v>1</v>
      </c>
      <c r="J175" s="16">
        <f t="shared" si="18"/>
        <v>300.16666666666669</v>
      </c>
      <c r="L175" s="3">
        <f t="shared" si="17"/>
        <v>7.7965740270341049E-6</v>
      </c>
      <c r="N175" s="16">
        <f>+L175*(assessment!$J$272*assessment!$F$3)</f>
        <v>246.09254705699922</v>
      </c>
      <c r="P175" s="6">
        <f>+N175/payroll!F175</f>
        <v>7.0282038222545357E-5</v>
      </c>
      <c r="R175" s="16">
        <f>IF(P175&lt;$R$2,N175, +payroll!F175 * $R$2)</f>
        <v>246.09254705699922</v>
      </c>
      <c r="T175" s="5">
        <f t="shared" si="19"/>
        <v>0</v>
      </c>
      <c r="V175">
        <f t="shared" si="20"/>
        <v>1</v>
      </c>
    </row>
    <row r="176" spans="1:22" outlineLevel="1">
      <c r="A176" t="s">
        <v>278</v>
      </c>
      <c r="B176" t="s">
        <v>279</v>
      </c>
      <c r="C176" s="36">
        <v>-10618.7</v>
      </c>
      <c r="D176" s="36">
        <v>265</v>
      </c>
      <c r="E176" s="36">
        <v>0</v>
      </c>
      <c r="F176" s="16"/>
      <c r="G176" s="16">
        <f>IF(SUM(C176:E176)&gt;0,AVERAGE(C176:E176),0)</f>
        <v>0</v>
      </c>
      <c r="H176" s="14">
        <v>1</v>
      </c>
      <c r="J176" s="16">
        <f t="shared" si="18"/>
        <v>0</v>
      </c>
      <c r="L176" s="3">
        <f t="shared" si="17"/>
        <v>0</v>
      </c>
      <c r="N176" s="16">
        <f>+L176*(assessment!$J$272*assessment!$F$3)</f>
        <v>0</v>
      </c>
      <c r="P176" s="6">
        <f>+N176/payroll!F176</f>
        <v>0</v>
      </c>
      <c r="R176" s="16">
        <f>IF(P176&lt;$R$2,N176, +payroll!F176 * $R$2)</f>
        <v>0</v>
      </c>
      <c r="T176" s="5">
        <f t="shared" si="19"/>
        <v>0</v>
      </c>
      <c r="V176" t="e">
        <f t="shared" si="20"/>
        <v>#DIV/0!</v>
      </c>
    </row>
    <row r="177" spans="1:22" outlineLevel="1">
      <c r="A177" t="s">
        <v>280</v>
      </c>
      <c r="B177" t="s">
        <v>281</v>
      </c>
      <c r="C177" s="36">
        <v>0</v>
      </c>
      <c r="D177" s="36">
        <v>0</v>
      </c>
      <c r="E177" s="36">
        <v>0</v>
      </c>
      <c r="F177" s="16"/>
      <c r="G177" s="16">
        <f t="shared" si="16"/>
        <v>0</v>
      </c>
      <c r="H177" s="14">
        <v>1</v>
      </c>
      <c r="J177" s="16">
        <f t="shared" si="18"/>
        <v>0</v>
      </c>
      <c r="L177" s="3">
        <f t="shared" si="17"/>
        <v>0</v>
      </c>
      <c r="N177" s="16">
        <f>+L177*(assessment!$J$272*assessment!$F$3)</f>
        <v>0</v>
      </c>
      <c r="P177" s="6">
        <f>+N177/payroll!F177</f>
        <v>0</v>
      </c>
      <c r="R177" s="16">
        <f>IF(P177&lt;$R$2,N177, +payroll!F177 * $R$2)</f>
        <v>0</v>
      </c>
      <c r="T177" s="5">
        <f t="shared" si="19"/>
        <v>0</v>
      </c>
      <c r="V177" t="e">
        <f t="shared" si="20"/>
        <v>#DIV/0!</v>
      </c>
    </row>
    <row r="178" spans="1:22" outlineLevel="1">
      <c r="A178" t="s">
        <v>282</v>
      </c>
      <c r="B178" t="s">
        <v>283</v>
      </c>
      <c r="C178" s="36">
        <v>0</v>
      </c>
      <c r="D178" s="36">
        <v>0</v>
      </c>
      <c r="E178" s="36">
        <v>0</v>
      </c>
      <c r="F178" s="16"/>
      <c r="G178" s="16">
        <f t="shared" si="16"/>
        <v>0</v>
      </c>
      <c r="H178" s="14">
        <v>1</v>
      </c>
      <c r="J178" s="16">
        <f t="shared" si="18"/>
        <v>0</v>
      </c>
      <c r="L178" s="3">
        <f t="shared" si="17"/>
        <v>0</v>
      </c>
      <c r="N178" s="16">
        <f>+L178*(assessment!$J$272*assessment!$F$3)</f>
        <v>0</v>
      </c>
      <c r="P178" s="6">
        <f>+N178/payroll!F178</f>
        <v>0</v>
      </c>
      <c r="R178" s="16">
        <f>IF(P178&lt;$R$2,N178, +payroll!F178 * $R$2)</f>
        <v>0</v>
      </c>
      <c r="T178" s="5">
        <f t="shared" si="19"/>
        <v>0</v>
      </c>
      <c r="V178" t="e">
        <f t="shared" si="20"/>
        <v>#DIV/0!</v>
      </c>
    </row>
    <row r="179" spans="1:22" outlineLevel="1">
      <c r="A179" t="s">
        <v>284</v>
      </c>
      <c r="B179" t="s">
        <v>285</v>
      </c>
      <c r="C179" s="36">
        <v>574.87</v>
      </c>
      <c r="D179" s="36">
        <v>0</v>
      </c>
      <c r="E179" s="36">
        <v>2699.87</v>
      </c>
      <c r="F179" s="16"/>
      <c r="G179" s="16">
        <f t="shared" si="16"/>
        <v>1091.58</v>
      </c>
      <c r="H179" s="14">
        <v>1</v>
      </c>
      <c r="J179" s="16">
        <f t="shared" si="18"/>
        <v>1091.58</v>
      </c>
      <c r="L179" s="3">
        <f t="shared" si="17"/>
        <v>2.8352862664397177E-5</v>
      </c>
      <c r="N179" s="16">
        <f>+L179*(assessment!$J$272*assessment!$F$3)</f>
        <v>894.93515552408371</v>
      </c>
      <c r="P179" s="6">
        <f>+N179/payroll!F179</f>
        <v>6.0614892892289643E-4</v>
      </c>
      <c r="R179" s="16">
        <f>IF(P179&lt;$R$2,N179, +payroll!F179 * $R$2)</f>
        <v>894.93515552408371</v>
      </c>
      <c r="T179" s="5">
        <f t="shared" si="19"/>
        <v>0</v>
      </c>
      <c r="V179">
        <f t="shared" si="20"/>
        <v>1</v>
      </c>
    </row>
    <row r="180" spans="1:22" outlineLevel="1">
      <c r="A180" t="s">
        <v>286</v>
      </c>
      <c r="B180" t="s">
        <v>287</v>
      </c>
      <c r="C180" s="36">
        <v>0</v>
      </c>
      <c r="D180" s="36">
        <v>0</v>
      </c>
      <c r="E180" s="36">
        <v>0</v>
      </c>
      <c r="F180" s="16"/>
      <c r="G180" s="16">
        <f t="shared" si="16"/>
        <v>0</v>
      </c>
      <c r="H180" s="14">
        <v>1</v>
      </c>
      <c r="J180" s="16">
        <f t="shared" si="18"/>
        <v>0</v>
      </c>
      <c r="L180" s="3">
        <f t="shared" si="17"/>
        <v>0</v>
      </c>
      <c r="N180" s="16">
        <f>+L180*(assessment!$J$272*assessment!$F$3)</f>
        <v>0</v>
      </c>
      <c r="P180" s="6">
        <f>+N180/payroll!F180</f>
        <v>0</v>
      </c>
      <c r="R180" s="16">
        <f>IF(P180&lt;$R$2,N180, +payroll!F180 * $R$2)</f>
        <v>0</v>
      </c>
      <c r="T180" s="5">
        <f t="shared" si="19"/>
        <v>0</v>
      </c>
      <c r="V180" t="e">
        <f t="shared" si="20"/>
        <v>#DIV/0!</v>
      </c>
    </row>
    <row r="181" spans="1:22" outlineLevel="1">
      <c r="A181" t="s">
        <v>288</v>
      </c>
      <c r="B181" t="s">
        <v>289</v>
      </c>
      <c r="C181" s="36">
        <v>0</v>
      </c>
      <c r="D181" s="36">
        <v>0</v>
      </c>
      <c r="E181" s="36">
        <v>0</v>
      </c>
      <c r="F181" s="16"/>
      <c r="G181" s="16">
        <f t="shared" si="16"/>
        <v>0</v>
      </c>
      <c r="H181" s="14">
        <v>1</v>
      </c>
      <c r="J181" s="16">
        <f t="shared" si="18"/>
        <v>0</v>
      </c>
      <c r="L181" s="3">
        <f t="shared" si="17"/>
        <v>0</v>
      </c>
      <c r="N181" s="16">
        <f>+L181*(assessment!$J$272*assessment!$F$3)</f>
        <v>0</v>
      </c>
      <c r="P181" s="6">
        <f>+N181/payroll!F181</f>
        <v>0</v>
      </c>
      <c r="R181" s="16">
        <f>IF(P181&lt;$R$2,N181, +payroll!F181 * $R$2)</f>
        <v>0</v>
      </c>
      <c r="T181" s="5">
        <f t="shared" si="19"/>
        <v>0</v>
      </c>
      <c r="V181" t="e">
        <f t="shared" si="20"/>
        <v>#DIV/0!</v>
      </c>
    </row>
    <row r="182" spans="1:22" outlineLevel="1">
      <c r="A182" t="s">
        <v>290</v>
      </c>
      <c r="B182" t="s">
        <v>291</v>
      </c>
      <c r="C182" s="36">
        <v>0</v>
      </c>
      <c r="D182" s="36">
        <v>0</v>
      </c>
      <c r="E182" s="36">
        <v>0</v>
      </c>
      <c r="F182" s="16"/>
      <c r="G182" s="16">
        <f t="shared" si="16"/>
        <v>0</v>
      </c>
      <c r="H182" s="14">
        <v>1</v>
      </c>
      <c r="J182" s="16">
        <f t="shared" si="18"/>
        <v>0</v>
      </c>
      <c r="L182" s="3">
        <f t="shared" si="17"/>
        <v>0</v>
      </c>
      <c r="N182" s="16">
        <f>+L182*(assessment!$J$272*assessment!$F$3)</f>
        <v>0</v>
      </c>
      <c r="P182" s="6">
        <f>+N182/payroll!F182</f>
        <v>0</v>
      </c>
      <c r="R182" s="16">
        <f>IF(P182&lt;$R$2,N182, +payroll!F182 * $R$2)</f>
        <v>0</v>
      </c>
      <c r="T182" s="5">
        <f t="shared" si="19"/>
        <v>0</v>
      </c>
      <c r="V182" t="e">
        <f t="shared" si="20"/>
        <v>#DIV/0!</v>
      </c>
    </row>
    <row r="183" spans="1:22" outlineLevel="1">
      <c r="A183" t="s">
        <v>292</v>
      </c>
      <c r="B183" t="s">
        <v>293</v>
      </c>
      <c r="C183" s="36">
        <v>96507.35</v>
      </c>
      <c r="D183" s="36">
        <v>12872.61</v>
      </c>
      <c r="E183" s="36">
        <v>27244.91</v>
      </c>
      <c r="F183" s="16"/>
      <c r="G183" s="16">
        <f t="shared" si="16"/>
        <v>45541.623333333329</v>
      </c>
      <c r="H183" s="14">
        <v>1</v>
      </c>
      <c r="J183" s="16">
        <f t="shared" si="18"/>
        <v>45541.623333333329</v>
      </c>
      <c r="L183" s="3">
        <f t="shared" si="17"/>
        <v>1.1829049560121163E-3</v>
      </c>
      <c r="N183" s="16">
        <f>+L183*(assessment!$J$272*assessment!$F$3)</f>
        <v>37337.437256670062</v>
      </c>
      <c r="P183" s="6">
        <f>+N183/payroll!F183</f>
        <v>1.2640783818282184E-3</v>
      </c>
      <c r="R183" s="16">
        <f>IF(P183&lt;$R$2,N183, +payroll!F183 * $R$2)</f>
        <v>37337.437256670062</v>
      </c>
      <c r="T183" s="5">
        <f t="shared" si="19"/>
        <v>0</v>
      </c>
      <c r="V183">
        <f t="shared" si="20"/>
        <v>1</v>
      </c>
    </row>
    <row r="184" spans="1:22" outlineLevel="1">
      <c r="A184" t="s">
        <v>294</v>
      </c>
      <c r="B184" t="s">
        <v>295</v>
      </c>
      <c r="C184" s="36">
        <v>0</v>
      </c>
      <c r="D184" s="36">
        <v>0</v>
      </c>
      <c r="E184" s="36">
        <v>0</v>
      </c>
      <c r="F184" s="16"/>
      <c r="G184" s="16">
        <f t="shared" si="16"/>
        <v>0</v>
      </c>
      <c r="H184" s="14">
        <v>1</v>
      </c>
      <c r="J184" s="16">
        <f t="shared" si="18"/>
        <v>0</v>
      </c>
      <c r="L184" s="3">
        <f t="shared" si="17"/>
        <v>0</v>
      </c>
      <c r="N184" s="16">
        <f>+L184*(assessment!$J$272*assessment!$F$3)</f>
        <v>0</v>
      </c>
      <c r="P184" s="6">
        <f>+N184/payroll!F184</f>
        <v>0</v>
      </c>
      <c r="R184" s="16">
        <f>IF(P184&lt;$R$2,N184, +payroll!F184 * $R$2)</f>
        <v>0</v>
      </c>
      <c r="T184" s="5">
        <f t="shared" si="19"/>
        <v>0</v>
      </c>
      <c r="V184" t="e">
        <f t="shared" si="20"/>
        <v>#DIV/0!</v>
      </c>
    </row>
    <row r="185" spans="1:22" outlineLevel="1">
      <c r="A185" t="s">
        <v>296</v>
      </c>
      <c r="B185" t="s">
        <v>297</v>
      </c>
      <c r="C185" s="36">
        <v>0</v>
      </c>
      <c r="D185" s="36">
        <v>0</v>
      </c>
      <c r="E185" s="36">
        <v>0</v>
      </c>
      <c r="F185" s="16"/>
      <c r="G185" s="16">
        <f t="shared" si="16"/>
        <v>0</v>
      </c>
      <c r="H185" s="14">
        <v>1</v>
      </c>
      <c r="J185" s="16">
        <f t="shared" si="18"/>
        <v>0</v>
      </c>
      <c r="L185" s="3">
        <f t="shared" si="17"/>
        <v>0</v>
      </c>
      <c r="N185" s="16">
        <f>+L185*(assessment!$J$272*assessment!$F$3)</f>
        <v>0</v>
      </c>
      <c r="P185" s="6">
        <f>+N185/payroll!F185</f>
        <v>0</v>
      </c>
      <c r="R185" s="16">
        <f>IF(P185&lt;$R$2,N185, +payroll!F185 * $R$2)</f>
        <v>0</v>
      </c>
      <c r="T185" s="5">
        <f t="shared" si="19"/>
        <v>0</v>
      </c>
      <c r="V185" t="e">
        <f t="shared" si="20"/>
        <v>#DIV/0!</v>
      </c>
    </row>
    <row r="186" spans="1:22" outlineLevel="1">
      <c r="A186" t="s">
        <v>298</v>
      </c>
      <c r="B186" t="s">
        <v>299</v>
      </c>
      <c r="C186" s="36">
        <v>0</v>
      </c>
      <c r="D186" s="36">
        <v>0</v>
      </c>
      <c r="E186" s="36">
        <v>0</v>
      </c>
      <c r="F186" s="16"/>
      <c r="G186" s="16">
        <f t="shared" si="16"/>
        <v>0</v>
      </c>
      <c r="H186" s="14">
        <v>1</v>
      </c>
      <c r="J186" s="16">
        <f t="shared" si="18"/>
        <v>0</v>
      </c>
      <c r="L186" s="3">
        <f t="shared" si="17"/>
        <v>0</v>
      </c>
      <c r="N186" s="16">
        <f>+L186*(assessment!$J$272*assessment!$F$3)</f>
        <v>0</v>
      </c>
      <c r="P186" s="6">
        <f>+N186/payroll!F186</f>
        <v>0</v>
      </c>
      <c r="R186" s="16">
        <f>IF(P186&lt;$R$2,N186, +payroll!F186 * $R$2)</f>
        <v>0</v>
      </c>
      <c r="T186" s="5">
        <f t="shared" si="19"/>
        <v>0</v>
      </c>
      <c r="V186" t="e">
        <f t="shared" si="20"/>
        <v>#DIV/0!</v>
      </c>
    </row>
    <row r="187" spans="1:22" outlineLevel="1">
      <c r="A187" t="s">
        <v>300</v>
      </c>
      <c r="B187" t="s">
        <v>301</v>
      </c>
      <c r="C187" s="36">
        <v>5009.66</v>
      </c>
      <c r="D187" s="36">
        <v>20231.91</v>
      </c>
      <c r="E187" s="36">
        <v>19646.88</v>
      </c>
      <c r="F187" s="16"/>
      <c r="G187" s="16">
        <f t="shared" si="16"/>
        <v>14962.816666666666</v>
      </c>
      <c r="H187" s="14">
        <v>1</v>
      </c>
      <c r="J187" s="16">
        <f t="shared" si="18"/>
        <v>14962.816666666666</v>
      </c>
      <c r="L187" s="3">
        <f t="shared" si="17"/>
        <v>3.8864644462389671E-4</v>
      </c>
      <c r="N187" s="16">
        <f>+L187*(assessment!$J$272*assessment!$F$3)</f>
        <v>12267.310376391732</v>
      </c>
      <c r="P187" s="6">
        <f>+N187/payroll!F187</f>
        <v>1.2898888403133702E-3</v>
      </c>
      <c r="R187" s="16">
        <f>IF(P187&lt;$R$2,N187, +payroll!F187 * $R$2)</f>
        <v>12267.310376391732</v>
      </c>
      <c r="T187" s="5">
        <f t="shared" si="19"/>
        <v>0</v>
      </c>
      <c r="V187">
        <f t="shared" si="20"/>
        <v>1</v>
      </c>
    </row>
    <row r="188" spans="1:22" outlineLevel="1">
      <c r="A188" t="s">
        <v>302</v>
      </c>
      <c r="B188" t="s">
        <v>303</v>
      </c>
      <c r="C188" s="36">
        <v>0</v>
      </c>
      <c r="D188" s="36">
        <v>0</v>
      </c>
      <c r="E188" s="36">
        <v>0</v>
      </c>
      <c r="F188" s="16"/>
      <c r="G188" s="16">
        <f t="shared" si="16"/>
        <v>0</v>
      </c>
      <c r="H188" s="14">
        <v>1</v>
      </c>
      <c r="J188" s="16">
        <f t="shared" si="18"/>
        <v>0</v>
      </c>
      <c r="L188" s="3">
        <f t="shared" si="17"/>
        <v>0</v>
      </c>
      <c r="N188" s="16">
        <f>+L188*(assessment!$J$272*assessment!$F$3)</f>
        <v>0</v>
      </c>
      <c r="P188" s="6">
        <f>+N188/payroll!F188</f>
        <v>0</v>
      </c>
      <c r="R188" s="16">
        <f>IF(P188&lt;$R$2,N188, +payroll!F188 * $R$2)</f>
        <v>0</v>
      </c>
      <c r="T188" s="5">
        <f t="shared" si="19"/>
        <v>0</v>
      </c>
      <c r="V188" t="e">
        <f t="shared" si="20"/>
        <v>#DIV/0!</v>
      </c>
    </row>
    <row r="189" spans="1:22" outlineLevel="1">
      <c r="A189" t="s">
        <v>304</v>
      </c>
      <c r="B189" t="s">
        <v>305</v>
      </c>
      <c r="C189" s="36">
        <v>0</v>
      </c>
      <c r="D189" s="36">
        <v>0</v>
      </c>
      <c r="E189" s="36">
        <v>0</v>
      </c>
      <c r="F189" s="16"/>
      <c r="G189" s="16">
        <f t="shared" si="16"/>
        <v>0</v>
      </c>
      <c r="H189" s="14">
        <v>1</v>
      </c>
      <c r="J189" s="16">
        <f t="shared" si="18"/>
        <v>0</v>
      </c>
      <c r="L189" s="3">
        <f t="shared" si="17"/>
        <v>0</v>
      </c>
      <c r="N189" s="16">
        <f>+L189*(assessment!$J$272*assessment!$F$3)</f>
        <v>0</v>
      </c>
      <c r="P189" s="6">
        <f>+N189/payroll!F189</f>
        <v>0</v>
      </c>
      <c r="R189" s="16">
        <f>IF(P189&lt;$R$2,N189, +payroll!F189 * $R$2)</f>
        <v>0</v>
      </c>
      <c r="T189" s="5">
        <f t="shared" si="19"/>
        <v>0</v>
      </c>
      <c r="V189" t="e">
        <f t="shared" si="20"/>
        <v>#DIV/0!</v>
      </c>
    </row>
    <row r="190" spans="1:22" outlineLevel="1">
      <c r="A190" t="s">
        <v>306</v>
      </c>
      <c r="B190" t="s">
        <v>307</v>
      </c>
      <c r="C190" s="36">
        <v>0</v>
      </c>
      <c r="D190" s="36">
        <v>720.95</v>
      </c>
      <c r="E190" s="36">
        <v>432.28</v>
      </c>
      <c r="F190" s="16"/>
      <c r="G190" s="16">
        <f t="shared" si="16"/>
        <v>384.41</v>
      </c>
      <c r="H190" s="14">
        <v>1</v>
      </c>
      <c r="J190" s="16">
        <f t="shared" si="18"/>
        <v>384.41</v>
      </c>
      <c r="L190" s="3">
        <f t="shared" si="17"/>
        <v>9.9847230041049867E-6</v>
      </c>
      <c r="N190" s="16">
        <f>+L190*(assessment!$J$272*assessment!$F$3)</f>
        <v>315.15969799282976</v>
      </c>
      <c r="P190" s="6">
        <f>+N190/payroll!F190</f>
        <v>4.316685589000911E-4</v>
      </c>
      <c r="R190" s="16">
        <f>IF(P190&lt;$R$2,N190, +payroll!F190 * $R$2)</f>
        <v>315.15969799282976</v>
      </c>
      <c r="T190" s="5">
        <f t="shared" si="19"/>
        <v>0</v>
      </c>
      <c r="V190">
        <f t="shared" si="20"/>
        <v>1</v>
      </c>
    </row>
    <row r="191" spans="1:22" outlineLevel="1">
      <c r="A191" t="s">
        <v>308</v>
      </c>
      <c r="B191" t="s">
        <v>309</v>
      </c>
      <c r="C191" s="36">
        <v>0</v>
      </c>
      <c r="D191" s="36">
        <v>0</v>
      </c>
      <c r="E191" s="36">
        <v>0</v>
      </c>
      <c r="F191" s="16"/>
      <c r="G191" s="16">
        <f t="shared" si="16"/>
        <v>0</v>
      </c>
      <c r="H191" s="14">
        <v>1</v>
      </c>
      <c r="J191" s="16">
        <f t="shared" si="18"/>
        <v>0</v>
      </c>
      <c r="L191" s="3">
        <f t="shared" si="17"/>
        <v>0</v>
      </c>
      <c r="N191" s="16">
        <f>+L191*(assessment!$J$272*assessment!$F$3)</f>
        <v>0</v>
      </c>
      <c r="P191" s="6">
        <f>+N191/payroll!F191</f>
        <v>0</v>
      </c>
      <c r="R191" s="16">
        <f>IF(P191&lt;$R$2,N191, +payroll!F191 * $R$2)</f>
        <v>0</v>
      </c>
      <c r="T191" s="5">
        <f t="shared" si="19"/>
        <v>0</v>
      </c>
      <c r="V191" t="e">
        <f t="shared" si="20"/>
        <v>#DIV/0!</v>
      </c>
    </row>
    <row r="192" spans="1:22" outlineLevel="1">
      <c r="A192" t="s">
        <v>310</v>
      </c>
      <c r="B192" t="s">
        <v>311</v>
      </c>
      <c r="C192" s="36">
        <v>0</v>
      </c>
      <c r="D192" s="36">
        <v>101.91</v>
      </c>
      <c r="E192" s="36">
        <v>1407.26</v>
      </c>
      <c r="F192" s="16"/>
      <c r="G192" s="16">
        <f t="shared" si="16"/>
        <v>503.05666666666667</v>
      </c>
      <c r="H192" s="14">
        <v>1</v>
      </c>
      <c r="J192" s="16">
        <f t="shared" si="18"/>
        <v>503.05666666666667</v>
      </c>
      <c r="L192" s="3">
        <f t="shared" si="17"/>
        <v>1.3066469321909005E-5</v>
      </c>
      <c r="N192" s="16">
        <f>+L192*(assessment!$J$272*assessment!$F$3)</f>
        <v>412.43252553249471</v>
      </c>
      <c r="P192" s="6">
        <f>+N192/payroll!F192</f>
        <v>9.510930325455243E-4</v>
      </c>
      <c r="R192" s="16">
        <f>IF(P192&lt;$R$2,N192, +payroll!F192 * $R$2)</f>
        <v>412.43252553249471</v>
      </c>
      <c r="T192" s="5">
        <f t="shared" si="19"/>
        <v>0</v>
      </c>
      <c r="V192">
        <f t="shared" si="20"/>
        <v>1</v>
      </c>
    </row>
    <row r="193" spans="1:22" outlineLevel="1">
      <c r="A193" t="s">
        <v>312</v>
      </c>
      <c r="B193" t="s">
        <v>313</v>
      </c>
      <c r="C193" s="36">
        <v>0</v>
      </c>
      <c r="D193" s="36">
        <v>0</v>
      </c>
      <c r="E193" s="36">
        <v>0</v>
      </c>
      <c r="F193" s="16"/>
      <c r="G193" s="16">
        <f t="shared" si="16"/>
        <v>0</v>
      </c>
      <c r="H193" s="14">
        <v>1</v>
      </c>
      <c r="J193" s="16">
        <f t="shared" si="18"/>
        <v>0</v>
      </c>
      <c r="L193" s="3">
        <f t="shared" si="17"/>
        <v>0</v>
      </c>
      <c r="N193" s="16">
        <f>+L193*(assessment!$J$272*assessment!$F$3)</f>
        <v>0</v>
      </c>
      <c r="P193" s="6">
        <f>+N193/payroll!F193</f>
        <v>0</v>
      </c>
      <c r="R193" s="16">
        <f>IF(P193&lt;$R$2,N193, +payroll!F193 * $R$2)</f>
        <v>0</v>
      </c>
      <c r="T193" s="5">
        <f t="shared" si="19"/>
        <v>0</v>
      </c>
      <c r="V193" t="e">
        <f t="shared" si="20"/>
        <v>#DIV/0!</v>
      </c>
    </row>
    <row r="194" spans="1:22" outlineLevel="1">
      <c r="A194" t="s">
        <v>314</v>
      </c>
      <c r="B194" t="s">
        <v>315</v>
      </c>
      <c r="C194" s="36">
        <v>0</v>
      </c>
      <c r="D194" s="36">
        <v>771</v>
      </c>
      <c r="E194" s="36">
        <v>0</v>
      </c>
      <c r="F194" s="16"/>
      <c r="G194" s="16">
        <f t="shared" si="16"/>
        <v>257</v>
      </c>
      <c r="H194" s="14">
        <v>1</v>
      </c>
      <c r="J194" s="16">
        <f t="shared" si="18"/>
        <v>257</v>
      </c>
      <c r="L194" s="3">
        <f t="shared" si="17"/>
        <v>6.6753565517415817E-6</v>
      </c>
      <c r="N194" s="16">
        <f>+L194*(assessment!$J$272*assessment!$F$3)</f>
        <v>210.70222518705873</v>
      </c>
      <c r="P194" s="6">
        <f>+N194/payroll!F194</f>
        <v>6.7255986928629571E-4</v>
      </c>
      <c r="R194" s="16">
        <f>IF(P194&lt;$R$2,N194, +payroll!F194 * $R$2)</f>
        <v>210.70222518705873</v>
      </c>
      <c r="T194" s="5">
        <f t="shared" si="19"/>
        <v>0</v>
      </c>
      <c r="V194">
        <f t="shared" si="20"/>
        <v>1</v>
      </c>
    </row>
    <row r="195" spans="1:22" outlineLevel="1">
      <c r="A195" t="s">
        <v>316</v>
      </c>
      <c r="B195" t="s">
        <v>317</v>
      </c>
      <c r="C195" s="36">
        <v>0</v>
      </c>
      <c r="D195" s="36">
        <v>0</v>
      </c>
      <c r="E195" s="36">
        <v>0</v>
      </c>
      <c r="F195" s="16"/>
      <c r="G195" s="16">
        <f t="shared" ref="G195:G260" si="21">IF(SUM(C195:E195)&gt;0,AVERAGE(C195:E195),0)</f>
        <v>0</v>
      </c>
      <c r="H195" s="14">
        <v>1</v>
      </c>
      <c r="J195" s="16">
        <f t="shared" si="18"/>
        <v>0</v>
      </c>
      <c r="L195" s="3">
        <f t="shared" ref="L195:L225" si="22">+J195/$J$264</f>
        <v>0</v>
      </c>
      <c r="N195" s="16">
        <f>+L195*(assessment!$J$272*assessment!$F$3)</f>
        <v>0</v>
      </c>
      <c r="P195" s="6">
        <f>+N195/payroll!F195</f>
        <v>0</v>
      </c>
      <c r="R195" s="16">
        <f>IF(P195&lt;$R$2,N195, +payroll!F195 * $R$2)</f>
        <v>0</v>
      </c>
      <c r="T195" s="5">
        <f t="shared" si="19"/>
        <v>0</v>
      </c>
      <c r="V195" t="e">
        <f t="shared" si="20"/>
        <v>#DIV/0!</v>
      </c>
    </row>
    <row r="196" spans="1:22" outlineLevel="1">
      <c r="A196" t="s">
        <v>318</v>
      </c>
      <c r="B196" t="s">
        <v>319</v>
      </c>
      <c r="C196" s="36">
        <v>17760.28</v>
      </c>
      <c r="D196" s="36">
        <v>24095.15</v>
      </c>
      <c r="E196" s="36">
        <v>14393.54</v>
      </c>
      <c r="F196" s="16"/>
      <c r="G196" s="16">
        <f t="shared" si="21"/>
        <v>18749.656666666666</v>
      </c>
      <c r="H196" s="14">
        <v>1</v>
      </c>
      <c r="J196" s="16">
        <f t="shared" si="18"/>
        <v>18749.656666666666</v>
      </c>
      <c r="L196" s="3">
        <f t="shared" si="22"/>
        <v>4.8700639483555857E-4</v>
      </c>
      <c r="N196" s="16">
        <f>+L196*(assessment!$J$272*assessment!$F$3)</f>
        <v>15371.962572607146</v>
      </c>
      <c r="P196" s="6">
        <f>+N196/payroll!F196</f>
        <v>3.5192785418701293E-3</v>
      </c>
      <c r="R196" s="16">
        <f>IF(P196&lt;$R$2,N196, +payroll!F196 * $R$2)</f>
        <v>15371.962572607146</v>
      </c>
      <c r="T196" s="5">
        <f t="shared" si="19"/>
        <v>0</v>
      </c>
      <c r="V196">
        <f t="shared" si="20"/>
        <v>1</v>
      </c>
    </row>
    <row r="197" spans="1:22" outlineLevel="1">
      <c r="A197" t="s">
        <v>320</v>
      </c>
      <c r="B197" t="s">
        <v>321</v>
      </c>
      <c r="C197" s="36">
        <v>0</v>
      </c>
      <c r="D197" s="36">
        <v>15.9</v>
      </c>
      <c r="E197" s="36">
        <v>0</v>
      </c>
      <c r="F197" s="16"/>
      <c r="G197" s="16">
        <f t="shared" si="21"/>
        <v>5.3</v>
      </c>
      <c r="H197" s="14">
        <v>1</v>
      </c>
      <c r="J197" s="16">
        <f t="shared" si="18"/>
        <v>5.3</v>
      </c>
      <c r="L197" s="3">
        <f t="shared" si="22"/>
        <v>1.3766299503591588E-7</v>
      </c>
      <c r="N197" s="16">
        <f>+L197*(assessment!$J$272*assessment!$F$3)</f>
        <v>4.3452209863479032</v>
      </c>
      <c r="P197" s="6">
        <f>+N197/payroll!F197</f>
        <v>5.9460757910148278E-6</v>
      </c>
      <c r="R197" s="16">
        <f>IF(P197&lt;$R$2,N197, +payroll!F197 * $R$2)</f>
        <v>4.3452209863479032</v>
      </c>
      <c r="T197" s="5">
        <f t="shared" si="19"/>
        <v>0</v>
      </c>
      <c r="V197">
        <f t="shared" si="20"/>
        <v>1</v>
      </c>
    </row>
    <row r="198" spans="1:22" outlineLevel="1">
      <c r="A198" t="s">
        <v>322</v>
      </c>
      <c r="B198" t="s">
        <v>323</v>
      </c>
      <c r="C198" s="36">
        <v>3862.94</v>
      </c>
      <c r="D198" s="36">
        <v>4106.38</v>
      </c>
      <c r="E198" s="36">
        <v>3413.1</v>
      </c>
      <c r="F198" s="16"/>
      <c r="G198" s="16">
        <f t="shared" si="21"/>
        <v>3794.14</v>
      </c>
      <c r="H198" s="14">
        <v>1</v>
      </c>
      <c r="J198" s="16">
        <f t="shared" si="18"/>
        <v>3794.14</v>
      </c>
      <c r="L198" s="3">
        <f t="shared" si="22"/>
        <v>9.8549561506711293E-5</v>
      </c>
      <c r="N198" s="16">
        <f>+L198*(assessment!$J$272*assessment!$F$3)</f>
        <v>3110.6371232343458</v>
      </c>
      <c r="P198" s="6">
        <f>+N198/payroll!F198</f>
        <v>1.2996338553323821E-3</v>
      </c>
      <c r="R198" s="16">
        <f>IF(P198&lt;$R$2,N198, +payroll!F198 * $R$2)</f>
        <v>3110.6371232343458</v>
      </c>
      <c r="T198" s="5">
        <f t="shared" si="19"/>
        <v>0</v>
      </c>
      <c r="V198">
        <f t="shared" si="20"/>
        <v>1</v>
      </c>
    </row>
    <row r="199" spans="1:22" outlineLevel="1">
      <c r="A199" t="s">
        <v>324</v>
      </c>
      <c r="B199" t="s">
        <v>325</v>
      </c>
      <c r="C199" s="36">
        <v>0</v>
      </c>
      <c r="D199" s="36">
        <v>0</v>
      </c>
      <c r="E199" s="36">
        <v>0</v>
      </c>
      <c r="F199" s="16"/>
      <c r="G199" s="16">
        <f t="shared" si="21"/>
        <v>0</v>
      </c>
      <c r="H199" s="14">
        <v>1</v>
      </c>
      <c r="J199" s="16">
        <f t="shared" si="18"/>
        <v>0</v>
      </c>
      <c r="L199" s="3">
        <f t="shared" si="22"/>
        <v>0</v>
      </c>
      <c r="N199" s="16">
        <f>+L199*(assessment!$J$272*assessment!$F$3)</f>
        <v>0</v>
      </c>
      <c r="P199" s="6">
        <f>+N199/payroll!F199</f>
        <v>0</v>
      </c>
      <c r="R199" s="16">
        <f>IF(P199&lt;$R$2,N199, +payroll!F199 * $R$2)</f>
        <v>0</v>
      </c>
      <c r="T199" s="5">
        <f t="shared" si="19"/>
        <v>0</v>
      </c>
      <c r="V199" t="e">
        <f t="shared" si="20"/>
        <v>#DIV/0!</v>
      </c>
    </row>
    <row r="200" spans="1:22" outlineLevel="1">
      <c r="A200" t="s">
        <v>326</v>
      </c>
      <c r="B200" t="s">
        <v>327</v>
      </c>
      <c r="C200" s="36">
        <v>0</v>
      </c>
      <c r="D200" s="36">
        <v>0</v>
      </c>
      <c r="E200" s="36">
        <v>0</v>
      </c>
      <c r="F200" s="16"/>
      <c r="G200" s="16">
        <f t="shared" si="21"/>
        <v>0</v>
      </c>
      <c r="H200" s="14">
        <v>1</v>
      </c>
      <c r="J200" s="16">
        <f t="shared" si="18"/>
        <v>0</v>
      </c>
      <c r="L200" s="3">
        <f t="shared" si="22"/>
        <v>0</v>
      </c>
      <c r="N200" s="16">
        <f>+L200*(assessment!$J$272*assessment!$F$3)</f>
        <v>0</v>
      </c>
      <c r="P200" s="6">
        <f>+N200/payroll!F200</f>
        <v>0</v>
      </c>
      <c r="R200" s="16">
        <f>IF(P200&lt;$R$2,N200, +payroll!F200 * $R$2)</f>
        <v>0</v>
      </c>
      <c r="T200" s="5">
        <f t="shared" si="19"/>
        <v>0</v>
      </c>
      <c r="V200" t="e">
        <f t="shared" si="20"/>
        <v>#DIV/0!</v>
      </c>
    </row>
    <row r="201" spans="1:22" outlineLevel="1">
      <c r="A201" t="s">
        <v>502</v>
      </c>
      <c r="B201" t="s">
        <v>500</v>
      </c>
      <c r="C201" s="36">
        <v>0</v>
      </c>
      <c r="D201" s="36">
        <v>0</v>
      </c>
      <c r="E201" s="36">
        <v>0</v>
      </c>
      <c r="F201" s="16"/>
      <c r="G201" s="16">
        <f t="shared" si="21"/>
        <v>0</v>
      </c>
      <c r="H201" s="14">
        <v>1</v>
      </c>
      <c r="J201" s="16">
        <f>+G201*H201</f>
        <v>0</v>
      </c>
      <c r="L201" s="3">
        <f t="shared" si="22"/>
        <v>0</v>
      </c>
      <c r="N201" s="16">
        <f>+L201*(assessment!$J$272*assessment!$F$3)</f>
        <v>0</v>
      </c>
      <c r="P201" s="6">
        <f>+N201/payroll!F201</f>
        <v>0</v>
      </c>
      <c r="R201" s="16">
        <f>IF(P201&lt;$R$2,N201, +payroll!F201 * $R$2)</f>
        <v>0</v>
      </c>
      <c r="T201" s="5">
        <f>+N201-R201</f>
        <v>0</v>
      </c>
      <c r="V201" t="e">
        <f>+R201/N201</f>
        <v>#DIV/0!</v>
      </c>
    </row>
    <row r="202" spans="1:22" outlineLevel="1">
      <c r="A202" t="s">
        <v>328</v>
      </c>
      <c r="B202" t="s">
        <v>329</v>
      </c>
      <c r="C202" s="36">
        <v>0</v>
      </c>
      <c r="D202" s="36">
        <v>0</v>
      </c>
      <c r="E202" s="36">
        <v>0</v>
      </c>
      <c r="F202" s="16"/>
      <c r="G202" s="16">
        <f t="shared" si="21"/>
        <v>0</v>
      </c>
      <c r="H202" s="14">
        <v>1</v>
      </c>
      <c r="J202" s="16">
        <f t="shared" si="18"/>
        <v>0</v>
      </c>
      <c r="L202" s="3">
        <f t="shared" si="22"/>
        <v>0</v>
      </c>
      <c r="N202" s="16">
        <f>+L202*(assessment!$J$272*assessment!$F$3)</f>
        <v>0</v>
      </c>
      <c r="P202" s="6">
        <f>+N202/payroll!F202</f>
        <v>0</v>
      </c>
      <c r="R202" s="16">
        <f>IF(P202&lt;$R$2,N202, +payroll!F202 * $R$2)</f>
        <v>0</v>
      </c>
      <c r="T202" s="5">
        <f t="shared" si="19"/>
        <v>0</v>
      </c>
      <c r="V202" t="e">
        <f t="shared" si="20"/>
        <v>#DIV/0!</v>
      </c>
    </row>
    <row r="203" spans="1:22" outlineLevel="1">
      <c r="A203" t="s">
        <v>330</v>
      </c>
      <c r="B203" t="s">
        <v>331</v>
      </c>
      <c r="C203" s="36">
        <v>0</v>
      </c>
      <c r="D203" s="36">
        <v>0</v>
      </c>
      <c r="E203" s="36">
        <v>0</v>
      </c>
      <c r="F203" s="16"/>
      <c r="G203" s="16">
        <f t="shared" si="21"/>
        <v>0</v>
      </c>
      <c r="H203" s="14">
        <v>1</v>
      </c>
      <c r="J203" s="16">
        <f t="shared" si="18"/>
        <v>0</v>
      </c>
      <c r="L203" s="3">
        <f t="shared" si="22"/>
        <v>0</v>
      </c>
      <c r="N203" s="16">
        <f>+L203*(assessment!$J$272*assessment!$F$3)</f>
        <v>0</v>
      </c>
      <c r="P203" s="6">
        <f>+N203/payroll!F203</f>
        <v>0</v>
      </c>
      <c r="R203" s="16">
        <f>IF(P203&lt;$R$2,N203, +payroll!F203 * $R$2)</f>
        <v>0</v>
      </c>
      <c r="T203" s="5">
        <f t="shared" si="19"/>
        <v>0</v>
      </c>
      <c r="V203" t="e">
        <f t="shared" si="20"/>
        <v>#DIV/0!</v>
      </c>
    </row>
    <row r="204" spans="1:22" outlineLevel="1">
      <c r="A204" t="s">
        <v>332</v>
      </c>
      <c r="B204" t="s">
        <v>333</v>
      </c>
      <c r="C204" s="36">
        <v>0</v>
      </c>
      <c r="D204" s="36">
        <v>0</v>
      </c>
      <c r="E204" s="36">
        <v>0</v>
      </c>
      <c r="F204" s="16"/>
      <c r="G204" s="16">
        <f t="shared" si="21"/>
        <v>0</v>
      </c>
      <c r="H204" s="14">
        <v>1</v>
      </c>
      <c r="J204" s="16">
        <f t="shared" si="18"/>
        <v>0</v>
      </c>
      <c r="L204" s="3">
        <f t="shared" si="22"/>
        <v>0</v>
      </c>
      <c r="N204" s="16">
        <f>+L204*(assessment!$J$272*assessment!$F$3)</f>
        <v>0</v>
      </c>
      <c r="P204" s="6">
        <f>+N204/payroll!F204</f>
        <v>0</v>
      </c>
      <c r="R204" s="16">
        <f>IF(P204&lt;$R$2,N204, +payroll!F204 * $R$2)</f>
        <v>0</v>
      </c>
      <c r="T204" s="5">
        <f t="shared" si="19"/>
        <v>0</v>
      </c>
      <c r="V204" t="e">
        <f t="shared" si="20"/>
        <v>#DIV/0!</v>
      </c>
    </row>
    <row r="205" spans="1:22" outlineLevel="1">
      <c r="A205" t="s">
        <v>334</v>
      </c>
      <c r="B205" t="s">
        <v>335</v>
      </c>
      <c r="C205" s="36">
        <v>0</v>
      </c>
      <c r="D205" s="36">
        <v>0</v>
      </c>
      <c r="E205" s="36">
        <v>0</v>
      </c>
      <c r="F205" s="16"/>
      <c r="G205" s="16">
        <f t="shared" si="21"/>
        <v>0</v>
      </c>
      <c r="H205" s="14">
        <v>1</v>
      </c>
      <c r="J205" s="16">
        <f t="shared" si="18"/>
        <v>0</v>
      </c>
      <c r="L205" s="3">
        <f t="shared" si="22"/>
        <v>0</v>
      </c>
      <c r="N205" s="16">
        <f>+L205*(assessment!$J$272*assessment!$F$3)</f>
        <v>0</v>
      </c>
      <c r="P205" s="6">
        <f>+N205/payroll!F205</f>
        <v>0</v>
      </c>
      <c r="R205" s="16">
        <f>IF(P205&lt;$R$2,N205, +payroll!F205 * $R$2)</f>
        <v>0</v>
      </c>
      <c r="T205" s="5">
        <f t="shared" si="19"/>
        <v>0</v>
      </c>
      <c r="V205" t="e">
        <f t="shared" si="20"/>
        <v>#DIV/0!</v>
      </c>
    </row>
    <row r="206" spans="1:22" outlineLevel="1">
      <c r="A206" t="s">
        <v>336</v>
      </c>
      <c r="B206" t="s">
        <v>337</v>
      </c>
      <c r="C206" s="36">
        <v>5588.4</v>
      </c>
      <c r="D206" s="36">
        <v>1157.81</v>
      </c>
      <c r="E206" s="36">
        <v>0</v>
      </c>
      <c r="F206" s="16"/>
      <c r="G206" s="16">
        <f t="shared" si="21"/>
        <v>2248.7366666666662</v>
      </c>
      <c r="H206" s="14">
        <v>1</v>
      </c>
      <c r="J206" s="16">
        <f t="shared" si="18"/>
        <v>2248.7366666666662</v>
      </c>
      <c r="L206" s="3">
        <f t="shared" si="22"/>
        <v>5.8409023505738733E-5</v>
      </c>
      <c r="N206" s="16">
        <f>+L206*(assessment!$J$272*assessment!$F$3)</f>
        <v>1843.6335390132128</v>
      </c>
      <c r="P206" s="6">
        <f>+N206/payroll!F206</f>
        <v>1.0260250665903171E-3</v>
      </c>
      <c r="R206" s="16">
        <f>IF(P206&lt;$R$2,N206, +payroll!F206 * $R$2)</f>
        <v>1843.6335390132128</v>
      </c>
      <c r="T206" s="5">
        <f t="shared" si="19"/>
        <v>0</v>
      </c>
      <c r="V206">
        <f t="shared" si="20"/>
        <v>1</v>
      </c>
    </row>
    <row r="207" spans="1:22" outlineLevel="1">
      <c r="A207" t="s">
        <v>338</v>
      </c>
      <c r="B207" t="s">
        <v>339</v>
      </c>
      <c r="C207" s="36">
        <v>0</v>
      </c>
      <c r="D207" s="36">
        <v>0</v>
      </c>
      <c r="E207" s="36">
        <v>10017.799999999999</v>
      </c>
      <c r="F207" s="16"/>
      <c r="G207" s="16">
        <f t="shared" si="21"/>
        <v>3339.2666666666664</v>
      </c>
      <c r="H207" s="14">
        <v>1</v>
      </c>
      <c r="J207" s="16">
        <f t="shared" si="18"/>
        <v>3339.2666666666664</v>
      </c>
      <c r="L207" s="3">
        <f t="shared" si="22"/>
        <v>8.6734613312628806E-5</v>
      </c>
      <c r="N207" s="16">
        <f>+L207*(assessment!$J$272*assessment!$F$3)</f>
        <v>2737.70784887019</v>
      </c>
      <c r="P207" s="6">
        <f>+N207/payroll!F207</f>
        <v>1.7139041825169523E-3</v>
      </c>
      <c r="R207" s="16">
        <f>IF(P207&lt;$R$2,N207, +payroll!F207 * $R$2)</f>
        <v>2737.70784887019</v>
      </c>
      <c r="T207" s="5">
        <f t="shared" si="19"/>
        <v>0</v>
      </c>
      <c r="V207">
        <f t="shared" si="20"/>
        <v>1</v>
      </c>
    </row>
    <row r="208" spans="1:22" outlineLevel="1">
      <c r="A208" t="s">
        <v>340</v>
      </c>
      <c r="B208" t="s">
        <v>341</v>
      </c>
      <c r="C208" s="36">
        <v>2024.28</v>
      </c>
      <c r="D208" s="36">
        <v>0</v>
      </c>
      <c r="E208" s="36">
        <v>0</v>
      </c>
      <c r="F208" s="16"/>
      <c r="G208" s="16">
        <f t="shared" si="21"/>
        <v>674.76</v>
      </c>
      <c r="H208" s="14">
        <v>1</v>
      </c>
      <c r="J208" s="16">
        <f t="shared" si="18"/>
        <v>674.76</v>
      </c>
      <c r="L208" s="3">
        <f t="shared" si="22"/>
        <v>1.7526317458572567E-5</v>
      </c>
      <c r="N208" s="16">
        <f>+L208*(assessment!$J$272*assessment!$F$3)</f>
        <v>553.20402127322859</v>
      </c>
      <c r="P208" s="6">
        <f>+N208/payroll!F208</f>
        <v>1.1366889849049916E-3</v>
      </c>
      <c r="R208" s="16">
        <f>IF(P208&lt;$R$2,N208, +payroll!F208 * $R$2)</f>
        <v>553.20402127322859</v>
      </c>
      <c r="T208" s="5">
        <f t="shared" si="19"/>
        <v>0</v>
      </c>
      <c r="V208">
        <f t="shared" si="20"/>
        <v>1</v>
      </c>
    </row>
    <row r="209" spans="1:22" outlineLevel="1">
      <c r="A209" t="s">
        <v>342</v>
      </c>
      <c r="B209" t="s">
        <v>343</v>
      </c>
      <c r="C209" s="36">
        <v>30963.93</v>
      </c>
      <c r="D209" s="36">
        <v>8455.9500000000007</v>
      </c>
      <c r="E209" s="36">
        <v>1171</v>
      </c>
      <c r="F209" s="16"/>
      <c r="G209" s="16">
        <f t="shared" si="21"/>
        <v>13530.293333333335</v>
      </c>
      <c r="H209" s="14">
        <v>1</v>
      </c>
      <c r="J209" s="16">
        <f t="shared" si="18"/>
        <v>13530.293333333335</v>
      </c>
      <c r="L209" s="3">
        <f t="shared" si="22"/>
        <v>3.5143786867568918E-4</v>
      </c>
      <c r="N209" s="16">
        <f>+L209*(assessment!$J$272*assessment!$F$3)</f>
        <v>11092.851800649649</v>
      </c>
      <c r="P209" s="6">
        <f>+N209/payroll!F209</f>
        <v>1.9304786960037449E-3</v>
      </c>
      <c r="R209" s="16">
        <f>IF(P209&lt;$R$2,N209, +payroll!F209 * $R$2)</f>
        <v>11092.851800649649</v>
      </c>
      <c r="T209" s="5">
        <f t="shared" si="19"/>
        <v>0</v>
      </c>
      <c r="V209">
        <f t="shared" si="20"/>
        <v>1</v>
      </c>
    </row>
    <row r="210" spans="1:22" outlineLevel="1">
      <c r="A210" t="s">
        <v>483</v>
      </c>
      <c r="B210" t="s">
        <v>347</v>
      </c>
      <c r="C210" s="36">
        <v>0</v>
      </c>
      <c r="D210" s="36">
        <v>0</v>
      </c>
      <c r="E210" s="36">
        <v>0</v>
      </c>
      <c r="F210" s="16"/>
      <c r="G210" s="16">
        <f t="shared" si="21"/>
        <v>0</v>
      </c>
      <c r="H210" s="14">
        <v>1</v>
      </c>
      <c r="J210" s="16">
        <f>+G210*H210</f>
        <v>0</v>
      </c>
      <c r="L210" s="3">
        <f t="shared" si="22"/>
        <v>0</v>
      </c>
      <c r="N210" s="16">
        <f>+L210*(assessment!$J$272*assessment!$F$3)</f>
        <v>0</v>
      </c>
      <c r="P210" s="6">
        <f>+N210/payroll!F210</f>
        <v>0</v>
      </c>
      <c r="R210" s="16">
        <f>IF(P210&lt;$R$2,N210, +payroll!F210 * $R$2)</f>
        <v>0</v>
      </c>
      <c r="T210" s="5">
        <f>+N210-R210</f>
        <v>0</v>
      </c>
      <c r="V210" t="e">
        <f>+R210/N210</f>
        <v>#DIV/0!</v>
      </c>
    </row>
    <row r="211" spans="1:22" outlineLevel="1">
      <c r="A211" t="s">
        <v>484</v>
      </c>
      <c r="B211" t="s">
        <v>348</v>
      </c>
      <c r="C211" s="36">
        <v>0</v>
      </c>
      <c r="D211" s="36">
        <v>0</v>
      </c>
      <c r="E211" s="36">
        <v>0</v>
      </c>
      <c r="F211" s="16"/>
      <c r="G211" s="16">
        <f t="shared" si="21"/>
        <v>0</v>
      </c>
      <c r="H211" s="14">
        <v>1</v>
      </c>
      <c r="J211" s="16">
        <f>+G211*H211</f>
        <v>0</v>
      </c>
      <c r="L211" s="3">
        <f t="shared" si="22"/>
        <v>0</v>
      </c>
      <c r="N211" s="16">
        <f>+L211*(assessment!$J$272*assessment!$F$3)</f>
        <v>0</v>
      </c>
      <c r="P211" s="6">
        <f>+N211/payroll!F211</f>
        <v>0</v>
      </c>
      <c r="R211" s="16">
        <f>IF(P211&lt;$R$2,N211, +payroll!F211 * $R$2)</f>
        <v>0</v>
      </c>
      <c r="T211" s="5">
        <f>+N211-R211</f>
        <v>0</v>
      </c>
      <c r="V211" t="e">
        <f>+R211/N211</f>
        <v>#DIV/0!</v>
      </c>
    </row>
    <row r="212" spans="1:22" outlineLevel="1">
      <c r="A212" t="s">
        <v>485</v>
      </c>
      <c r="B212" t="s">
        <v>344</v>
      </c>
      <c r="C212" s="36">
        <v>0</v>
      </c>
      <c r="D212" s="36">
        <v>0</v>
      </c>
      <c r="E212" s="36">
        <v>0</v>
      </c>
      <c r="F212" s="16"/>
      <c r="G212" s="16">
        <f t="shared" si="21"/>
        <v>0</v>
      </c>
      <c r="H212" s="14">
        <v>1</v>
      </c>
      <c r="J212" s="16">
        <f t="shared" si="18"/>
        <v>0</v>
      </c>
      <c r="L212" s="3">
        <f t="shared" si="22"/>
        <v>0</v>
      </c>
      <c r="N212" s="16">
        <f>+L212*(assessment!$J$272*assessment!$F$3)</f>
        <v>0</v>
      </c>
      <c r="P212" s="6">
        <f>+N212/payroll!F212</f>
        <v>0</v>
      </c>
      <c r="R212" s="16">
        <f>IF(P212&lt;$R$2,N212, +payroll!F212 * $R$2)</f>
        <v>0</v>
      </c>
      <c r="T212" s="5">
        <f t="shared" si="19"/>
        <v>0</v>
      </c>
      <c r="V212" t="e">
        <f t="shared" si="20"/>
        <v>#DIV/0!</v>
      </c>
    </row>
    <row r="213" spans="1:22" outlineLevel="1">
      <c r="A213" t="s">
        <v>346</v>
      </c>
      <c r="B213" t="s">
        <v>345</v>
      </c>
      <c r="C213" s="36">
        <v>-7306.62</v>
      </c>
      <c r="D213" s="36">
        <v>1086.1199999999999</v>
      </c>
      <c r="E213" s="36">
        <v>0</v>
      </c>
      <c r="F213" s="16"/>
      <c r="G213" s="16">
        <f t="shared" si="21"/>
        <v>0</v>
      </c>
      <c r="H213" s="14">
        <v>1</v>
      </c>
      <c r="J213" s="16">
        <f t="shared" si="18"/>
        <v>0</v>
      </c>
      <c r="L213" s="3">
        <f t="shared" si="22"/>
        <v>0</v>
      </c>
      <c r="N213" s="16">
        <f>+L213*(assessment!$J$272*assessment!$F$3)</f>
        <v>0</v>
      </c>
      <c r="P213" s="6">
        <f>+N213/payroll!F213</f>
        <v>0</v>
      </c>
      <c r="R213" s="16">
        <f>IF(P213&lt;$R$2,N213, +payroll!F213 * $R$2)</f>
        <v>0</v>
      </c>
      <c r="T213" s="5">
        <f t="shared" si="19"/>
        <v>0</v>
      </c>
      <c r="V213" t="e">
        <f t="shared" si="20"/>
        <v>#DIV/0!</v>
      </c>
    </row>
    <row r="214" spans="1:22" outlineLevel="1">
      <c r="A214" t="s">
        <v>349</v>
      </c>
      <c r="B214" t="s">
        <v>350</v>
      </c>
      <c r="C214" s="36">
        <v>3577.25</v>
      </c>
      <c r="D214" s="36">
        <v>1320.61</v>
      </c>
      <c r="E214" s="36">
        <v>6645.43</v>
      </c>
      <c r="F214" s="16"/>
      <c r="G214" s="16">
        <f t="shared" si="21"/>
        <v>3847.7633333333338</v>
      </c>
      <c r="H214" s="14">
        <v>1</v>
      </c>
      <c r="J214" s="16">
        <f t="shared" si="18"/>
        <v>3847.7633333333338</v>
      </c>
      <c r="L214" s="3">
        <f t="shared" si="22"/>
        <v>9.9942382010574689E-5</v>
      </c>
      <c r="N214" s="16">
        <f>+L214*(assessment!$J$272*assessment!$F$3)</f>
        <v>3154.6003748113139</v>
      </c>
      <c r="P214" s="6">
        <f>+N214/payroll!F214</f>
        <v>1.8053933065287657E-3</v>
      </c>
      <c r="R214" s="16">
        <f>IF(P214&lt;$R$2,N214, +payroll!F214 * $R$2)</f>
        <v>3154.6003748113139</v>
      </c>
      <c r="T214" s="5">
        <f t="shared" si="19"/>
        <v>0</v>
      </c>
      <c r="V214">
        <f t="shared" si="20"/>
        <v>1</v>
      </c>
    </row>
    <row r="215" spans="1:22" outlineLevel="1">
      <c r="A215" t="s">
        <v>351</v>
      </c>
      <c r="B215" t="s">
        <v>352</v>
      </c>
      <c r="C215" s="36">
        <v>0</v>
      </c>
      <c r="D215" s="36">
        <v>0</v>
      </c>
      <c r="E215" s="36">
        <v>0</v>
      </c>
      <c r="F215" s="16"/>
      <c r="G215" s="16">
        <f t="shared" si="21"/>
        <v>0</v>
      </c>
      <c r="H215" s="14">
        <v>1</v>
      </c>
      <c r="J215" s="16">
        <f t="shared" si="18"/>
        <v>0</v>
      </c>
      <c r="L215" s="3">
        <f t="shared" si="22"/>
        <v>0</v>
      </c>
      <c r="N215" s="16">
        <f>+L215*(assessment!$J$272*assessment!$F$3)</f>
        <v>0</v>
      </c>
      <c r="P215" s="6">
        <f>+N215/payroll!F215</f>
        <v>0</v>
      </c>
      <c r="R215" s="16">
        <f>IF(P215&lt;$R$2,N215, +payroll!F215 * $R$2)</f>
        <v>0</v>
      </c>
      <c r="T215" s="5">
        <f t="shared" si="19"/>
        <v>0</v>
      </c>
      <c r="V215" t="e">
        <f t="shared" si="20"/>
        <v>#DIV/0!</v>
      </c>
    </row>
    <row r="216" spans="1:22" outlineLevel="1">
      <c r="A216" t="s">
        <v>353</v>
      </c>
      <c r="B216" t="s">
        <v>354</v>
      </c>
      <c r="C216" s="36">
        <v>0</v>
      </c>
      <c r="D216" s="36">
        <v>0</v>
      </c>
      <c r="E216" s="36">
        <v>0</v>
      </c>
      <c r="F216" s="16"/>
      <c r="G216" s="16">
        <f t="shared" si="21"/>
        <v>0</v>
      </c>
      <c r="H216" s="14">
        <v>1</v>
      </c>
      <c r="J216" s="16">
        <f t="shared" si="18"/>
        <v>0</v>
      </c>
      <c r="L216" s="3">
        <f t="shared" si="22"/>
        <v>0</v>
      </c>
      <c r="N216" s="16">
        <f>+L216*(assessment!$J$272*assessment!$F$3)</f>
        <v>0</v>
      </c>
      <c r="P216" s="6">
        <f>+N216/payroll!F216</f>
        <v>0</v>
      </c>
      <c r="R216" s="16">
        <f>IF(P216&lt;$R$2,N216, +payroll!F216 * $R$2)</f>
        <v>0</v>
      </c>
      <c r="T216" s="5">
        <f t="shared" si="19"/>
        <v>0</v>
      </c>
      <c r="V216" t="e">
        <f t="shared" si="20"/>
        <v>#DIV/0!</v>
      </c>
    </row>
    <row r="217" spans="1:22" outlineLevel="1">
      <c r="A217" t="s">
        <v>355</v>
      </c>
      <c r="B217" t="s">
        <v>356</v>
      </c>
      <c r="C217" s="36">
        <v>6257.03</v>
      </c>
      <c r="D217" s="36">
        <v>0</v>
      </c>
      <c r="E217" s="36">
        <v>1896.69</v>
      </c>
      <c r="F217" s="16"/>
      <c r="G217" s="16">
        <f t="shared" si="21"/>
        <v>2717.9066666666663</v>
      </c>
      <c r="H217" s="14">
        <v>1</v>
      </c>
      <c r="J217" s="16">
        <f t="shared" si="18"/>
        <v>2717.9066666666663</v>
      </c>
      <c r="L217" s="3">
        <f t="shared" si="22"/>
        <v>7.0595315464418108E-5</v>
      </c>
      <c r="N217" s="16">
        <f>+L217*(assessment!$J$272*assessment!$F$3)</f>
        <v>2228.2839786669574</v>
      </c>
      <c r="P217" s="6">
        <f>+N217/payroll!F217</f>
        <v>6.695045992173807E-4</v>
      </c>
      <c r="R217" s="16">
        <f>IF(P217&lt;$R$2,N217, +payroll!F217 * $R$2)</f>
        <v>2228.2839786669574</v>
      </c>
      <c r="T217" s="5">
        <f t="shared" si="19"/>
        <v>0</v>
      </c>
      <c r="V217">
        <f t="shared" si="20"/>
        <v>1</v>
      </c>
    </row>
    <row r="218" spans="1:22" outlineLevel="1">
      <c r="A218" t="s">
        <v>357</v>
      </c>
      <c r="B218" t="s">
        <v>358</v>
      </c>
      <c r="C218" s="36">
        <v>0</v>
      </c>
      <c r="D218" s="36">
        <v>0</v>
      </c>
      <c r="E218" s="36">
        <v>0</v>
      </c>
      <c r="F218" s="16"/>
      <c r="G218" s="16">
        <f t="shared" si="21"/>
        <v>0</v>
      </c>
      <c r="H218" s="14">
        <v>1</v>
      </c>
      <c r="J218" s="16">
        <f t="shared" si="18"/>
        <v>0</v>
      </c>
      <c r="L218" s="3">
        <f t="shared" si="22"/>
        <v>0</v>
      </c>
      <c r="N218" s="16">
        <f>+L218*(assessment!$J$272*assessment!$F$3)</f>
        <v>0</v>
      </c>
      <c r="P218" s="6">
        <f>+N218/payroll!F218</f>
        <v>0</v>
      </c>
      <c r="R218" s="16">
        <f>IF(P218&lt;$R$2,N218, +payroll!F218 * $R$2)</f>
        <v>0</v>
      </c>
      <c r="T218" s="5">
        <f t="shared" si="19"/>
        <v>0</v>
      </c>
      <c r="V218" t="e">
        <f t="shared" si="20"/>
        <v>#DIV/0!</v>
      </c>
    </row>
    <row r="219" spans="1:22" outlineLevel="1">
      <c r="A219" t="s">
        <v>359</v>
      </c>
      <c r="B219" t="s">
        <v>360</v>
      </c>
      <c r="C219" s="36">
        <v>0</v>
      </c>
      <c r="D219" s="36">
        <v>0</v>
      </c>
      <c r="E219" s="36">
        <v>0</v>
      </c>
      <c r="F219" s="16"/>
      <c r="G219" s="16">
        <f t="shared" si="21"/>
        <v>0</v>
      </c>
      <c r="H219" s="14">
        <v>1</v>
      </c>
      <c r="J219" s="16">
        <f t="shared" si="18"/>
        <v>0</v>
      </c>
      <c r="L219" s="3">
        <f t="shared" si="22"/>
        <v>0</v>
      </c>
      <c r="N219" s="16">
        <f>+L219*(assessment!$J$272*assessment!$F$3)</f>
        <v>0</v>
      </c>
      <c r="P219" s="6">
        <f>+N219/payroll!F219</f>
        <v>0</v>
      </c>
      <c r="R219" s="16">
        <f>IF(P219&lt;$R$2,N219, +payroll!F219 * $R$2)</f>
        <v>0</v>
      </c>
      <c r="T219" s="5">
        <f t="shared" si="19"/>
        <v>0</v>
      </c>
      <c r="V219" t="e">
        <f t="shared" si="20"/>
        <v>#DIV/0!</v>
      </c>
    </row>
    <row r="220" spans="1:22" outlineLevel="1">
      <c r="A220" t="s">
        <v>361</v>
      </c>
      <c r="B220" t="s">
        <v>362</v>
      </c>
      <c r="C220" s="36">
        <v>0</v>
      </c>
      <c r="D220" s="36">
        <v>0</v>
      </c>
      <c r="E220" s="36">
        <v>0</v>
      </c>
      <c r="F220" s="16"/>
      <c r="G220" s="16">
        <f t="shared" si="21"/>
        <v>0</v>
      </c>
      <c r="H220" s="14">
        <v>1</v>
      </c>
      <c r="J220" s="16">
        <f t="shared" si="18"/>
        <v>0</v>
      </c>
      <c r="L220" s="3">
        <f t="shared" si="22"/>
        <v>0</v>
      </c>
      <c r="N220" s="16">
        <f>+L220*(assessment!$J$272*assessment!$F$3)</f>
        <v>0</v>
      </c>
      <c r="P220" s="6">
        <f>+N220/payroll!F220</f>
        <v>0</v>
      </c>
      <c r="R220" s="16">
        <f>IF(P220&lt;$R$2,N220, +payroll!F220 * $R$2)</f>
        <v>0</v>
      </c>
      <c r="T220" s="5">
        <f t="shared" si="19"/>
        <v>0</v>
      </c>
      <c r="V220" t="e">
        <f t="shared" si="20"/>
        <v>#DIV/0!</v>
      </c>
    </row>
    <row r="221" spans="1:22" outlineLevel="1">
      <c r="A221" t="s">
        <v>363</v>
      </c>
      <c r="B221" t="s">
        <v>364</v>
      </c>
      <c r="C221" s="36">
        <v>0</v>
      </c>
      <c r="D221" s="36">
        <v>0</v>
      </c>
      <c r="E221" s="36">
        <v>0</v>
      </c>
      <c r="F221" s="16"/>
      <c r="G221" s="16">
        <f t="shared" si="21"/>
        <v>0</v>
      </c>
      <c r="H221" s="14">
        <v>1</v>
      </c>
      <c r="J221" s="16">
        <f t="shared" si="18"/>
        <v>0</v>
      </c>
      <c r="L221" s="3">
        <f t="shared" si="22"/>
        <v>0</v>
      </c>
      <c r="N221" s="16">
        <f>+L221*(assessment!$J$272*assessment!$F$3)</f>
        <v>0</v>
      </c>
      <c r="P221" s="6">
        <f>+N221/payroll!F221</f>
        <v>0</v>
      </c>
      <c r="R221" s="16">
        <f>IF(P221&lt;$R$2,N221, +payroll!F221 * $R$2)</f>
        <v>0</v>
      </c>
      <c r="T221" s="5">
        <f t="shared" si="19"/>
        <v>0</v>
      </c>
      <c r="V221" t="e">
        <f t="shared" si="20"/>
        <v>#DIV/0!</v>
      </c>
    </row>
    <row r="222" spans="1:22" outlineLevel="1">
      <c r="A222" t="s">
        <v>365</v>
      </c>
      <c r="B222" t="s">
        <v>366</v>
      </c>
      <c r="C222" s="36">
        <v>0</v>
      </c>
      <c r="D222" s="36">
        <v>0</v>
      </c>
      <c r="E222" s="36">
        <v>0</v>
      </c>
      <c r="F222" s="16"/>
      <c r="G222" s="16">
        <f t="shared" si="21"/>
        <v>0</v>
      </c>
      <c r="H222" s="14">
        <v>1</v>
      </c>
      <c r="J222" s="16">
        <f t="shared" si="18"/>
        <v>0</v>
      </c>
      <c r="L222" s="3">
        <f t="shared" si="22"/>
        <v>0</v>
      </c>
      <c r="N222" s="16">
        <f>+L222*(assessment!$J$272*assessment!$F$3)</f>
        <v>0</v>
      </c>
      <c r="P222" s="6">
        <f>+N222/payroll!F222</f>
        <v>0</v>
      </c>
      <c r="R222" s="16">
        <f>IF(P222&lt;$R$2,N222, +payroll!F222 * $R$2)</f>
        <v>0</v>
      </c>
      <c r="T222" s="5">
        <f t="shared" si="19"/>
        <v>0</v>
      </c>
      <c r="V222" t="e">
        <f t="shared" si="20"/>
        <v>#DIV/0!</v>
      </c>
    </row>
    <row r="223" spans="1:22" outlineLevel="1">
      <c r="A223" t="s">
        <v>367</v>
      </c>
      <c r="B223" t="s">
        <v>368</v>
      </c>
      <c r="C223" s="36">
        <v>186.5</v>
      </c>
      <c r="D223" s="36">
        <v>779.96</v>
      </c>
      <c r="E223" s="36">
        <v>6326.83</v>
      </c>
      <c r="F223" s="16"/>
      <c r="G223" s="16">
        <f t="shared" si="21"/>
        <v>2431.0966666666668</v>
      </c>
      <c r="H223" s="14">
        <v>1</v>
      </c>
      <c r="J223" s="16">
        <f t="shared" si="18"/>
        <v>2431.0966666666668</v>
      </c>
      <c r="L223" s="3">
        <f t="shared" si="22"/>
        <v>6.3145669500974522E-5</v>
      </c>
      <c r="N223" s="16">
        <f>+L223*(assessment!$J$272*assessment!$F$3)</f>
        <v>1993.1419350642327</v>
      </c>
      <c r="P223" s="6">
        <f>+N223/payroll!F223</f>
        <v>3.0810036510086307E-4</v>
      </c>
      <c r="R223" s="16">
        <f>IF(P223&lt;$R$2,N223, +payroll!F223 * $R$2)</f>
        <v>1993.1419350642327</v>
      </c>
      <c r="T223" s="5">
        <f t="shared" si="19"/>
        <v>0</v>
      </c>
      <c r="V223">
        <f t="shared" si="20"/>
        <v>1</v>
      </c>
    </row>
    <row r="224" spans="1:22" outlineLevel="1">
      <c r="A224" t="s">
        <v>369</v>
      </c>
      <c r="B224" t="s">
        <v>370</v>
      </c>
      <c r="C224" s="36">
        <v>-377.88</v>
      </c>
      <c r="D224" s="36">
        <v>0</v>
      </c>
      <c r="E224" s="36">
        <v>0</v>
      </c>
      <c r="F224" s="16"/>
      <c r="G224" s="16">
        <f t="shared" si="21"/>
        <v>0</v>
      </c>
      <c r="H224" s="14">
        <v>1</v>
      </c>
      <c r="J224" s="16">
        <f t="shared" si="18"/>
        <v>0</v>
      </c>
      <c r="L224" s="3">
        <f t="shared" si="22"/>
        <v>0</v>
      </c>
      <c r="N224" s="16">
        <f>+L224*(assessment!$J$272*assessment!$F$3)</f>
        <v>0</v>
      </c>
      <c r="P224" s="6">
        <f>+N224/payroll!F224</f>
        <v>0</v>
      </c>
      <c r="R224" s="16">
        <f>IF(P224&lt;$R$2,N224, +payroll!F224 * $R$2)</f>
        <v>0</v>
      </c>
      <c r="T224" s="5">
        <f t="shared" si="19"/>
        <v>0</v>
      </c>
      <c r="V224" t="e">
        <f t="shared" si="20"/>
        <v>#DIV/0!</v>
      </c>
    </row>
    <row r="225" spans="1:22" outlineLevel="1">
      <c r="A225" t="s">
        <v>371</v>
      </c>
      <c r="B225" t="s">
        <v>372</v>
      </c>
      <c r="C225" s="36">
        <v>0</v>
      </c>
      <c r="D225" s="36">
        <v>0</v>
      </c>
      <c r="E225" s="36">
        <v>0</v>
      </c>
      <c r="F225" s="16"/>
      <c r="G225" s="16">
        <f t="shared" si="21"/>
        <v>0</v>
      </c>
      <c r="H225" s="14">
        <v>1</v>
      </c>
      <c r="J225" s="16">
        <f t="shared" si="18"/>
        <v>0</v>
      </c>
      <c r="L225" s="3">
        <f t="shared" si="22"/>
        <v>0</v>
      </c>
      <c r="N225" s="16">
        <f>+L225*(assessment!$J$272*assessment!$F$3)</f>
        <v>0</v>
      </c>
      <c r="P225" s="6">
        <f>+N225/payroll!F225</f>
        <v>0</v>
      </c>
      <c r="R225" s="16">
        <f>IF(P225&lt;$R$2,N225, +payroll!F225 * $R$2)</f>
        <v>0</v>
      </c>
      <c r="T225" s="5">
        <f t="shared" si="19"/>
        <v>0</v>
      </c>
      <c r="V225" t="e">
        <f t="shared" si="20"/>
        <v>#DIV/0!</v>
      </c>
    </row>
    <row r="226" spans="1:22" outlineLevel="1">
      <c r="A226" t="s">
        <v>373</v>
      </c>
      <c r="B226" t="s">
        <v>374</v>
      </c>
      <c r="C226" s="36">
        <v>0</v>
      </c>
      <c r="D226" s="36">
        <v>0</v>
      </c>
      <c r="E226" s="36">
        <v>0</v>
      </c>
      <c r="F226" s="16"/>
      <c r="G226" s="16">
        <f t="shared" si="21"/>
        <v>0</v>
      </c>
      <c r="H226" s="14">
        <v>1</v>
      </c>
      <c r="J226" s="16">
        <f t="shared" si="18"/>
        <v>0</v>
      </c>
      <c r="L226" s="3">
        <f t="shared" ref="L226:L261" si="23">+J226/$J$264</f>
        <v>0</v>
      </c>
      <c r="N226" s="16">
        <f>+L226*(assessment!$J$272*assessment!$F$3)</f>
        <v>0</v>
      </c>
      <c r="P226" s="6">
        <f>+N226/payroll!F226</f>
        <v>0</v>
      </c>
      <c r="R226" s="16">
        <f>IF(P226&lt;$R$2,N226, +payroll!F226 * $R$2)</f>
        <v>0</v>
      </c>
      <c r="T226" s="5">
        <f t="shared" si="19"/>
        <v>0</v>
      </c>
      <c r="V226" t="e">
        <f t="shared" si="20"/>
        <v>#DIV/0!</v>
      </c>
    </row>
    <row r="227" spans="1:22" outlineLevel="1">
      <c r="A227" t="s">
        <v>375</v>
      </c>
      <c r="B227" t="s">
        <v>376</v>
      </c>
      <c r="C227" s="36">
        <v>0</v>
      </c>
      <c r="D227" s="36">
        <v>9859.15</v>
      </c>
      <c r="E227" s="36">
        <v>0</v>
      </c>
      <c r="F227" s="16"/>
      <c r="G227" s="16">
        <f t="shared" si="21"/>
        <v>3286.3833333333332</v>
      </c>
      <c r="H227" s="14">
        <v>1</v>
      </c>
      <c r="J227" s="16">
        <f t="shared" ref="J227:J261" si="24">+G227*H227</f>
        <v>3286.3833333333332</v>
      </c>
      <c r="L227" s="3">
        <f t="shared" si="23"/>
        <v>8.5361013679770436E-5</v>
      </c>
      <c r="N227" s="16">
        <f>+L227*(assessment!$J$272*assessment!$F$3)</f>
        <v>2694.3512885252785</v>
      </c>
      <c r="P227" s="6">
        <f>+N227/payroll!F227</f>
        <v>1.9482143968901145E-3</v>
      </c>
      <c r="R227" s="16">
        <f>IF(P227&lt;$R$2,N227, +payroll!F227 * $R$2)</f>
        <v>2694.3512885252785</v>
      </c>
      <c r="T227" s="5">
        <f t="shared" ref="T227:T261" si="25">+N227-R227</f>
        <v>0</v>
      </c>
      <c r="V227">
        <f t="shared" ref="V227:V261" si="26">+R227/N227</f>
        <v>1</v>
      </c>
    </row>
    <row r="228" spans="1:22" outlineLevel="1">
      <c r="A228" t="s">
        <v>508</v>
      </c>
      <c r="B228" t="s">
        <v>509</v>
      </c>
      <c r="C228" s="36">
        <v>0</v>
      </c>
      <c r="D228" s="36">
        <v>0</v>
      </c>
      <c r="E228" s="36">
        <v>0</v>
      </c>
      <c r="F228" s="16"/>
      <c r="G228" s="16">
        <f t="shared" si="21"/>
        <v>0</v>
      </c>
      <c r="H228" s="14">
        <v>1</v>
      </c>
      <c r="J228" s="16">
        <f>+G228*H228</f>
        <v>0</v>
      </c>
      <c r="L228" s="3">
        <f>+J228/$J$264</f>
        <v>0</v>
      </c>
      <c r="N228" s="16">
        <f>+L228*(assessment!$J$272*assessment!$F$3)</f>
        <v>0</v>
      </c>
      <c r="P228" s="6">
        <f>+N228/payroll!F228</f>
        <v>0</v>
      </c>
      <c r="R228" s="16">
        <f>IF(P228&lt;$R$2,N228, +payroll!F228 * $R$2)</f>
        <v>0</v>
      </c>
      <c r="T228" s="5">
        <f>+N228-R228</f>
        <v>0</v>
      </c>
      <c r="V228" t="e">
        <f>+R228/N228</f>
        <v>#DIV/0!</v>
      </c>
    </row>
    <row r="229" spans="1:22" outlineLevel="1">
      <c r="A229" t="s">
        <v>377</v>
      </c>
      <c r="B229" t="s">
        <v>378</v>
      </c>
      <c r="C229" s="36">
        <v>13632.17</v>
      </c>
      <c r="D229" s="36">
        <v>4114.66</v>
      </c>
      <c r="E229" s="36">
        <v>0</v>
      </c>
      <c r="F229" s="16"/>
      <c r="G229" s="16">
        <f t="shared" si="21"/>
        <v>5915.6100000000006</v>
      </c>
      <c r="H229" s="14">
        <v>1</v>
      </c>
      <c r="J229" s="16">
        <f t="shared" si="24"/>
        <v>5915.6100000000006</v>
      </c>
      <c r="L229" s="3">
        <f t="shared" si="23"/>
        <v>1.5365294152158763E-4</v>
      </c>
      <c r="N229" s="16">
        <f>+L229*(assessment!$J$272*assessment!$F$3)</f>
        <v>4849.930701707458</v>
      </c>
      <c r="P229" s="6">
        <f>+N229/payroll!F229</f>
        <v>5.8789342637248446E-3</v>
      </c>
      <c r="R229" s="16">
        <f>IF(P229&lt;$R$2,N229, +payroll!F229 * $R$2)</f>
        <v>4849.930701707458</v>
      </c>
      <c r="T229" s="5">
        <f t="shared" si="25"/>
        <v>0</v>
      </c>
      <c r="V229">
        <f t="shared" si="26"/>
        <v>1</v>
      </c>
    </row>
    <row r="230" spans="1:22" outlineLevel="1">
      <c r="A230" t="s">
        <v>379</v>
      </c>
      <c r="B230" t="s">
        <v>380</v>
      </c>
      <c r="C230" s="36">
        <v>0</v>
      </c>
      <c r="D230" s="36">
        <v>12550.28</v>
      </c>
      <c r="E230" s="36">
        <v>-635.19000000000005</v>
      </c>
      <c r="F230" s="16"/>
      <c r="G230" s="16">
        <f t="shared" si="21"/>
        <v>3971.6966666666667</v>
      </c>
      <c r="H230" s="14">
        <v>1</v>
      </c>
      <c r="J230" s="16">
        <f t="shared" si="24"/>
        <v>3971.6966666666667</v>
      </c>
      <c r="L230" s="3">
        <f t="shared" si="23"/>
        <v>1.0316144500141453E-4</v>
      </c>
      <c r="N230" s="16">
        <f>+L230*(assessment!$J$272*assessment!$F$3)</f>
        <v>3256.2074919637762</v>
      </c>
      <c r="P230" s="6">
        <f>+N230/payroll!F230</f>
        <v>3.9158542744913462E-3</v>
      </c>
      <c r="R230" s="16">
        <f>IF(P230&lt;$R$2,N230, +payroll!F230 * $R$2)</f>
        <v>3256.2074919637762</v>
      </c>
      <c r="T230" s="5">
        <f t="shared" si="25"/>
        <v>0</v>
      </c>
      <c r="V230">
        <f t="shared" si="26"/>
        <v>1</v>
      </c>
    </row>
    <row r="231" spans="1:22" outlineLevel="1">
      <c r="A231" t="s">
        <v>381</v>
      </c>
      <c r="B231" t="s">
        <v>382</v>
      </c>
      <c r="C231" s="36">
        <v>0</v>
      </c>
      <c r="D231" s="36">
        <v>1415.47</v>
      </c>
      <c r="E231" s="36">
        <v>1486.7</v>
      </c>
      <c r="F231" s="16"/>
      <c r="G231" s="16">
        <f t="shared" si="21"/>
        <v>967.39</v>
      </c>
      <c r="H231" s="14">
        <v>1</v>
      </c>
      <c r="J231" s="16">
        <f t="shared" si="24"/>
        <v>967.39</v>
      </c>
      <c r="L231" s="3">
        <f t="shared" si="23"/>
        <v>2.5127132975055597E-5</v>
      </c>
      <c r="N231" s="16">
        <f>+L231*(assessment!$J$272*assessment!$F$3)</f>
        <v>793.11760943077331</v>
      </c>
      <c r="P231" s="6">
        <f>+N231/payroll!F231</f>
        <v>2.5124470875193981E-4</v>
      </c>
      <c r="R231" s="16">
        <f>IF(P231&lt;$R$2,N231, +payroll!F231 * $R$2)</f>
        <v>793.11760943077331</v>
      </c>
      <c r="T231" s="5">
        <f t="shared" si="25"/>
        <v>0</v>
      </c>
      <c r="V231">
        <f t="shared" si="26"/>
        <v>1</v>
      </c>
    </row>
    <row r="232" spans="1:22" s="46" customFormat="1" outlineLevel="1">
      <c r="A232" s="48" t="s">
        <v>562</v>
      </c>
      <c r="B232" s="48" t="s">
        <v>563</v>
      </c>
      <c r="C232" s="36">
        <v>0</v>
      </c>
      <c r="D232" s="36">
        <v>0</v>
      </c>
      <c r="E232" s="36">
        <v>0</v>
      </c>
      <c r="F232" s="16"/>
      <c r="G232" s="16">
        <f t="shared" si="21"/>
        <v>0</v>
      </c>
      <c r="H232" s="14">
        <v>1</v>
      </c>
      <c r="J232" s="16">
        <f t="shared" si="24"/>
        <v>0</v>
      </c>
      <c r="L232" s="3">
        <f t="shared" si="23"/>
        <v>0</v>
      </c>
      <c r="N232" s="16">
        <f>+L232*(assessment!$J$272*assessment!$F$3)</f>
        <v>0</v>
      </c>
      <c r="P232" s="6">
        <f>+N232/payroll!F232</f>
        <v>0</v>
      </c>
      <c r="R232" s="16">
        <f>IF(P232&lt;$R$2,N232, +payroll!F232 * $R$2)</f>
        <v>0</v>
      </c>
      <c r="T232" s="5">
        <f t="shared" si="25"/>
        <v>0</v>
      </c>
      <c r="V232" s="46" t="e">
        <f t="shared" si="26"/>
        <v>#DIV/0!</v>
      </c>
    </row>
    <row r="233" spans="1:22" outlineLevel="1">
      <c r="A233" t="s">
        <v>383</v>
      </c>
      <c r="B233" t="s">
        <v>384</v>
      </c>
      <c r="C233" s="36">
        <v>0</v>
      </c>
      <c r="D233" s="36">
        <v>0</v>
      </c>
      <c r="E233" s="36">
        <v>705.8</v>
      </c>
      <c r="F233" s="16"/>
      <c r="G233" s="16">
        <f t="shared" si="21"/>
        <v>235.26666666666665</v>
      </c>
      <c r="H233" s="14">
        <v>1</v>
      </c>
      <c r="J233" s="16">
        <f t="shared" si="24"/>
        <v>235.26666666666665</v>
      </c>
      <c r="L233" s="3">
        <f t="shared" si="23"/>
        <v>6.1108516915943033E-6</v>
      </c>
      <c r="N233" s="16">
        <f>+L233*(assessment!$J$272*assessment!$F$3)</f>
        <v>192.88408629964465</v>
      </c>
      <c r="P233" s="6">
        <f>+N233/payroll!F233</f>
        <v>4.0250172708336361E-4</v>
      </c>
      <c r="R233" s="16">
        <f>IF(P233&lt;$R$2,N233, +payroll!F233 * $R$2)</f>
        <v>192.88408629964465</v>
      </c>
      <c r="T233" s="5">
        <f t="shared" si="25"/>
        <v>0</v>
      </c>
      <c r="V233">
        <f t="shared" si="26"/>
        <v>1</v>
      </c>
    </row>
    <row r="234" spans="1:22" outlineLevel="1">
      <c r="A234" t="s">
        <v>385</v>
      </c>
      <c r="B234" t="s">
        <v>386</v>
      </c>
      <c r="C234" s="36">
        <v>0</v>
      </c>
      <c r="D234" s="36">
        <v>0</v>
      </c>
      <c r="E234" s="36">
        <v>0</v>
      </c>
      <c r="F234" s="16"/>
      <c r="G234" s="16">
        <f t="shared" si="21"/>
        <v>0</v>
      </c>
      <c r="H234" s="14">
        <v>1</v>
      </c>
      <c r="J234" s="16">
        <f t="shared" si="24"/>
        <v>0</v>
      </c>
      <c r="L234" s="3">
        <f t="shared" si="23"/>
        <v>0</v>
      </c>
      <c r="N234" s="16">
        <f>+L234*(assessment!$J$272*assessment!$F$3)</f>
        <v>0</v>
      </c>
      <c r="P234" s="6">
        <f>+N234/payroll!F234</f>
        <v>0</v>
      </c>
      <c r="R234" s="16">
        <f>IF(P234&lt;$R$2,N234, +payroll!F234 * $R$2)</f>
        <v>0</v>
      </c>
      <c r="T234" s="5">
        <f t="shared" si="25"/>
        <v>0</v>
      </c>
      <c r="V234" t="e">
        <f t="shared" si="26"/>
        <v>#DIV/0!</v>
      </c>
    </row>
    <row r="235" spans="1:22" outlineLevel="1">
      <c r="A235" t="s">
        <v>387</v>
      </c>
      <c r="B235" t="s">
        <v>388</v>
      </c>
      <c r="C235" s="36">
        <v>0</v>
      </c>
      <c r="D235" s="36">
        <v>0</v>
      </c>
      <c r="E235" s="36">
        <v>0</v>
      </c>
      <c r="F235" s="16"/>
      <c r="G235" s="16">
        <f t="shared" si="21"/>
        <v>0</v>
      </c>
      <c r="H235" s="14">
        <v>1</v>
      </c>
      <c r="J235" s="16">
        <f t="shared" si="24"/>
        <v>0</v>
      </c>
      <c r="L235" s="3">
        <f t="shared" si="23"/>
        <v>0</v>
      </c>
      <c r="N235" s="16">
        <f>+L235*(assessment!$J$272*assessment!$F$3)</f>
        <v>0</v>
      </c>
      <c r="P235" s="6">
        <f>+N235/payroll!F235</f>
        <v>0</v>
      </c>
      <c r="R235" s="16">
        <f>IF(P235&lt;$R$2,N235, +payroll!F235 * $R$2)</f>
        <v>0</v>
      </c>
      <c r="T235" s="5">
        <f t="shared" si="25"/>
        <v>0</v>
      </c>
      <c r="V235" t="e">
        <f t="shared" si="26"/>
        <v>#DIV/0!</v>
      </c>
    </row>
    <row r="236" spans="1:22" outlineLevel="1">
      <c r="A236" t="s">
        <v>389</v>
      </c>
      <c r="B236" t="s">
        <v>390</v>
      </c>
      <c r="C236" s="36">
        <v>7807.33</v>
      </c>
      <c r="D236" s="36">
        <v>3747.58</v>
      </c>
      <c r="E236" s="36">
        <v>4312.25</v>
      </c>
      <c r="F236" s="16"/>
      <c r="G236" s="16">
        <f t="shared" si="21"/>
        <v>5289.0533333333333</v>
      </c>
      <c r="H236" s="14">
        <v>1</v>
      </c>
      <c r="J236" s="16">
        <f t="shared" si="24"/>
        <v>5289.0533333333333</v>
      </c>
      <c r="L236" s="3">
        <f t="shared" si="23"/>
        <v>1.3737866467384169E-4</v>
      </c>
      <c r="N236" s="16">
        <f>+L236*(assessment!$J$272*assessment!$F$3)</f>
        <v>4336.2463286628927</v>
      </c>
      <c r="P236" s="6">
        <f>+N236/payroll!F236</f>
        <v>2.0621879555634721E-3</v>
      </c>
      <c r="R236" s="16">
        <f>IF(P236&lt;$R$2,N236, +payroll!F236 * $R$2)</f>
        <v>4336.2463286628927</v>
      </c>
      <c r="T236" s="5">
        <f t="shared" si="25"/>
        <v>0</v>
      </c>
      <c r="V236">
        <f t="shared" si="26"/>
        <v>1</v>
      </c>
    </row>
    <row r="237" spans="1:22" outlineLevel="1">
      <c r="A237" t="s">
        <v>391</v>
      </c>
      <c r="B237" t="s">
        <v>392</v>
      </c>
      <c r="C237" s="36">
        <v>0</v>
      </c>
      <c r="D237" s="36">
        <v>0</v>
      </c>
      <c r="E237" s="36">
        <v>0</v>
      </c>
      <c r="F237" s="16"/>
      <c r="G237" s="16">
        <f t="shared" si="21"/>
        <v>0</v>
      </c>
      <c r="H237" s="14">
        <v>1</v>
      </c>
      <c r="J237" s="16">
        <f t="shared" si="24"/>
        <v>0</v>
      </c>
      <c r="L237" s="3">
        <f t="shared" si="23"/>
        <v>0</v>
      </c>
      <c r="N237" s="16">
        <f>+L237*(assessment!$J$272*assessment!$F$3)</f>
        <v>0</v>
      </c>
      <c r="P237" s="6">
        <f>+N237/payroll!F237</f>
        <v>0</v>
      </c>
      <c r="R237" s="16">
        <f>IF(P237&lt;$R$2,N237, +payroll!F237 * $R$2)</f>
        <v>0</v>
      </c>
      <c r="T237" s="5">
        <f t="shared" si="25"/>
        <v>0</v>
      </c>
      <c r="V237" t="e">
        <f t="shared" si="26"/>
        <v>#DIV/0!</v>
      </c>
    </row>
    <row r="238" spans="1:22" s="46" customFormat="1" outlineLevel="1">
      <c r="A238" s="48" t="s">
        <v>572</v>
      </c>
      <c r="B238" s="48" t="s">
        <v>573</v>
      </c>
      <c r="C238" s="36">
        <v>0</v>
      </c>
      <c r="D238" s="36">
        <v>0</v>
      </c>
      <c r="E238" s="36">
        <v>0</v>
      </c>
      <c r="F238" s="16"/>
      <c r="G238" s="16">
        <f>IF(SUM(C238:E238)&gt;0,AVERAGE(C238:E238),0)</f>
        <v>0</v>
      </c>
      <c r="H238" s="14">
        <v>1</v>
      </c>
      <c r="J238" s="16">
        <f>+G238*H238</f>
        <v>0</v>
      </c>
      <c r="L238" s="49">
        <f>+J238/$J$264</f>
        <v>0</v>
      </c>
      <c r="N238" s="16">
        <f>+L238*(assessment!$J$272*assessment!$F$3)</f>
        <v>0</v>
      </c>
      <c r="P238" s="50">
        <f>+N238/payroll!F238</f>
        <v>0</v>
      </c>
      <c r="R238" s="16">
        <f>IF(P238&lt;$R$2,N238, +payroll!F238 * $R$2)</f>
        <v>0</v>
      </c>
      <c r="T238" s="5">
        <f>+N238-R238</f>
        <v>0</v>
      </c>
      <c r="V238" s="46" t="e">
        <f>+R238/N238</f>
        <v>#DIV/0!</v>
      </c>
    </row>
    <row r="239" spans="1:22" outlineLevel="1">
      <c r="A239" t="s">
        <v>393</v>
      </c>
      <c r="B239" t="s">
        <v>394</v>
      </c>
      <c r="C239" s="36">
        <v>1764.43</v>
      </c>
      <c r="D239" s="36">
        <v>0</v>
      </c>
      <c r="E239" s="36">
        <v>1679.67</v>
      </c>
      <c r="F239" s="16"/>
      <c r="G239" s="16">
        <f t="shared" si="21"/>
        <v>1148.0333333333335</v>
      </c>
      <c r="H239" s="14">
        <v>1</v>
      </c>
      <c r="J239" s="16">
        <f t="shared" si="24"/>
        <v>1148.0333333333335</v>
      </c>
      <c r="L239" s="3">
        <f t="shared" si="23"/>
        <v>2.9819190012779745E-5</v>
      </c>
      <c r="N239" s="16">
        <f>+L239*(assessment!$J$272*assessment!$F$3)</f>
        <v>941.21859113715823</v>
      </c>
      <c r="P239" s="6">
        <f>+N239/payroll!F239</f>
        <v>4.196329994958914E-4</v>
      </c>
      <c r="R239" s="16">
        <f>IF(P239&lt;$R$2,N239, +payroll!F239 * $R$2)</f>
        <v>941.21859113715823</v>
      </c>
      <c r="T239" s="5">
        <f t="shared" si="25"/>
        <v>0</v>
      </c>
      <c r="V239">
        <f t="shared" si="26"/>
        <v>1</v>
      </c>
    </row>
    <row r="240" spans="1:22" outlineLevel="1">
      <c r="A240" t="s">
        <v>395</v>
      </c>
      <c r="B240" t="s">
        <v>396</v>
      </c>
      <c r="C240" s="36">
        <v>0</v>
      </c>
      <c r="D240" s="36">
        <v>0</v>
      </c>
      <c r="E240" s="36">
        <v>796.47</v>
      </c>
      <c r="F240" s="16"/>
      <c r="G240" s="16">
        <f t="shared" si="21"/>
        <v>265.49</v>
      </c>
      <c r="H240" s="14">
        <v>1</v>
      </c>
      <c r="J240" s="16">
        <f t="shared" si="24"/>
        <v>265.49</v>
      </c>
      <c r="L240" s="3">
        <f t="shared" si="23"/>
        <v>6.8958770852991146E-6</v>
      </c>
      <c r="N240" s="16">
        <f>+L240*(assessment!$J$272*assessment!$F$3)</f>
        <v>217.66277729537828</v>
      </c>
      <c r="P240" s="6">
        <f>+N240/payroll!F240</f>
        <v>2.045731135832393E-4</v>
      </c>
      <c r="R240" s="16">
        <f>IF(P240&lt;$R$2,N240, +payroll!F240 * $R$2)</f>
        <v>217.66277729537828</v>
      </c>
      <c r="T240" s="5">
        <f t="shared" si="25"/>
        <v>0</v>
      </c>
      <c r="V240">
        <f t="shared" si="26"/>
        <v>1</v>
      </c>
    </row>
    <row r="241" spans="1:22" outlineLevel="1">
      <c r="A241" t="s">
        <v>397</v>
      </c>
      <c r="B241" t="s">
        <v>398</v>
      </c>
      <c r="C241" s="36">
        <v>31382.67</v>
      </c>
      <c r="D241" s="36">
        <v>14069.32</v>
      </c>
      <c r="E241" s="36">
        <v>4994.79</v>
      </c>
      <c r="F241" s="16"/>
      <c r="G241" s="16">
        <f t="shared" si="21"/>
        <v>16815.593333333334</v>
      </c>
      <c r="H241" s="14">
        <v>1</v>
      </c>
      <c r="J241" s="16">
        <f t="shared" si="24"/>
        <v>16815.593333333334</v>
      </c>
      <c r="L241" s="3">
        <f t="shared" si="23"/>
        <v>4.3677074369295223E-4</v>
      </c>
      <c r="N241" s="16">
        <f>+L241*(assessment!$J$272*assessment!$F$3)</f>
        <v>13786.314915073943</v>
      </c>
      <c r="P241" s="6">
        <f>+N241/payroll!F241</f>
        <v>8.7449166385988582E-4</v>
      </c>
      <c r="R241" s="16">
        <f>IF(P241&lt;$R$2,N241, +payroll!F241 * $R$2)</f>
        <v>13786.314915073943</v>
      </c>
      <c r="T241" s="5">
        <f t="shared" si="25"/>
        <v>0</v>
      </c>
      <c r="V241">
        <f t="shared" si="26"/>
        <v>1</v>
      </c>
    </row>
    <row r="242" spans="1:22" outlineLevel="1">
      <c r="A242" t="s">
        <v>399</v>
      </c>
      <c r="B242" t="s">
        <v>400</v>
      </c>
      <c r="C242" s="36">
        <v>14778.98</v>
      </c>
      <c r="D242" s="36">
        <v>151.18</v>
      </c>
      <c r="E242" s="36">
        <v>0</v>
      </c>
      <c r="F242" s="16"/>
      <c r="G242" s="16">
        <f t="shared" si="21"/>
        <v>4976.72</v>
      </c>
      <c r="H242" s="14">
        <v>1</v>
      </c>
      <c r="J242" s="16">
        <f t="shared" si="24"/>
        <v>4976.72</v>
      </c>
      <c r="L242" s="3">
        <f t="shared" si="23"/>
        <v>1.2926607182172514E-4</v>
      </c>
      <c r="N242" s="16">
        <f>+L242*(assessment!$J$272*assessment!$F$3)</f>
        <v>4080.178903241007</v>
      </c>
      <c r="P242" s="6">
        <f>+N242/payroll!F242</f>
        <v>1.0503363012144612E-3</v>
      </c>
      <c r="R242" s="16">
        <f>IF(P242&lt;$R$2,N242, +payroll!F242 * $R$2)</f>
        <v>4080.178903241007</v>
      </c>
      <c r="T242" s="5">
        <f t="shared" si="25"/>
        <v>0</v>
      </c>
      <c r="V242">
        <f t="shared" si="26"/>
        <v>1</v>
      </c>
    </row>
    <row r="243" spans="1:22" outlineLevel="1">
      <c r="A243" t="s">
        <v>401</v>
      </c>
      <c r="B243" t="s">
        <v>402</v>
      </c>
      <c r="C243" s="36">
        <v>199.58</v>
      </c>
      <c r="D243" s="36">
        <v>0</v>
      </c>
      <c r="E243" s="36">
        <v>0</v>
      </c>
      <c r="F243" s="16"/>
      <c r="G243" s="16">
        <f t="shared" si="21"/>
        <v>66.526666666666671</v>
      </c>
      <c r="H243" s="14">
        <v>1</v>
      </c>
      <c r="J243" s="16">
        <f t="shared" si="24"/>
        <v>66.526666666666671</v>
      </c>
      <c r="L243" s="3">
        <f t="shared" si="23"/>
        <v>1.7279736194508235E-6</v>
      </c>
      <c r="N243" s="16">
        <f>+L243*(assessment!$J$272*assessment!$F$3)</f>
        <v>54.54208833052293</v>
      </c>
      <c r="P243" s="6">
        <f>+N243/payroll!F243</f>
        <v>5.8515083942629741E-5</v>
      </c>
      <c r="R243" s="16">
        <f>IF(P243&lt;$R$2,N243, +payroll!F243 * $R$2)</f>
        <v>54.54208833052293</v>
      </c>
      <c r="T243" s="5">
        <f t="shared" si="25"/>
        <v>0</v>
      </c>
      <c r="V243">
        <f t="shared" si="26"/>
        <v>1</v>
      </c>
    </row>
    <row r="244" spans="1:22" outlineLevel="1">
      <c r="A244" t="s">
        <v>403</v>
      </c>
      <c r="B244" t="s">
        <v>404</v>
      </c>
      <c r="C244" s="36">
        <v>3693.22</v>
      </c>
      <c r="D244" s="36">
        <v>10291.76</v>
      </c>
      <c r="E244" s="36">
        <v>-2129.35</v>
      </c>
      <c r="F244" s="16"/>
      <c r="G244" s="16">
        <f t="shared" si="21"/>
        <v>3951.8766666666666</v>
      </c>
      <c r="H244" s="14">
        <v>1</v>
      </c>
      <c r="J244" s="16">
        <f t="shared" si="24"/>
        <v>3951.8766666666666</v>
      </c>
      <c r="L244" s="3">
        <f t="shared" si="23"/>
        <v>1.0264663734828021E-4</v>
      </c>
      <c r="N244" s="16">
        <f>+L244*(assessment!$J$272*assessment!$F$3)</f>
        <v>3239.9580051808675</v>
      </c>
      <c r="P244" s="6">
        <f>+N244/payroll!F244</f>
        <v>5.4679701196448075E-4</v>
      </c>
      <c r="R244" s="16">
        <f>IF(P244&lt;$R$2,N244, +payroll!F244 * $R$2)</f>
        <v>3239.9580051808675</v>
      </c>
      <c r="T244" s="5">
        <f t="shared" si="25"/>
        <v>0</v>
      </c>
      <c r="V244">
        <f t="shared" si="26"/>
        <v>1</v>
      </c>
    </row>
    <row r="245" spans="1:22" outlineLevel="1">
      <c r="A245" t="s">
        <v>405</v>
      </c>
      <c r="B245" t="s">
        <v>406</v>
      </c>
      <c r="C245" s="36">
        <v>3788.96</v>
      </c>
      <c r="D245" s="36">
        <v>1131.56</v>
      </c>
      <c r="E245" s="36">
        <v>0</v>
      </c>
      <c r="F245" s="16"/>
      <c r="G245" s="16">
        <f t="shared" si="21"/>
        <v>1640.1733333333334</v>
      </c>
      <c r="H245" s="14">
        <v>1</v>
      </c>
      <c r="J245" s="16">
        <f t="shared" si="24"/>
        <v>1640.1733333333334</v>
      </c>
      <c r="L245" s="3">
        <f t="shared" si="23"/>
        <v>4.260210819711477E-5</v>
      </c>
      <c r="N245" s="16">
        <f>+L245*(assessment!$J$272*assessment!$F$3)</f>
        <v>1344.7010545751314</v>
      </c>
      <c r="P245" s="6">
        <f>+N245/payroll!F245</f>
        <v>1.103568178719287E-4</v>
      </c>
      <c r="R245" s="16">
        <f>IF(P245&lt;$R$2,N245, +payroll!F245 * $R$2)</f>
        <v>1344.7010545751314</v>
      </c>
      <c r="T245" s="5">
        <f t="shared" si="25"/>
        <v>0</v>
      </c>
      <c r="V245">
        <f t="shared" si="26"/>
        <v>1</v>
      </c>
    </row>
    <row r="246" spans="1:22" outlineLevel="1">
      <c r="A246" t="s">
        <v>407</v>
      </c>
      <c r="B246" t="s">
        <v>408</v>
      </c>
      <c r="C246" s="36">
        <v>0</v>
      </c>
      <c r="D246" s="36">
        <v>0</v>
      </c>
      <c r="E246" s="36">
        <v>0</v>
      </c>
      <c r="F246" s="16"/>
      <c r="G246" s="16">
        <f t="shared" si="21"/>
        <v>0</v>
      </c>
      <c r="H246" s="14">
        <v>1</v>
      </c>
      <c r="J246" s="16">
        <f t="shared" si="24"/>
        <v>0</v>
      </c>
      <c r="L246" s="3">
        <f t="shared" si="23"/>
        <v>0</v>
      </c>
      <c r="N246" s="16">
        <f>+L246*(assessment!$J$272*assessment!$F$3)</f>
        <v>0</v>
      </c>
      <c r="P246" s="6">
        <f>+N246/payroll!F246</f>
        <v>0</v>
      </c>
      <c r="R246" s="16">
        <f>IF(P246&lt;$R$2,N246, +payroll!F246 * $R$2)</f>
        <v>0</v>
      </c>
      <c r="T246" s="5">
        <f t="shared" si="25"/>
        <v>0</v>
      </c>
      <c r="V246" t="e">
        <f t="shared" si="26"/>
        <v>#DIV/0!</v>
      </c>
    </row>
    <row r="247" spans="1:22" outlineLevel="1">
      <c r="A247" t="s">
        <v>409</v>
      </c>
      <c r="B247" t="s">
        <v>410</v>
      </c>
      <c r="C247" s="36">
        <v>0</v>
      </c>
      <c r="D247" s="36">
        <v>0</v>
      </c>
      <c r="E247" s="36">
        <v>0</v>
      </c>
      <c r="F247" s="16"/>
      <c r="G247" s="16">
        <f t="shared" si="21"/>
        <v>0</v>
      </c>
      <c r="H247" s="14">
        <v>1</v>
      </c>
      <c r="J247" s="16">
        <f t="shared" si="24"/>
        <v>0</v>
      </c>
      <c r="L247" s="3">
        <f t="shared" si="23"/>
        <v>0</v>
      </c>
      <c r="N247" s="16">
        <f>+L247*(assessment!$J$272*assessment!$F$3)</f>
        <v>0</v>
      </c>
      <c r="P247" s="6">
        <f>+N247/payroll!F247</f>
        <v>0</v>
      </c>
      <c r="R247" s="16">
        <f>IF(P247&lt;$R$2,N247, +payroll!F247 * $R$2)</f>
        <v>0</v>
      </c>
      <c r="T247" s="5">
        <f t="shared" si="25"/>
        <v>0</v>
      </c>
      <c r="V247" t="e">
        <f t="shared" si="26"/>
        <v>#DIV/0!</v>
      </c>
    </row>
    <row r="248" spans="1:22" outlineLevel="1">
      <c r="A248" t="s">
        <v>411</v>
      </c>
      <c r="B248" t="s">
        <v>412</v>
      </c>
      <c r="C248" s="36">
        <v>2635.59</v>
      </c>
      <c r="D248" s="36">
        <v>543.86</v>
      </c>
      <c r="E248" s="36">
        <v>20644.04</v>
      </c>
      <c r="F248" s="16"/>
      <c r="G248" s="16">
        <f t="shared" si="21"/>
        <v>7941.1633333333339</v>
      </c>
      <c r="H248" s="14">
        <v>1</v>
      </c>
      <c r="J248" s="16">
        <f t="shared" si="24"/>
        <v>7941.1633333333339</v>
      </c>
      <c r="L248" s="3">
        <f t="shared" si="23"/>
        <v>2.0626496764831394E-4</v>
      </c>
      <c r="N248" s="16">
        <f>+L248*(assessment!$J$272*assessment!$F$3)</f>
        <v>6510.5867117012212</v>
      </c>
      <c r="P248" s="6">
        <f>+N248/payroll!F248</f>
        <v>3.5371584869248562E-3</v>
      </c>
      <c r="R248" s="16">
        <f>IF(P248&lt;$R$2,N248, +payroll!F248 * $R$2)</f>
        <v>6510.5867117012212</v>
      </c>
      <c r="T248" s="5">
        <f t="shared" si="25"/>
        <v>0</v>
      </c>
      <c r="V248">
        <f t="shared" si="26"/>
        <v>1</v>
      </c>
    </row>
    <row r="249" spans="1:22" outlineLevel="1">
      <c r="A249" t="s">
        <v>413</v>
      </c>
      <c r="B249" t="s">
        <v>414</v>
      </c>
      <c r="C249" s="36">
        <v>0</v>
      </c>
      <c r="D249" s="36">
        <v>0</v>
      </c>
      <c r="E249" s="36">
        <v>0</v>
      </c>
      <c r="F249" s="16"/>
      <c r="G249" s="16">
        <f t="shared" si="21"/>
        <v>0</v>
      </c>
      <c r="H249" s="14">
        <v>1</v>
      </c>
      <c r="J249" s="16">
        <f t="shared" si="24"/>
        <v>0</v>
      </c>
      <c r="L249" s="3">
        <f t="shared" si="23"/>
        <v>0</v>
      </c>
      <c r="N249" s="16">
        <f>+L249*(assessment!$J$272*assessment!$F$3)</f>
        <v>0</v>
      </c>
      <c r="P249" s="6">
        <f>+N249/payroll!F249</f>
        <v>0</v>
      </c>
      <c r="R249" s="16">
        <f>IF(P249&lt;$R$2,N249, +payroll!F249 * $R$2)</f>
        <v>0</v>
      </c>
      <c r="T249" s="5">
        <f t="shared" si="25"/>
        <v>0</v>
      </c>
      <c r="V249" t="e">
        <f t="shared" si="26"/>
        <v>#DIV/0!</v>
      </c>
    </row>
    <row r="250" spans="1:22" outlineLevel="1">
      <c r="A250" t="s">
        <v>415</v>
      </c>
      <c r="B250" t="s">
        <v>416</v>
      </c>
      <c r="C250" s="36">
        <v>0</v>
      </c>
      <c r="D250" s="36">
        <v>0</v>
      </c>
      <c r="E250" s="36">
        <v>0</v>
      </c>
      <c r="F250" s="16"/>
      <c r="G250" s="16">
        <f t="shared" si="21"/>
        <v>0</v>
      </c>
      <c r="H250" s="14">
        <v>1</v>
      </c>
      <c r="J250" s="16">
        <f t="shared" si="24"/>
        <v>0</v>
      </c>
      <c r="L250" s="3">
        <f t="shared" si="23"/>
        <v>0</v>
      </c>
      <c r="N250" s="16">
        <f>+L250*(assessment!$J$272*assessment!$F$3)</f>
        <v>0</v>
      </c>
      <c r="P250" s="6">
        <f>+N250/payroll!F250</f>
        <v>0</v>
      </c>
      <c r="R250" s="16">
        <f>IF(P250&lt;$R$2,N250, +payroll!F250 * $R$2)</f>
        <v>0</v>
      </c>
      <c r="T250" s="5">
        <f t="shared" si="25"/>
        <v>0</v>
      </c>
      <c r="V250" t="e">
        <f t="shared" si="26"/>
        <v>#DIV/0!</v>
      </c>
    </row>
    <row r="251" spans="1:22" outlineLevel="1">
      <c r="A251" t="s">
        <v>417</v>
      </c>
      <c r="B251" t="s">
        <v>418</v>
      </c>
      <c r="C251" s="36">
        <v>0</v>
      </c>
      <c r="D251" s="36">
        <v>0</v>
      </c>
      <c r="E251" s="36">
        <v>0</v>
      </c>
      <c r="F251" s="16"/>
      <c r="G251" s="16">
        <f t="shared" si="21"/>
        <v>0</v>
      </c>
      <c r="H251" s="14">
        <v>1</v>
      </c>
      <c r="J251" s="16">
        <f t="shared" si="24"/>
        <v>0</v>
      </c>
      <c r="L251" s="3">
        <f t="shared" si="23"/>
        <v>0</v>
      </c>
      <c r="N251" s="16">
        <f>+L251*(assessment!$J$272*assessment!$F$3)</f>
        <v>0</v>
      </c>
      <c r="P251" s="6">
        <f>+N251/payroll!F251</f>
        <v>0</v>
      </c>
      <c r="R251" s="16">
        <f>IF(P251&lt;$R$2,N251, +payroll!F251 * $R$2)</f>
        <v>0</v>
      </c>
      <c r="T251" s="5">
        <f t="shared" si="25"/>
        <v>0</v>
      </c>
      <c r="V251" t="e">
        <f t="shared" si="26"/>
        <v>#DIV/0!</v>
      </c>
    </row>
    <row r="252" spans="1:22" outlineLevel="1">
      <c r="A252" t="s">
        <v>419</v>
      </c>
      <c r="B252" t="s">
        <v>420</v>
      </c>
      <c r="C252" s="36">
        <v>0</v>
      </c>
      <c r="D252" s="36">
        <v>0</v>
      </c>
      <c r="E252" s="36">
        <v>1120.26</v>
      </c>
      <c r="F252" s="16"/>
      <c r="G252" s="16">
        <f t="shared" si="21"/>
        <v>373.42</v>
      </c>
      <c r="H252" s="14">
        <v>1</v>
      </c>
      <c r="J252" s="16">
        <f t="shared" si="24"/>
        <v>373.42</v>
      </c>
      <c r="L252" s="3">
        <f t="shared" si="23"/>
        <v>9.6992670955305105E-6</v>
      </c>
      <c r="N252" s="16">
        <f>+L252*(assessment!$J$272*assessment!$F$3)</f>
        <v>306.14951334378003</v>
      </c>
      <c r="P252" s="6">
        <f>+N252/payroll!F252</f>
        <v>2.5473899458948332E-4</v>
      </c>
      <c r="R252" s="16">
        <f>IF(P252&lt;$R$2,N252, +payroll!F252 * $R$2)</f>
        <v>306.14951334378003</v>
      </c>
      <c r="T252" s="5">
        <f t="shared" si="25"/>
        <v>0</v>
      </c>
      <c r="V252">
        <f t="shared" si="26"/>
        <v>1</v>
      </c>
    </row>
    <row r="253" spans="1:22" outlineLevel="1">
      <c r="A253" t="s">
        <v>421</v>
      </c>
      <c r="B253" t="s">
        <v>422</v>
      </c>
      <c r="C253" s="36">
        <v>4847.68</v>
      </c>
      <c r="D253" s="36">
        <v>3293.27</v>
      </c>
      <c r="E253" s="36">
        <v>8272.9</v>
      </c>
      <c r="F253" s="16"/>
      <c r="G253" s="16">
        <f t="shared" si="21"/>
        <v>5471.2833333333328</v>
      </c>
      <c r="H253" s="14">
        <v>1</v>
      </c>
      <c r="J253" s="16">
        <f t="shared" si="24"/>
        <v>5471.2833333333328</v>
      </c>
      <c r="L253" s="3">
        <f t="shared" si="23"/>
        <v>1.4211193402957658E-4</v>
      </c>
      <c r="N253" s="16">
        <f>+L253*(assessment!$J$272*assessment!$F$3)</f>
        <v>4485.6481438217943</v>
      </c>
      <c r="P253" s="6">
        <f>+N253/payroll!F253</f>
        <v>2.2597263590731884E-3</v>
      </c>
      <c r="R253" s="16">
        <f>IF(P253&lt;$R$2,N253, +payroll!F253 * $R$2)</f>
        <v>4485.6481438217943</v>
      </c>
      <c r="T253" s="5">
        <f t="shared" si="25"/>
        <v>0</v>
      </c>
      <c r="V253">
        <f t="shared" si="26"/>
        <v>1</v>
      </c>
    </row>
    <row r="254" spans="1:22" outlineLevel="1">
      <c r="A254" t="s">
        <v>423</v>
      </c>
      <c r="B254" t="s">
        <v>424</v>
      </c>
      <c r="C254" s="36">
        <v>0</v>
      </c>
      <c r="D254" s="36">
        <v>0</v>
      </c>
      <c r="E254" s="36">
        <v>0</v>
      </c>
      <c r="F254" s="16"/>
      <c r="G254" s="16">
        <f t="shared" si="21"/>
        <v>0</v>
      </c>
      <c r="H254" s="14">
        <v>1</v>
      </c>
      <c r="J254" s="16">
        <f t="shared" si="24"/>
        <v>0</v>
      </c>
      <c r="L254" s="3">
        <f t="shared" si="23"/>
        <v>0</v>
      </c>
      <c r="N254" s="16">
        <f>+L254*(assessment!$J$272*assessment!$F$3)</f>
        <v>0</v>
      </c>
      <c r="P254" s="6">
        <f>+N254/payroll!F254</f>
        <v>0</v>
      </c>
      <c r="R254" s="16">
        <f>IF(P254&lt;$R$2,N254, +payroll!F254 * $R$2)</f>
        <v>0</v>
      </c>
      <c r="T254" s="5">
        <f t="shared" si="25"/>
        <v>0</v>
      </c>
      <c r="V254" t="e">
        <f t="shared" si="26"/>
        <v>#DIV/0!</v>
      </c>
    </row>
    <row r="255" spans="1:22" outlineLevel="1">
      <c r="A255" t="s">
        <v>425</v>
      </c>
      <c r="B255" t="s">
        <v>426</v>
      </c>
      <c r="C255" s="36">
        <v>879.93</v>
      </c>
      <c r="D255" s="36">
        <v>1572.83</v>
      </c>
      <c r="E255" s="36">
        <v>0</v>
      </c>
      <c r="F255" s="16"/>
      <c r="G255" s="16">
        <f t="shared" si="21"/>
        <v>817.58666666666659</v>
      </c>
      <c r="H255" s="14">
        <v>1</v>
      </c>
      <c r="J255" s="16">
        <f t="shared" si="24"/>
        <v>817.58666666666659</v>
      </c>
      <c r="L255" s="3">
        <f t="shared" si="23"/>
        <v>2.123611872354044E-5</v>
      </c>
      <c r="N255" s="16">
        <f>+L255*(assessment!$J$272*assessment!$F$3)</f>
        <v>670.30089474683541</v>
      </c>
      <c r="P255" s="6">
        <f>+N255/payroll!F255</f>
        <v>6.3975585604156911E-4</v>
      </c>
      <c r="R255" s="16">
        <f>IF(P255&lt;$R$2,N255, +payroll!F255 * $R$2)</f>
        <v>670.30089474683541</v>
      </c>
      <c r="T255" s="5">
        <f t="shared" si="25"/>
        <v>0</v>
      </c>
      <c r="V255">
        <f t="shared" si="26"/>
        <v>1</v>
      </c>
    </row>
    <row r="256" spans="1:22" outlineLevel="1">
      <c r="A256" t="s">
        <v>427</v>
      </c>
      <c r="B256" t="s">
        <v>428</v>
      </c>
      <c r="C256" s="36">
        <v>0</v>
      </c>
      <c r="D256" s="36">
        <v>0</v>
      </c>
      <c r="E256" s="36">
        <v>0</v>
      </c>
      <c r="F256" s="16"/>
      <c r="G256" s="16">
        <f t="shared" si="21"/>
        <v>0</v>
      </c>
      <c r="H256" s="14">
        <v>1</v>
      </c>
      <c r="J256" s="16">
        <f t="shared" si="24"/>
        <v>0</v>
      </c>
      <c r="L256" s="3">
        <f t="shared" si="23"/>
        <v>0</v>
      </c>
      <c r="N256" s="16">
        <f>+L256*(assessment!$J$272*assessment!$F$3)</f>
        <v>0</v>
      </c>
      <c r="P256" s="6">
        <f>+N256/payroll!F256</f>
        <v>0</v>
      </c>
      <c r="R256" s="16">
        <f>IF(P256&lt;$R$2,N256, +payroll!F256 * $R$2)</f>
        <v>0</v>
      </c>
      <c r="T256" s="5">
        <f t="shared" si="25"/>
        <v>0</v>
      </c>
      <c r="V256" t="e">
        <f t="shared" si="26"/>
        <v>#DIV/0!</v>
      </c>
    </row>
    <row r="257" spans="1:22" outlineLevel="1">
      <c r="A257" t="s">
        <v>429</v>
      </c>
      <c r="B257" t="s">
        <v>430</v>
      </c>
      <c r="C257" s="36">
        <v>0</v>
      </c>
      <c r="D257" s="36">
        <v>0</v>
      </c>
      <c r="E257" s="36">
        <v>3239.75</v>
      </c>
      <c r="F257" s="16"/>
      <c r="G257" s="16">
        <f t="shared" si="21"/>
        <v>1079.9166666666667</v>
      </c>
      <c r="H257" s="14">
        <v>1</v>
      </c>
      <c r="J257" s="16">
        <f t="shared" si="24"/>
        <v>1079.9166666666667</v>
      </c>
      <c r="L257" s="3">
        <f t="shared" si="23"/>
        <v>2.8049917494818146E-5</v>
      </c>
      <c r="N257" s="16">
        <f>+L257*(assessment!$J$272*assessment!$F$3)</f>
        <v>885.37293651073094</v>
      </c>
      <c r="P257" s="6">
        <f>+N257/payroll!F257</f>
        <v>2.1215060817817628E-4</v>
      </c>
      <c r="R257" s="16">
        <f>IF(P257&lt;$R$2,N257, +payroll!F257 * $R$2)</f>
        <v>885.37293651073094</v>
      </c>
      <c r="T257" s="5">
        <f t="shared" si="25"/>
        <v>0</v>
      </c>
      <c r="V257">
        <f t="shared" si="26"/>
        <v>1</v>
      </c>
    </row>
    <row r="258" spans="1:22" outlineLevel="1">
      <c r="A258" t="s">
        <v>431</v>
      </c>
      <c r="B258" t="s">
        <v>432</v>
      </c>
      <c r="C258" s="36">
        <v>0</v>
      </c>
      <c r="D258" s="36">
        <v>0</v>
      </c>
      <c r="E258" s="36">
        <v>0</v>
      </c>
      <c r="F258" s="16"/>
      <c r="G258" s="16">
        <f t="shared" si="21"/>
        <v>0</v>
      </c>
      <c r="H258" s="14">
        <v>1</v>
      </c>
      <c r="J258" s="16">
        <f t="shared" si="24"/>
        <v>0</v>
      </c>
      <c r="L258" s="3">
        <f t="shared" si="23"/>
        <v>0</v>
      </c>
      <c r="N258" s="16">
        <f>+L258*(assessment!$J$272*assessment!$F$3)</f>
        <v>0</v>
      </c>
      <c r="P258" s="6">
        <f>+N258/payroll!F258</f>
        <v>0</v>
      </c>
      <c r="R258" s="16">
        <f>IF(P258&lt;$R$2,N258, +payroll!F258 * $R$2)</f>
        <v>0</v>
      </c>
      <c r="T258" s="5">
        <f t="shared" si="25"/>
        <v>0</v>
      </c>
      <c r="V258" t="e">
        <f t="shared" si="26"/>
        <v>#DIV/0!</v>
      </c>
    </row>
    <row r="259" spans="1:22" outlineLevel="1">
      <c r="A259" s="46" t="s">
        <v>565</v>
      </c>
      <c r="B259" s="46" t="s">
        <v>566</v>
      </c>
      <c r="C259" s="36">
        <v>0</v>
      </c>
      <c r="D259" s="36">
        <v>265</v>
      </c>
      <c r="E259" s="36">
        <v>0</v>
      </c>
      <c r="F259" s="16"/>
      <c r="G259" s="16">
        <f>IF(SUM(C259:E259)&gt;0,AVERAGE(C259:E259),0)</f>
        <v>88.333333333333329</v>
      </c>
      <c r="H259" s="14">
        <v>1</v>
      </c>
      <c r="J259" s="16">
        <f>+G259*H259</f>
        <v>88.333333333333329</v>
      </c>
      <c r="L259" s="3">
        <f>+J259/$J$264</f>
        <v>2.2943832505985978E-6</v>
      </c>
      <c r="N259" s="16">
        <f>+L259*(assessment!$J$272*assessment!$F$3)</f>
        <v>72.420349772465045</v>
      </c>
      <c r="P259" s="6">
        <f>+N259/payroll!F259</f>
        <v>6.7535876647413051E-5</v>
      </c>
      <c r="R259" s="16">
        <f>IF(P259&lt;$R$2,N259, +payroll!F259 * $R$2)</f>
        <v>72.420349772465045</v>
      </c>
      <c r="T259" s="5">
        <f>+N259-R259</f>
        <v>0</v>
      </c>
      <c r="V259">
        <f>+R259/N259</f>
        <v>1</v>
      </c>
    </row>
    <row r="260" spans="1:22" outlineLevel="1">
      <c r="A260" t="s">
        <v>433</v>
      </c>
      <c r="B260" t="s">
        <v>434</v>
      </c>
      <c r="C260" s="36">
        <v>3449.55</v>
      </c>
      <c r="D260" s="36">
        <v>0</v>
      </c>
      <c r="E260" s="36">
        <v>0</v>
      </c>
      <c r="F260" s="16"/>
      <c r="G260" s="16">
        <f t="shared" si="21"/>
        <v>1149.8500000000001</v>
      </c>
      <c r="H260" s="14">
        <v>1</v>
      </c>
      <c r="J260" s="16">
        <f t="shared" si="24"/>
        <v>1149.8500000000001</v>
      </c>
      <c r="L260" s="3">
        <f t="shared" si="23"/>
        <v>2.9866376385292056E-5</v>
      </c>
      <c r="N260" s="16">
        <f>+L260*(assessment!$J$272*assessment!$F$3)</f>
        <v>942.70799078342213</v>
      </c>
      <c r="P260" s="6">
        <f>+N260/payroll!F260</f>
        <v>2.9019749836201735E-3</v>
      </c>
      <c r="R260" s="16">
        <f>IF(P260&lt;$R$2,N260, +payroll!F260 * $R$2)</f>
        <v>942.70799078342213</v>
      </c>
      <c r="T260" s="5">
        <f t="shared" si="25"/>
        <v>0</v>
      </c>
      <c r="V260">
        <f t="shared" si="26"/>
        <v>1</v>
      </c>
    </row>
    <row r="261" spans="1:22" outlineLevel="1">
      <c r="A261" t="s">
        <v>435</v>
      </c>
      <c r="B261" t="s">
        <v>436</v>
      </c>
      <c r="C261" s="44">
        <v>0</v>
      </c>
      <c r="D261" s="44">
        <v>0</v>
      </c>
      <c r="E261" s="44">
        <v>0</v>
      </c>
      <c r="F261" s="16"/>
      <c r="G261" s="20">
        <f>IF(SUM(C261:E261)&gt;0,AVERAGE(C261:E261),0)</f>
        <v>0</v>
      </c>
      <c r="H261" s="14">
        <v>1</v>
      </c>
      <c r="J261" s="20">
        <f t="shared" si="24"/>
        <v>0</v>
      </c>
      <c r="L261" s="24">
        <f t="shared" si="23"/>
        <v>0</v>
      </c>
      <c r="N261" s="20">
        <f>+L261*(assessment!$J$272*assessment!$F$3)</f>
        <v>0</v>
      </c>
      <c r="P261" s="26">
        <f>+N261/payroll!F261</f>
        <v>0</v>
      </c>
      <c r="R261" s="20">
        <f>IF(P261&lt;$R$2,N261, +payroll!F261 * $R$2)</f>
        <v>0</v>
      </c>
      <c r="T261" s="25">
        <f t="shared" si="25"/>
        <v>0</v>
      </c>
      <c r="V261" t="e">
        <f t="shared" si="26"/>
        <v>#DIV/0!</v>
      </c>
    </row>
    <row r="262" spans="1:22">
      <c r="B262" t="s">
        <v>480</v>
      </c>
      <c r="C262" s="36">
        <f>SUBTOTAL(9,C139:C261)</f>
        <v>526794.41</v>
      </c>
      <c r="D262" s="36">
        <f>SUBTOTAL(9,D139:D261)</f>
        <v>518711.20000000013</v>
      </c>
      <c r="E262" s="36">
        <f>SUBTOTAL(9,E139:E261)</f>
        <v>464562.27999999997</v>
      </c>
      <c r="F262" s="16"/>
      <c r="G262" s="16">
        <f>SUBTOTAL(9,G139:G261)</f>
        <v>509006.65666666662</v>
      </c>
      <c r="H262" s="14">
        <f>+J262/G262</f>
        <v>1</v>
      </c>
      <c r="J262" s="16">
        <f>SUBTOTAL(9,J139:J261)</f>
        <v>509006.65666666662</v>
      </c>
      <c r="L262" s="3">
        <f>SUBTOTAL(9,L139:L261)</f>
        <v>1.3221015254707823E-2</v>
      </c>
      <c r="N262" s="16">
        <f>SUBTOTAL(9,N139:N261)</f>
        <v>417310.64278090227</v>
      </c>
      <c r="P262" s="6">
        <f>+N262/payroll!F262</f>
        <v>1.5571613412507105E-3</v>
      </c>
      <c r="R262" s="16">
        <f>SUBTOTAL(9,R139:R261)</f>
        <v>417310.64278090227</v>
      </c>
      <c r="T262" s="5">
        <f>SUBTOTAL(9,T139:T261)</f>
        <v>0</v>
      </c>
      <c r="V262">
        <f>+R262/N262</f>
        <v>1</v>
      </c>
    </row>
    <row r="263" spans="1:22">
      <c r="C263" s="36"/>
      <c r="D263" s="36"/>
      <c r="E263" s="36"/>
      <c r="F263" s="16"/>
      <c r="G263" s="16"/>
      <c r="J263" s="16"/>
      <c r="N263" s="16"/>
      <c r="R263" s="16"/>
      <c r="T263" s="7"/>
    </row>
    <row r="264" spans="1:22" ht="13.5" thickBot="1">
      <c r="C264" s="39">
        <f>SUBTOTAL(9,C4:C263)</f>
        <v>37878836.900000006</v>
      </c>
      <c r="D264" s="39">
        <f>SUBTOTAL(9,D4:D263)</f>
        <v>38661202.709999971</v>
      </c>
      <c r="E264" s="39">
        <f>SUBTOTAL(9,E4:E263)</f>
        <v>38942456.769999959</v>
      </c>
      <c r="F264" s="16"/>
      <c r="G264" s="17">
        <f>SUBTOTAL(9,G4:G263)</f>
        <v>38499816.153333329</v>
      </c>
      <c r="H264" s="14">
        <f>+J264/G264</f>
        <v>1</v>
      </c>
      <c r="J264" s="17">
        <f>SUBTOTAL(9,J4:J263)</f>
        <v>38499816.153333329</v>
      </c>
      <c r="L264" s="18">
        <f>SUBTOTAL(9,L4:L263)</f>
        <v>1.0000000000000002</v>
      </c>
      <c r="N264" s="17">
        <f>SUBTOTAL(9,N5:N263)</f>
        <v>31564190.400000017</v>
      </c>
      <c r="P264" s="6">
        <f>+N264/payroll!F264</f>
        <v>3.2523399262309144E-3</v>
      </c>
      <c r="R264" s="17">
        <f>SUBTOTAL(9,R5:R263)</f>
        <v>31564190.400000017</v>
      </c>
      <c r="T264" s="5">
        <f>SUBTOTAL(9,T4:T263)</f>
        <v>0</v>
      </c>
    </row>
    <row r="265" spans="1:22" ht="13.5" thickTop="1"/>
    <row r="267" spans="1:22">
      <c r="E267" s="82"/>
    </row>
    <row r="268" spans="1:22">
      <c r="E268" s="36"/>
    </row>
    <row r="272" spans="1:22">
      <c r="C272" s="36"/>
      <c r="D272" s="36"/>
      <c r="E272" s="36"/>
    </row>
  </sheetData>
  <autoFilter ref="A2:E261"/>
  <phoneticPr fontId="6" type="noConversion"/>
  <printOptions horizontalCentered="1"/>
  <pageMargins left="0" right="0" top="0.5" bottom="0.5" header="0.25" footer="0.25"/>
  <pageSetup scale="80" orientation="landscape" horizontalDpi="4294967292" r:id="rId1"/>
  <headerFooter alignWithMargins="0">
    <oddHeader>&amp;C&amp;"Arial,Bold"&amp;11Claim Costs (Payout) Data
FY 2020 Assessments</oddHeader>
    <oddFooter xml:space="preserve">&amp;L&amp;D&amp;CPage &amp;P of &amp;N&amp;R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invoices</vt:lpstr>
      <vt:lpstr>assessment</vt:lpstr>
      <vt:lpstr>payroll</vt:lpstr>
      <vt:lpstr>IFR</vt:lpstr>
      <vt:lpstr>claims</vt:lpstr>
      <vt:lpstr>costs</vt:lpstr>
      <vt:lpstr>assessment!Print_Area</vt:lpstr>
      <vt:lpstr>claims!Print_Area</vt:lpstr>
      <vt:lpstr>costs!Print_Area</vt:lpstr>
      <vt:lpstr>IFR!Print_Area</vt:lpstr>
      <vt:lpstr>payroll!Print_Area</vt:lpstr>
      <vt:lpstr>assessment!Print_Titles</vt:lpstr>
      <vt:lpstr>claims!Print_Titles</vt:lpstr>
      <vt:lpstr>costs!Print_Titles</vt:lpstr>
      <vt:lpstr>IFR!Print_Titles</vt:lpstr>
      <vt:lpstr>invoices!Print_Titles</vt:lpstr>
      <vt:lpstr>payroll!Print_Titles</vt:lpstr>
    </vt:vector>
  </TitlesOfParts>
  <Company>Srate Office Of Risk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</dc:creator>
  <cp:lastModifiedBy>Lori Shaw</cp:lastModifiedBy>
  <cp:lastPrinted>2018-08-08T11:06:14Z</cp:lastPrinted>
  <dcterms:created xsi:type="dcterms:W3CDTF">2001-09-27T20:26:12Z</dcterms:created>
  <dcterms:modified xsi:type="dcterms:W3CDTF">2019-08-07T22:02:31Z</dcterms:modified>
</cp:coreProperties>
</file>