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Z:\ACCOUNTING\Common\Accounting Data by FY\FY 2019\Assessments FY19\Final Invoices\"/>
    </mc:Choice>
  </mc:AlternateContent>
  <bookViews>
    <workbookView xWindow="0" yWindow="0" windowWidth="15360" windowHeight="7530"/>
  </bookViews>
  <sheets>
    <sheet name="invoices" sheetId="8" r:id="rId1"/>
    <sheet name="assessment" sheetId="1" r:id="rId2"/>
    <sheet name="payroll" sheetId="2" r:id="rId3"/>
    <sheet name="IFR" sheetId="3" r:id="rId4"/>
    <sheet name="claims" sheetId="7" r:id="rId5"/>
    <sheet name="costs" sheetId="5" r:id="rId6"/>
  </sheets>
  <definedNames>
    <definedName name="_xlnm._FilterDatabase" localSheetId="1" hidden="1">assessment!$P$3:$P$262</definedName>
    <definedName name="_xlnm._FilterDatabase" localSheetId="4" hidden="1">claims!$A$3:$AC$262</definedName>
    <definedName name="_xlnm._FilterDatabase" localSheetId="5" hidden="1">costs!$A$5:$E$262</definedName>
    <definedName name="_xlnm._FilterDatabase" localSheetId="3" hidden="1">IFR!#REF!</definedName>
    <definedName name="_xlnm._FilterDatabase" localSheetId="0" hidden="1">invoices!$J$5:$J$262</definedName>
    <definedName name="_xlnm._FilterDatabase" localSheetId="2" hidden="1">payroll!$J$5:$K$262</definedName>
    <definedName name="_xlnm.Print_Area" localSheetId="4">claims!$A$4:$W$270</definedName>
    <definedName name="_xlnm.Print_Area" localSheetId="5">costs!$A$4:$Q$265</definedName>
    <definedName name="_xlnm.Print_Area" localSheetId="3">IFR!$A$1:$AD$265</definedName>
    <definedName name="_xlnm.Print_Area" localSheetId="2">payroll!$A$4:$G$265</definedName>
    <definedName name="_xlnm.Print_Titles" localSheetId="1">assessment!$1:$3</definedName>
    <definedName name="_xlnm.Print_Titles" localSheetId="4">claims!$A:$B,claims!$1:$3</definedName>
    <definedName name="_xlnm.Print_Titles" localSheetId="5">costs!$1:$3</definedName>
    <definedName name="_xlnm.Print_Titles" localSheetId="3">IFR!$A:$B,IFR!$1:$3</definedName>
    <definedName name="_xlnm.Print_Titles" localSheetId="0">invoices!$1:$3</definedName>
    <definedName name="_xlnm.Print_Titles" localSheetId="2">payroll!$1:$3</definedName>
  </definedNames>
  <calcPr calcId="171027"/>
</workbook>
</file>

<file path=xl/calcChain.xml><?xml version="1.0" encoding="utf-8"?>
<calcChain xmlns="http://schemas.openxmlformats.org/spreadsheetml/2006/main">
  <c r="D262" i="8" l="1"/>
  <c r="D261" i="8"/>
  <c r="D260" i="8"/>
  <c r="D259" i="8"/>
  <c r="D258" i="8"/>
  <c r="D257" i="8"/>
  <c r="D256" i="8"/>
  <c r="D255" i="8"/>
  <c r="D254" i="8"/>
  <c r="D253" i="8"/>
  <c r="D252" i="8"/>
  <c r="D251" i="8"/>
  <c r="D250" i="8"/>
  <c r="D249" i="8"/>
  <c r="D248" i="8"/>
  <c r="D247" i="8"/>
  <c r="D246" i="8"/>
  <c r="D245" i="8"/>
  <c r="D244" i="8"/>
  <c r="D243" i="8"/>
  <c r="D242" i="8"/>
  <c r="D241" i="8"/>
  <c r="D240" i="8"/>
  <c r="D239" i="8"/>
  <c r="D238" i="8"/>
  <c r="D237" i="8"/>
  <c r="D236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J271" i="1" l="1"/>
  <c r="O270" i="1" l="1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01" i="3"/>
  <c r="X202" i="3"/>
  <c r="X203" i="3"/>
  <c r="X204" i="3"/>
  <c r="X205" i="3"/>
  <c r="X206" i="3"/>
  <c r="X207" i="3"/>
  <c r="X208" i="3"/>
  <c r="X209" i="3"/>
  <c r="X210" i="3"/>
  <c r="X211" i="3"/>
  <c r="X212" i="3"/>
  <c r="X213" i="3"/>
  <c r="X214" i="3"/>
  <c r="X215" i="3"/>
  <c r="X216" i="3"/>
  <c r="X217" i="3"/>
  <c r="X218" i="3"/>
  <c r="X219" i="3"/>
  <c r="X220" i="3"/>
  <c r="X221" i="3"/>
  <c r="X222" i="3"/>
  <c r="X223" i="3"/>
  <c r="X224" i="3"/>
  <c r="X225" i="3"/>
  <c r="X226" i="3"/>
  <c r="X227" i="3"/>
  <c r="X228" i="3"/>
  <c r="X229" i="3"/>
  <c r="X230" i="3"/>
  <c r="X231" i="3"/>
  <c r="X232" i="3"/>
  <c r="X233" i="3"/>
  <c r="X234" i="3"/>
  <c r="X235" i="3"/>
  <c r="X236" i="3"/>
  <c r="X237" i="3"/>
  <c r="X238" i="3"/>
  <c r="X239" i="3"/>
  <c r="X240" i="3"/>
  <c r="X241" i="3"/>
  <c r="X242" i="3"/>
  <c r="X243" i="3"/>
  <c r="X244" i="3"/>
  <c r="X245" i="3"/>
  <c r="X246" i="3"/>
  <c r="X247" i="3"/>
  <c r="X248" i="3"/>
  <c r="X249" i="3"/>
  <c r="X250" i="3"/>
  <c r="X251" i="3"/>
  <c r="X252" i="3"/>
  <c r="X253" i="3"/>
  <c r="X254" i="3"/>
  <c r="X255" i="3"/>
  <c r="X256" i="3"/>
  <c r="X257" i="3"/>
  <c r="X258" i="3"/>
  <c r="X259" i="3"/>
  <c r="X260" i="3"/>
  <c r="X261" i="3"/>
  <c r="X262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01" i="3"/>
  <c r="W202" i="3"/>
  <c r="W203" i="3"/>
  <c r="W204" i="3"/>
  <c r="W205" i="3"/>
  <c r="W206" i="3"/>
  <c r="W207" i="3"/>
  <c r="W208" i="3"/>
  <c r="W209" i="3"/>
  <c r="W210" i="3"/>
  <c r="W211" i="3"/>
  <c r="W212" i="3"/>
  <c r="W213" i="3"/>
  <c r="W214" i="3"/>
  <c r="W215" i="3"/>
  <c r="W216" i="3"/>
  <c r="W217" i="3"/>
  <c r="W218" i="3"/>
  <c r="W219" i="3"/>
  <c r="W220" i="3"/>
  <c r="W221" i="3"/>
  <c r="W222" i="3"/>
  <c r="W223" i="3"/>
  <c r="W224" i="3"/>
  <c r="W225" i="3"/>
  <c r="W226" i="3"/>
  <c r="W227" i="3"/>
  <c r="W228" i="3"/>
  <c r="W229" i="3"/>
  <c r="W230" i="3"/>
  <c r="W231" i="3"/>
  <c r="W232" i="3"/>
  <c r="W233" i="3"/>
  <c r="W234" i="3"/>
  <c r="W235" i="3"/>
  <c r="W236" i="3"/>
  <c r="W237" i="3"/>
  <c r="W238" i="3"/>
  <c r="W239" i="3"/>
  <c r="W240" i="3"/>
  <c r="W241" i="3"/>
  <c r="W242" i="3"/>
  <c r="W243" i="3"/>
  <c r="W244" i="3"/>
  <c r="W245" i="3"/>
  <c r="W246" i="3"/>
  <c r="W247" i="3"/>
  <c r="W248" i="3"/>
  <c r="W249" i="3"/>
  <c r="W250" i="3"/>
  <c r="W251" i="3"/>
  <c r="W252" i="3"/>
  <c r="W253" i="3"/>
  <c r="W254" i="3"/>
  <c r="W255" i="3"/>
  <c r="W256" i="3"/>
  <c r="W257" i="3"/>
  <c r="W258" i="3"/>
  <c r="W259" i="3"/>
  <c r="W260" i="3"/>
  <c r="W261" i="3"/>
  <c r="W262" i="3"/>
  <c r="D263" i="7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R236" i="3" l="1"/>
  <c r="R237" i="3"/>
  <c r="R238" i="3"/>
  <c r="R239" i="3"/>
  <c r="R240" i="3"/>
  <c r="R241" i="3"/>
  <c r="R242" i="3"/>
  <c r="R243" i="3"/>
  <c r="G239" i="2"/>
  <c r="G12" i="2" l="1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J270" i="1" l="1"/>
  <c r="G239" i="5" l="1"/>
  <c r="J239" i="5" s="1"/>
  <c r="G240" i="5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39" i="7"/>
  <c r="I240" i="7"/>
  <c r="E44" i="7"/>
  <c r="D44" i="7"/>
  <c r="L11" i="3"/>
  <c r="Q262" i="3"/>
  <c r="L262" i="3"/>
  <c r="G262" i="3"/>
  <c r="Q261" i="3"/>
  <c r="L261" i="3"/>
  <c r="G261" i="3"/>
  <c r="Q260" i="3"/>
  <c r="L260" i="3"/>
  <c r="G260" i="3"/>
  <c r="Q259" i="3"/>
  <c r="L259" i="3"/>
  <c r="G259" i="3"/>
  <c r="Q258" i="3"/>
  <c r="L258" i="3"/>
  <c r="G258" i="3"/>
  <c r="Q257" i="3"/>
  <c r="L257" i="3"/>
  <c r="G257" i="3"/>
  <c r="Q256" i="3"/>
  <c r="L256" i="3"/>
  <c r="G256" i="3"/>
  <c r="Q255" i="3"/>
  <c r="L255" i="3"/>
  <c r="G255" i="3"/>
  <c r="Q254" i="3"/>
  <c r="L254" i="3"/>
  <c r="G254" i="3"/>
  <c r="Q253" i="3"/>
  <c r="L253" i="3"/>
  <c r="G253" i="3"/>
  <c r="Q252" i="3"/>
  <c r="L252" i="3"/>
  <c r="G252" i="3"/>
  <c r="Q251" i="3"/>
  <c r="L251" i="3"/>
  <c r="G251" i="3"/>
  <c r="Q250" i="3"/>
  <c r="L250" i="3"/>
  <c r="G250" i="3"/>
  <c r="Q249" i="3"/>
  <c r="L249" i="3"/>
  <c r="G249" i="3"/>
  <c r="Q248" i="3"/>
  <c r="L248" i="3"/>
  <c r="AA248" i="3" s="1"/>
  <c r="G248" i="3"/>
  <c r="Q247" i="3"/>
  <c r="L247" i="3"/>
  <c r="G247" i="3"/>
  <c r="Q246" i="3"/>
  <c r="L246" i="3"/>
  <c r="G246" i="3"/>
  <c r="Q245" i="3"/>
  <c r="L245" i="3"/>
  <c r="AA245" i="3" s="1"/>
  <c r="G245" i="3"/>
  <c r="Q244" i="3"/>
  <c r="L244" i="3"/>
  <c r="G244" i="3"/>
  <c r="Q243" i="3"/>
  <c r="L243" i="3"/>
  <c r="G243" i="3"/>
  <c r="Z243" i="3" s="1"/>
  <c r="Q242" i="3"/>
  <c r="L242" i="3"/>
  <c r="G242" i="3"/>
  <c r="Q241" i="3"/>
  <c r="L241" i="3"/>
  <c r="G241" i="3"/>
  <c r="Q240" i="3"/>
  <c r="L240" i="3"/>
  <c r="G240" i="3"/>
  <c r="Q239" i="3"/>
  <c r="L239" i="3"/>
  <c r="G239" i="3"/>
  <c r="Q238" i="3"/>
  <c r="L238" i="3"/>
  <c r="G238" i="3"/>
  <c r="Q237" i="3"/>
  <c r="L237" i="3"/>
  <c r="G237" i="3"/>
  <c r="Q236" i="3"/>
  <c r="L236" i="3"/>
  <c r="G236" i="3"/>
  <c r="Q235" i="3"/>
  <c r="L235" i="3"/>
  <c r="G235" i="3"/>
  <c r="Q234" i="3"/>
  <c r="L234" i="3"/>
  <c r="G234" i="3"/>
  <c r="Q233" i="3"/>
  <c r="L233" i="3"/>
  <c r="G233" i="3"/>
  <c r="Q232" i="3"/>
  <c r="L232" i="3"/>
  <c r="G232" i="3"/>
  <c r="Q231" i="3"/>
  <c r="L231" i="3"/>
  <c r="G231" i="3"/>
  <c r="Q230" i="3"/>
  <c r="L230" i="3"/>
  <c r="G230" i="3"/>
  <c r="Q229" i="3"/>
  <c r="L229" i="3"/>
  <c r="G229" i="3"/>
  <c r="Q228" i="3"/>
  <c r="L228" i="3"/>
  <c r="G228" i="3"/>
  <c r="Q227" i="3"/>
  <c r="L227" i="3"/>
  <c r="G227" i="3"/>
  <c r="Q226" i="3"/>
  <c r="L226" i="3"/>
  <c r="G226" i="3"/>
  <c r="Q225" i="3"/>
  <c r="L225" i="3"/>
  <c r="G225" i="3"/>
  <c r="Q224" i="3"/>
  <c r="L224" i="3"/>
  <c r="G224" i="3"/>
  <c r="Q223" i="3"/>
  <c r="L223" i="3"/>
  <c r="G223" i="3"/>
  <c r="Q222" i="3"/>
  <c r="L222" i="3"/>
  <c r="G222" i="3"/>
  <c r="Q221" i="3"/>
  <c r="L221" i="3"/>
  <c r="G221" i="3"/>
  <c r="Q220" i="3"/>
  <c r="L220" i="3"/>
  <c r="G220" i="3"/>
  <c r="Q219" i="3"/>
  <c r="L219" i="3"/>
  <c r="G219" i="3"/>
  <c r="Q218" i="3"/>
  <c r="L218" i="3"/>
  <c r="G218" i="3"/>
  <c r="Q217" i="3"/>
  <c r="L217" i="3"/>
  <c r="G217" i="3"/>
  <c r="Q216" i="3"/>
  <c r="L216" i="3"/>
  <c r="G216" i="3"/>
  <c r="Q215" i="3"/>
  <c r="L215" i="3"/>
  <c r="G215" i="3"/>
  <c r="Q214" i="3"/>
  <c r="L214" i="3"/>
  <c r="G214" i="3"/>
  <c r="Q213" i="3"/>
  <c r="L213" i="3"/>
  <c r="G213" i="3"/>
  <c r="Q212" i="3"/>
  <c r="L212" i="3"/>
  <c r="G212" i="3"/>
  <c r="Q211" i="3"/>
  <c r="L211" i="3"/>
  <c r="G211" i="3"/>
  <c r="Q210" i="3"/>
  <c r="L210" i="3"/>
  <c r="G210" i="3"/>
  <c r="Q209" i="3"/>
  <c r="L209" i="3"/>
  <c r="G209" i="3"/>
  <c r="Q208" i="3"/>
  <c r="L208" i="3"/>
  <c r="G208" i="3"/>
  <c r="Q207" i="3"/>
  <c r="L207" i="3"/>
  <c r="G207" i="3"/>
  <c r="Q206" i="3"/>
  <c r="L206" i="3"/>
  <c r="G206" i="3"/>
  <c r="Q205" i="3"/>
  <c r="L205" i="3"/>
  <c r="G205" i="3"/>
  <c r="Q204" i="3"/>
  <c r="L204" i="3"/>
  <c r="G204" i="3"/>
  <c r="Q203" i="3"/>
  <c r="L203" i="3"/>
  <c r="G203" i="3"/>
  <c r="Q202" i="3"/>
  <c r="L202" i="3"/>
  <c r="G202" i="3"/>
  <c r="Q201" i="3"/>
  <c r="L201" i="3"/>
  <c r="G201" i="3"/>
  <c r="Q200" i="3"/>
  <c r="L200" i="3"/>
  <c r="G200" i="3"/>
  <c r="Q199" i="3"/>
  <c r="L199" i="3"/>
  <c r="G199" i="3"/>
  <c r="Q198" i="3"/>
  <c r="L198" i="3"/>
  <c r="G198" i="3"/>
  <c r="Q197" i="3"/>
  <c r="L197" i="3"/>
  <c r="G197" i="3"/>
  <c r="Q196" i="3"/>
  <c r="L196" i="3"/>
  <c r="G196" i="3"/>
  <c r="Q195" i="3"/>
  <c r="L195" i="3"/>
  <c r="G195" i="3"/>
  <c r="Q194" i="3"/>
  <c r="L194" i="3"/>
  <c r="G194" i="3"/>
  <c r="Q193" i="3"/>
  <c r="L193" i="3"/>
  <c r="G193" i="3"/>
  <c r="Q192" i="3"/>
  <c r="L192" i="3"/>
  <c r="G192" i="3"/>
  <c r="Q191" i="3"/>
  <c r="L191" i="3"/>
  <c r="G191" i="3"/>
  <c r="Q190" i="3"/>
  <c r="L190" i="3"/>
  <c r="G190" i="3"/>
  <c r="Q189" i="3"/>
  <c r="L189" i="3"/>
  <c r="G189" i="3"/>
  <c r="Q188" i="3"/>
  <c r="L188" i="3"/>
  <c r="G188" i="3"/>
  <c r="Q187" i="3"/>
  <c r="L187" i="3"/>
  <c r="G187" i="3"/>
  <c r="Q186" i="3"/>
  <c r="L186" i="3"/>
  <c r="G186" i="3"/>
  <c r="Q185" i="3"/>
  <c r="L185" i="3"/>
  <c r="G185" i="3"/>
  <c r="Q184" i="3"/>
  <c r="L184" i="3"/>
  <c r="G184" i="3"/>
  <c r="Q183" i="3"/>
  <c r="L183" i="3"/>
  <c r="G183" i="3"/>
  <c r="Q182" i="3"/>
  <c r="L182" i="3"/>
  <c r="G182" i="3"/>
  <c r="Q181" i="3"/>
  <c r="L181" i="3"/>
  <c r="G181" i="3"/>
  <c r="Q180" i="3"/>
  <c r="L180" i="3"/>
  <c r="G180" i="3"/>
  <c r="Q179" i="3"/>
  <c r="L179" i="3"/>
  <c r="G179" i="3"/>
  <c r="Q178" i="3"/>
  <c r="L178" i="3"/>
  <c r="G178" i="3"/>
  <c r="Q177" i="3"/>
  <c r="L177" i="3"/>
  <c r="G177" i="3"/>
  <c r="Q176" i="3"/>
  <c r="L176" i="3"/>
  <c r="G176" i="3"/>
  <c r="Q175" i="3"/>
  <c r="L175" i="3"/>
  <c r="G175" i="3"/>
  <c r="Q174" i="3"/>
  <c r="L174" i="3"/>
  <c r="G174" i="3"/>
  <c r="Q173" i="3"/>
  <c r="L173" i="3"/>
  <c r="G173" i="3"/>
  <c r="Q172" i="3"/>
  <c r="L172" i="3"/>
  <c r="G172" i="3"/>
  <c r="Q171" i="3"/>
  <c r="L171" i="3"/>
  <c r="G171" i="3"/>
  <c r="Q170" i="3"/>
  <c r="L170" i="3"/>
  <c r="G170" i="3"/>
  <c r="Q169" i="3"/>
  <c r="L169" i="3"/>
  <c r="G169" i="3"/>
  <c r="Q168" i="3"/>
  <c r="L168" i="3"/>
  <c r="G168" i="3"/>
  <c r="Q167" i="3"/>
  <c r="L167" i="3"/>
  <c r="G167" i="3"/>
  <c r="Q166" i="3"/>
  <c r="L166" i="3"/>
  <c r="G166" i="3"/>
  <c r="Q165" i="3"/>
  <c r="L165" i="3"/>
  <c r="G165" i="3"/>
  <c r="Q164" i="3"/>
  <c r="L164" i="3"/>
  <c r="G164" i="3"/>
  <c r="Q163" i="3"/>
  <c r="L163" i="3"/>
  <c r="G163" i="3"/>
  <c r="Q162" i="3"/>
  <c r="L162" i="3"/>
  <c r="G162" i="3"/>
  <c r="Q161" i="3"/>
  <c r="L161" i="3"/>
  <c r="G161" i="3"/>
  <c r="Q160" i="3"/>
  <c r="L160" i="3"/>
  <c r="G160" i="3"/>
  <c r="Q159" i="3"/>
  <c r="L159" i="3"/>
  <c r="G159" i="3"/>
  <c r="Q158" i="3"/>
  <c r="L158" i="3"/>
  <c r="G158" i="3"/>
  <c r="Q157" i="3"/>
  <c r="L157" i="3"/>
  <c r="G157" i="3"/>
  <c r="Q156" i="3"/>
  <c r="L156" i="3"/>
  <c r="G156" i="3"/>
  <c r="Q155" i="3"/>
  <c r="L155" i="3"/>
  <c r="G155" i="3"/>
  <c r="Q154" i="3"/>
  <c r="L154" i="3"/>
  <c r="G154" i="3"/>
  <c r="Q153" i="3"/>
  <c r="L153" i="3"/>
  <c r="G153" i="3"/>
  <c r="Q152" i="3"/>
  <c r="L152" i="3"/>
  <c r="G152" i="3"/>
  <c r="Q151" i="3"/>
  <c r="L151" i="3"/>
  <c r="G151" i="3"/>
  <c r="Q150" i="3"/>
  <c r="L150" i="3"/>
  <c r="G150" i="3"/>
  <c r="Q149" i="3"/>
  <c r="L149" i="3"/>
  <c r="G149" i="3"/>
  <c r="Q148" i="3"/>
  <c r="L148" i="3"/>
  <c r="G148" i="3"/>
  <c r="Q147" i="3"/>
  <c r="L147" i="3"/>
  <c r="G147" i="3"/>
  <c r="Q146" i="3"/>
  <c r="L146" i="3"/>
  <c r="G146" i="3"/>
  <c r="Q145" i="3"/>
  <c r="L145" i="3"/>
  <c r="G145" i="3"/>
  <c r="Q144" i="3"/>
  <c r="L144" i="3"/>
  <c r="G144" i="3"/>
  <c r="Q143" i="3"/>
  <c r="L143" i="3"/>
  <c r="G143" i="3"/>
  <c r="Q142" i="3"/>
  <c r="L142" i="3"/>
  <c r="G142" i="3"/>
  <c r="Q141" i="3"/>
  <c r="L141" i="3"/>
  <c r="G141" i="3"/>
  <c r="Q140" i="3"/>
  <c r="L140" i="3"/>
  <c r="G140" i="3"/>
  <c r="Q139" i="3"/>
  <c r="L139" i="3"/>
  <c r="G139" i="3"/>
  <c r="Q138" i="3"/>
  <c r="L138" i="3"/>
  <c r="G138" i="3"/>
  <c r="Q137" i="3"/>
  <c r="L137" i="3"/>
  <c r="G137" i="3"/>
  <c r="Q136" i="3"/>
  <c r="L136" i="3"/>
  <c r="G136" i="3"/>
  <c r="Q135" i="3"/>
  <c r="L135" i="3"/>
  <c r="G135" i="3"/>
  <c r="Q134" i="3"/>
  <c r="L134" i="3"/>
  <c r="G134" i="3"/>
  <c r="Q133" i="3"/>
  <c r="L133" i="3"/>
  <c r="G133" i="3"/>
  <c r="Q132" i="3"/>
  <c r="L132" i="3"/>
  <c r="G132" i="3"/>
  <c r="Q131" i="3"/>
  <c r="L131" i="3"/>
  <c r="G131" i="3"/>
  <c r="Q130" i="3"/>
  <c r="L130" i="3"/>
  <c r="G130" i="3"/>
  <c r="Q129" i="3"/>
  <c r="L129" i="3"/>
  <c r="G129" i="3"/>
  <c r="Q128" i="3"/>
  <c r="L128" i="3"/>
  <c r="G128" i="3"/>
  <c r="Q127" i="3"/>
  <c r="L127" i="3"/>
  <c r="G127" i="3"/>
  <c r="Q126" i="3"/>
  <c r="L126" i="3"/>
  <c r="G126" i="3"/>
  <c r="Q125" i="3"/>
  <c r="L125" i="3"/>
  <c r="G125" i="3"/>
  <c r="Q124" i="3"/>
  <c r="L124" i="3"/>
  <c r="G124" i="3"/>
  <c r="Q123" i="3"/>
  <c r="L123" i="3"/>
  <c r="G123" i="3"/>
  <c r="Q122" i="3"/>
  <c r="L122" i="3"/>
  <c r="G122" i="3"/>
  <c r="Q121" i="3"/>
  <c r="L121" i="3"/>
  <c r="G121" i="3"/>
  <c r="Q120" i="3"/>
  <c r="L120" i="3"/>
  <c r="G120" i="3"/>
  <c r="Q119" i="3"/>
  <c r="L119" i="3"/>
  <c r="G119" i="3"/>
  <c r="Q118" i="3"/>
  <c r="L118" i="3"/>
  <c r="G118" i="3"/>
  <c r="Q117" i="3"/>
  <c r="L117" i="3"/>
  <c r="G117" i="3"/>
  <c r="Q116" i="3"/>
  <c r="L116" i="3"/>
  <c r="G116" i="3"/>
  <c r="Q115" i="3"/>
  <c r="L115" i="3"/>
  <c r="G115" i="3"/>
  <c r="Q114" i="3"/>
  <c r="L114" i="3"/>
  <c r="G114" i="3"/>
  <c r="Q113" i="3"/>
  <c r="L113" i="3"/>
  <c r="G113" i="3"/>
  <c r="Q112" i="3"/>
  <c r="L112" i="3"/>
  <c r="G112" i="3"/>
  <c r="Q111" i="3"/>
  <c r="L111" i="3"/>
  <c r="G111" i="3"/>
  <c r="Q110" i="3"/>
  <c r="L110" i="3"/>
  <c r="G110" i="3"/>
  <c r="Q109" i="3"/>
  <c r="L109" i="3"/>
  <c r="G109" i="3"/>
  <c r="Q108" i="3"/>
  <c r="L108" i="3"/>
  <c r="G108" i="3"/>
  <c r="Q107" i="3"/>
  <c r="L107" i="3"/>
  <c r="G107" i="3"/>
  <c r="Q106" i="3"/>
  <c r="L106" i="3"/>
  <c r="G106" i="3"/>
  <c r="Q105" i="3"/>
  <c r="L105" i="3"/>
  <c r="G105" i="3"/>
  <c r="Q104" i="3"/>
  <c r="L104" i="3"/>
  <c r="G104" i="3"/>
  <c r="Q103" i="3"/>
  <c r="L103" i="3"/>
  <c r="G103" i="3"/>
  <c r="Q102" i="3"/>
  <c r="L102" i="3"/>
  <c r="G102" i="3"/>
  <c r="Q101" i="3"/>
  <c r="L101" i="3"/>
  <c r="G101" i="3"/>
  <c r="Q100" i="3"/>
  <c r="L100" i="3"/>
  <c r="G100" i="3"/>
  <c r="Q99" i="3"/>
  <c r="L99" i="3"/>
  <c r="G99" i="3"/>
  <c r="Q98" i="3"/>
  <c r="L98" i="3"/>
  <c r="G98" i="3"/>
  <c r="Q97" i="3"/>
  <c r="L97" i="3"/>
  <c r="G97" i="3"/>
  <c r="Q96" i="3"/>
  <c r="L96" i="3"/>
  <c r="G96" i="3"/>
  <c r="Q95" i="3"/>
  <c r="L95" i="3"/>
  <c r="G95" i="3"/>
  <c r="Q94" i="3"/>
  <c r="L94" i="3"/>
  <c r="G94" i="3"/>
  <c r="Q93" i="3"/>
  <c r="L93" i="3"/>
  <c r="G93" i="3"/>
  <c r="Q92" i="3"/>
  <c r="L92" i="3"/>
  <c r="G92" i="3"/>
  <c r="Q91" i="3"/>
  <c r="L91" i="3"/>
  <c r="G91" i="3"/>
  <c r="Q90" i="3"/>
  <c r="L90" i="3"/>
  <c r="G90" i="3"/>
  <c r="Q89" i="3"/>
  <c r="L89" i="3"/>
  <c r="G89" i="3"/>
  <c r="Q88" i="3"/>
  <c r="L88" i="3"/>
  <c r="G88" i="3"/>
  <c r="Q87" i="3"/>
  <c r="L87" i="3"/>
  <c r="G87" i="3"/>
  <c r="Q86" i="3"/>
  <c r="L86" i="3"/>
  <c r="G86" i="3"/>
  <c r="Q85" i="3"/>
  <c r="L85" i="3"/>
  <c r="G85" i="3"/>
  <c r="Q84" i="3"/>
  <c r="L84" i="3"/>
  <c r="G84" i="3"/>
  <c r="Q83" i="3"/>
  <c r="L83" i="3"/>
  <c r="G83" i="3"/>
  <c r="Q82" i="3"/>
  <c r="L82" i="3"/>
  <c r="G82" i="3"/>
  <c r="Q81" i="3"/>
  <c r="L81" i="3"/>
  <c r="G81" i="3"/>
  <c r="Q80" i="3"/>
  <c r="L80" i="3"/>
  <c r="G80" i="3"/>
  <c r="Q79" i="3"/>
  <c r="L79" i="3"/>
  <c r="G79" i="3"/>
  <c r="Q78" i="3"/>
  <c r="L78" i="3"/>
  <c r="G78" i="3"/>
  <c r="Q77" i="3"/>
  <c r="L77" i="3"/>
  <c r="G77" i="3"/>
  <c r="Q76" i="3"/>
  <c r="L76" i="3"/>
  <c r="G76" i="3"/>
  <c r="Q75" i="3"/>
  <c r="L75" i="3"/>
  <c r="G75" i="3"/>
  <c r="Q74" i="3"/>
  <c r="L74" i="3"/>
  <c r="G74" i="3"/>
  <c r="Q73" i="3"/>
  <c r="L73" i="3"/>
  <c r="G73" i="3"/>
  <c r="Q72" i="3"/>
  <c r="L72" i="3"/>
  <c r="G72" i="3"/>
  <c r="Q71" i="3"/>
  <c r="L71" i="3"/>
  <c r="G71" i="3"/>
  <c r="Q70" i="3"/>
  <c r="L70" i="3"/>
  <c r="G70" i="3"/>
  <c r="Q69" i="3"/>
  <c r="L69" i="3"/>
  <c r="G69" i="3"/>
  <c r="Q68" i="3"/>
  <c r="L68" i="3"/>
  <c r="G68" i="3"/>
  <c r="Q67" i="3"/>
  <c r="L67" i="3"/>
  <c r="G67" i="3"/>
  <c r="Q66" i="3"/>
  <c r="L66" i="3"/>
  <c r="G66" i="3"/>
  <c r="Q65" i="3"/>
  <c r="L65" i="3"/>
  <c r="G65" i="3"/>
  <c r="Q64" i="3"/>
  <c r="L64" i="3"/>
  <c r="G64" i="3"/>
  <c r="Q63" i="3"/>
  <c r="L63" i="3"/>
  <c r="G63" i="3"/>
  <c r="Q62" i="3"/>
  <c r="L62" i="3"/>
  <c r="G62" i="3"/>
  <c r="Q61" i="3"/>
  <c r="L61" i="3"/>
  <c r="G61" i="3"/>
  <c r="Q60" i="3"/>
  <c r="L60" i="3"/>
  <c r="G60" i="3"/>
  <c r="Q59" i="3"/>
  <c r="L59" i="3"/>
  <c r="G59" i="3"/>
  <c r="Q58" i="3"/>
  <c r="L58" i="3"/>
  <c r="G58" i="3"/>
  <c r="Q57" i="3"/>
  <c r="L57" i="3"/>
  <c r="G57" i="3"/>
  <c r="Q56" i="3"/>
  <c r="L56" i="3"/>
  <c r="G56" i="3"/>
  <c r="Q55" i="3"/>
  <c r="L55" i="3"/>
  <c r="G55" i="3"/>
  <c r="Q54" i="3"/>
  <c r="L54" i="3"/>
  <c r="G54" i="3"/>
  <c r="Q53" i="3"/>
  <c r="L53" i="3"/>
  <c r="G53" i="3"/>
  <c r="Q52" i="3"/>
  <c r="L52" i="3"/>
  <c r="G52" i="3"/>
  <c r="Q51" i="3"/>
  <c r="L51" i="3"/>
  <c r="G51" i="3"/>
  <c r="Q50" i="3"/>
  <c r="L50" i="3"/>
  <c r="G50" i="3"/>
  <c r="Q49" i="3"/>
  <c r="L49" i="3"/>
  <c r="G49" i="3"/>
  <c r="Q48" i="3"/>
  <c r="L48" i="3"/>
  <c r="G48" i="3"/>
  <c r="Q47" i="3"/>
  <c r="L47" i="3"/>
  <c r="G47" i="3"/>
  <c r="Q46" i="3"/>
  <c r="L46" i="3"/>
  <c r="G46" i="3"/>
  <c r="Q45" i="3"/>
  <c r="L45" i="3"/>
  <c r="G45" i="3"/>
  <c r="Q44" i="3"/>
  <c r="L44" i="3"/>
  <c r="G44" i="3"/>
  <c r="Q43" i="3"/>
  <c r="L43" i="3"/>
  <c r="G43" i="3"/>
  <c r="Q42" i="3"/>
  <c r="L42" i="3"/>
  <c r="G42" i="3"/>
  <c r="Q41" i="3"/>
  <c r="L41" i="3"/>
  <c r="G41" i="3"/>
  <c r="Q40" i="3"/>
  <c r="L40" i="3"/>
  <c r="G40" i="3"/>
  <c r="Q39" i="3"/>
  <c r="L39" i="3"/>
  <c r="G39" i="3"/>
  <c r="Q38" i="3"/>
  <c r="L38" i="3"/>
  <c r="G38" i="3"/>
  <c r="Q37" i="3"/>
  <c r="L37" i="3"/>
  <c r="G37" i="3"/>
  <c r="Q36" i="3"/>
  <c r="L36" i="3"/>
  <c r="G36" i="3"/>
  <c r="Q35" i="3"/>
  <c r="L35" i="3"/>
  <c r="G35" i="3"/>
  <c r="Q34" i="3"/>
  <c r="L34" i="3"/>
  <c r="G34" i="3"/>
  <c r="Q33" i="3"/>
  <c r="L33" i="3"/>
  <c r="G33" i="3"/>
  <c r="Q32" i="3"/>
  <c r="L32" i="3"/>
  <c r="G32" i="3"/>
  <c r="Q31" i="3"/>
  <c r="L31" i="3"/>
  <c r="G31" i="3"/>
  <c r="Q30" i="3"/>
  <c r="L30" i="3"/>
  <c r="G30" i="3"/>
  <c r="Q29" i="3"/>
  <c r="L29" i="3"/>
  <c r="G29" i="3"/>
  <c r="Q28" i="3"/>
  <c r="L28" i="3"/>
  <c r="G28" i="3"/>
  <c r="Q27" i="3"/>
  <c r="L27" i="3"/>
  <c r="G27" i="3"/>
  <c r="Q26" i="3"/>
  <c r="L26" i="3"/>
  <c r="G26" i="3"/>
  <c r="Q25" i="3"/>
  <c r="L25" i="3"/>
  <c r="G25" i="3"/>
  <c r="Q24" i="3"/>
  <c r="L24" i="3"/>
  <c r="G24" i="3"/>
  <c r="Q23" i="3"/>
  <c r="L23" i="3"/>
  <c r="G23" i="3"/>
  <c r="Q22" i="3"/>
  <c r="L22" i="3"/>
  <c r="G22" i="3"/>
  <c r="Q21" i="3"/>
  <c r="L21" i="3"/>
  <c r="G21" i="3"/>
  <c r="Q20" i="3"/>
  <c r="L20" i="3"/>
  <c r="G20" i="3"/>
  <c r="Q19" i="3"/>
  <c r="L19" i="3"/>
  <c r="G19" i="3"/>
  <c r="Q18" i="3"/>
  <c r="L18" i="3"/>
  <c r="G18" i="3"/>
  <c r="Q17" i="3"/>
  <c r="L17" i="3"/>
  <c r="G17" i="3"/>
  <c r="Q16" i="3"/>
  <c r="L16" i="3"/>
  <c r="G16" i="3"/>
  <c r="Q15" i="3"/>
  <c r="L15" i="3"/>
  <c r="G15" i="3"/>
  <c r="Q14" i="3"/>
  <c r="L14" i="3"/>
  <c r="G14" i="3"/>
  <c r="Q13" i="3"/>
  <c r="L13" i="3"/>
  <c r="G13" i="3"/>
  <c r="Q12" i="3"/>
  <c r="L12" i="3"/>
  <c r="G12" i="3"/>
  <c r="Q11" i="3"/>
  <c r="G11" i="3"/>
  <c r="Q10" i="3"/>
  <c r="L10" i="3"/>
  <c r="G10" i="3"/>
  <c r="Q9" i="3"/>
  <c r="L9" i="3"/>
  <c r="G9" i="3"/>
  <c r="Q8" i="3"/>
  <c r="L8" i="3"/>
  <c r="G8" i="3"/>
  <c r="Q7" i="3"/>
  <c r="L7" i="3"/>
  <c r="G7" i="3"/>
  <c r="Q6" i="3"/>
  <c r="L6" i="3"/>
  <c r="G6" i="3"/>
  <c r="Q5" i="3"/>
  <c r="L5" i="3"/>
  <c r="G5" i="3"/>
  <c r="AA239" i="3"/>
  <c r="AB240" i="3"/>
  <c r="AA240" i="3"/>
  <c r="Z241" i="3"/>
  <c r="AA241" i="3"/>
  <c r="AB242" i="3"/>
  <c r="AA243" i="3"/>
  <c r="AB243" i="3"/>
  <c r="Z244" i="3"/>
  <c r="AB245" i="3"/>
  <c r="Z246" i="3"/>
  <c r="AA246" i="3"/>
  <c r="AB246" i="3"/>
  <c r="AB247" i="3"/>
  <c r="Z248" i="3"/>
  <c r="AB248" i="3"/>
  <c r="Z249" i="3"/>
  <c r="AA249" i="3"/>
  <c r="Z250" i="3"/>
  <c r="AA251" i="3"/>
  <c r="AB251" i="3"/>
  <c r="Z251" i="3"/>
  <c r="Z252" i="3"/>
  <c r="AA253" i="3"/>
  <c r="Z253" i="3"/>
  <c r="Z254" i="3"/>
  <c r="AA254" i="3"/>
  <c r="AB254" i="3"/>
  <c r="AA255" i="3"/>
  <c r="AA256" i="3"/>
  <c r="AB256" i="3"/>
  <c r="Z257" i="3"/>
  <c r="AA257" i="3"/>
  <c r="AB258" i="3"/>
  <c r="AA259" i="3"/>
  <c r="AB259" i="3"/>
  <c r="Z260" i="3"/>
  <c r="AB261" i="3"/>
  <c r="D119" i="2"/>
  <c r="C119" i="2"/>
  <c r="E90" i="2"/>
  <c r="E65" i="2"/>
  <c r="D65" i="2"/>
  <c r="C65" i="2"/>
  <c r="D44" i="2"/>
  <c r="E34" i="2"/>
  <c r="D34" i="2"/>
  <c r="C34" i="2"/>
  <c r="AB239" i="3" l="1"/>
  <c r="Z245" i="3"/>
  <c r="AD245" i="3" s="1"/>
  <c r="AB255" i="3"/>
  <c r="AB253" i="3"/>
  <c r="AD251" i="3"/>
  <c r="AD246" i="3"/>
  <c r="AA261" i="3"/>
  <c r="AD243" i="3"/>
  <c r="Z259" i="3"/>
  <c r="AD259" i="3" s="1"/>
  <c r="Z261" i="3"/>
  <c r="Z239" i="3"/>
  <c r="AD239" i="3" s="1"/>
  <c r="J239" i="7" s="1"/>
  <c r="K239" i="7" s="1"/>
  <c r="L239" i="7" s="1"/>
  <c r="P239" i="7" s="1"/>
  <c r="AB241" i="3"/>
  <c r="AD241" i="3" s="1"/>
  <c r="J241" i="7" s="1"/>
  <c r="K241" i="7" s="1"/>
  <c r="L241" i="7" s="1"/>
  <c r="P241" i="7" s="1"/>
  <c r="AA244" i="3"/>
  <c r="Z247" i="3"/>
  <c r="AB249" i="3"/>
  <c r="AD249" i="3" s="1"/>
  <c r="AA252" i="3"/>
  <c r="Z255" i="3"/>
  <c r="AB257" i="3"/>
  <c r="AD257" i="3" s="1"/>
  <c r="AA260" i="3"/>
  <c r="AB260" i="3"/>
  <c r="AB244" i="3"/>
  <c r="Z256" i="3"/>
  <c r="AD256" i="3" s="1"/>
  <c r="AA247" i="3"/>
  <c r="AA242" i="3"/>
  <c r="Z240" i="3"/>
  <c r="AD240" i="3" s="1"/>
  <c r="J240" i="7" s="1"/>
  <c r="K240" i="7" s="1"/>
  <c r="L240" i="7" s="1"/>
  <c r="P240" i="7" s="1"/>
  <c r="AD254" i="3"/>
  <c r="AB250" i="3"/>
  <c r="AD253" i="3"/>
  <c r="AA258" i="3"/>
  <c r="Z258" i="3"/>
  <c r="AD258" i="3" s="1"/>
  <c r="Z242" i="3"/>
  <c r="AB252" i="3"/>
  <c r="AA250" i="3"/>
  <c r="AD250" i="3" s="1"/>
  <c r="AD248" i="3"/>
  <c r="AD261" i="3" l="1"/>
  <c r="J258" i="7"/>
  <c r="K258" i="7" s="1"/>
  <c r="L258" i="7" s="1"/>
  <c r="P258" i="7" s="1"/>
  <c r="J251" i="7"/>
  <c r="K251" i="7" s="1"/>
  <c r="L251" i="7" s="1"/>
  <c r="P251" i="7" s="1"/>
  <c r="J253" i="7"/>
  <c r="K253" i="7" s="1"/>
  <c r="L253" i="7" s="1"/>
  <c r="P253" i="7" s="1"/>
  <c r="J248" i="7"/>
  <c r="K248" i="7" s="1"/>
  <c r="L248" i="7" s="1"/>
  <c r="P248" i="7" s="1"/>
  <c r="J254" i="7"/>
  <c r="K254" i="7" s="1"/>
  <c r="L254" i="7" s="1"/>
  <c r="P254" i="7" s="1"/>
  <c r="J257" i="7"/>
  <c r="K257" i="7" s="1"/>
  <c r="L257" i="7" s="1"/>
  <c r="P257" i="7" s="1"/>
  <c r="J261" i="7"/>
  <c r="K261" i="7" s="1"/>
  <c r="L261" i="7" s="1"/>
  <c r="P261" i="7" s="1"/>
  <c r="J250" i="7"/>
  <c r="K250" i="7" s="1"/>
  <c r="L250" i="7" s="1"/>
  <c r="P250" i="7" s="1"/>
  <c r="J259" i="7"/>
  <c r="K259" i="7" s="1"/>
  <c r="L259" i="7" s="1"/>
  <c r="P259" i="7" s="1"/>
  <c r="J245" i="7"/>
  <c r="K245" i="7" s="1"/>
  <c r="L245" i="7" s="1"/>
  <c r="P245" i="7" s="1"/>
  <c r="J249" i="7"/>
  <c r="K249" i="7" s="1"/>
  <c r="L249" i="7" s="1"/>
  <c r="P249" i="7" s="1"/>
  <c r="J256" i="7"/>
  <c r="K256" i="7" s="1"/>
  <c r="L256" i="7" s="1"/>
  <c r="P256" i="7" s="1"/>
  <c r="J246" i="7"/>
  <c r="K246" i="7" s="1"/>
  <c r="L246" i="7" s="1"/>
  <c r="P246" i="7" s="1"/>
  <c r="J243" i="7"/>
  <c r="K243" i="7" s="1"/>
  <c r="L243" i="7" s="1"/>
  <c r="P243" i="7" s="1"/>
  <c r="AD242" i="3"/>
  <c r="AD247" i="3"/>
  <c r="AD255" i="3"/>
  <c r="AD244" i="3"/>
  <c r="AD260" i="3"/>
  <c r="AD252" i="3"/>
  <c r="J242" i="7" l="1"/>
  <c r="K242" i="7" s="1"/>
  <c r="L242" i="7" s="1"/>
  <c r="P242" i="7" s="1"/>
  <c r="J260" i="7"/>
  <c r="K260" i="7" s="1"/>
  <c r="L260" i="7" s="1"/>
  <c r="P260" i="7" s="1"/>
  <c r="J244" i="7"/>
  <c r="K244" i="7" s="1"/>
  <c r="L244" i="7" s="1"/>
  <c r="P244" i="7" s="1"/>
  <c r="J252" i="7"/>
  <c r="K252" i="7" s="1"/>
  <c r="L252" i="7" s="1"/>
  <c r="P252" i="7" s="1"/>
  <c r="J255" i="7"/>
  <c r="K255" i="7" s="1"/>
  <c r="L255" i="7" s="1"/>
  <c r="P255" i="7" s="1"/>
  <c r="J247" i="7"/>
  <c r="K247" i="7" s="1"/>
  <c r="L247" i="7" s="1"/>
  <c r="P247" i="7" s="1"/>
  <c r="C263" i="3" l="1"/>
  <c r="G104" i="7" l="1"/>
  <c r="G124" i="7"/>
  <c r="G101" i="7"/>
  <c r="P265" i="3" l="1"/>
  <c r="P263" i="3"/>
  <c r="C265" i="3" l="1"/>
  <c r="F269" i="8"/>
  <c r="F270" i="8"/>
  <c r="F271" i="8"/>
  <c r="F268" i="8"/>
  <c r="F21" i="2" l="1"/>
  <c r="G128" i="5" l="1"/>
  <c r="J128" i="5" s="1"/>
  <c r="G128" i="7"/>
  <c r="I128" i="7"/>
  <c r="R128" i="3"/>
  <c r="Z128" i="3"/>
  <c r="AA128" i="3"/>
  <c r="AB128" i="3" l="1"/>
  <c r="AD128" i="3" s="1"/>
  <c r="J128" i="7" s="1"/>
  <c r="K128" i="7" s="1"/>
  <c r="L128" i="7" s="1"/>
  <c r="P128" i="7" s="1"/>
  <c r="J273" i="1" l="1"/>
  <c r="N5" i="5" l="1"/>
  <c r="N239" i="5"/>
  <c r="G177" i="5"/>
  <c r="R127" i="3" l="1"/>
  <c r="G233" i="5"/>
  <c r="J233" i="5" s="1"/>
  <c r="G233" i="7"/>
  <c r="I233" i="7"/>
  <c r="E263" i="2"/>
  <c r="E265" i="2" s="1"/>
  <c r="Z233" i="3" l="1"/>
  <c r="AA233" i="3"/>
  <c r="R233" i="3"/>
  <c r="AB233" i="3"/>
  <c r="F273" i="8"/>
  <c r="F263" i="3"/>
  <c r="F265" i="3" s="1"/>
  <c r="E263" i="3"/>
  <c r="E265" i="3" s="1"/>
  <c r="D263" i="3"/>
  <c r="D265" i="3" s="1"/>
  <c r="AD233" i="3" l="1"/>
  <c r="J233" i="7" s="1"/>
  <c r="K233" i="7" s="1"/>
  <c r="L233" i="7" s="1"/>
  <c r="P233" i="7" s="1"/>
  <c r="M263" i="3"/>
  <c r="M265" i="3" s="1"/>
  <c r="N263" i="3"/>
  <c r="N265" i="3" s="1"/>
  <c r="O263" i="3"/>
  <c r="O265" i="3" s="1"/>
  <c r="G262" i="5" l="1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260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4" i="5"/>
  <c r="G235" i="5"/>
  <c r="G236" i="5"/>
  <c r="G237" i="5"/>
  <c r="G238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1" i="5"/>
  <c r="G63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5" i="5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2" i="2"/>
  <c r="F23" i="2"/>
  <c r="R16" i="3"/>
  <c r="R101" i="3"/>
  <c r="I5" i="7"/>
  <c r="V5" i="3"/>
  <c r="Z5" i="3" s="1"/>
  <c r="W5" i="3"/>
  <c r="AA5" i="3" s="1"/>
  <c r="X5" i="3"/>
  <c r="I6" i="7"/>
  <c r="I7" i="7"/>
  <c r="I8" i="7"/>
  <c r="I9" i="7"/>
  <c r="Z9" i="3"/>
  <c r="AA9" i="3"/>
  <c r="I10" i="7"/>
  <c r="I11" i="7"/>
  <c r="I12" i="7"/>
  <c r="I13" i="7"/>
  <c r="Z13" i="3"/>
  <c r="AA13" i="3"/>
  <c r="I14" i="7"/>
  <c r="I15" i="7"/>
  <c r="I16" i="7"/>
  <c r="Z16" i="3"/>
  <c r="AA16" i="3"/>
  <c r="AB16" i="3"/>
  <c r="I17" i="7"/>
  <c r="AA17" i="3"/>
  <c r="I18" i="7"/>
  <c r="I19" i="7"/>
  <c r="I20" i="7"/>
  <c r="Z20" i="3"/>
  <c r="I21" i="7"/>
  <c r="AA21" i="3"/>
  <c r="I22" i="7"/>
  <c r="I23" i="7"/>
  <c r="I24" i="7"/>
  <c r="Z24" i="3"/>
  <c r="I25" i="7"/>
  <c r="AA25" i="3"/>
  <c r="I26" i="7"/>
  <c r="I27" i="7"/>
  <c r="I28" i="7"/>
  <c r="Z28" i="3"/>
  <c r="I29" i="7"/>
  <c r="AA29" i="3"/>
  <c r="I30" i="7"/>
  <c r="I31" i="7"/>
  <c r="I32" i="7"/>
  <c r="Z32" i="3"/>
  <c r="I33" i="7"/>
  <c r="AA33" i="3"/>
  <c r="I34" i="7"/>
  <c r="I35" i="7"/>
  <c r="I36" i="7"/>
  <c r="Z36" i="3"/>
  <c r="I37" i="7"/>
  <c r="AA37" i="3"/>
  <c r="I38" i="7"/>
  <c r="I39" i="7"/>
  <c r="I40" i="7"/>
  <c r="Z40" i="3"/>
  <c r="I41" i="7"/>
  <c r="AA41" i="3"/>
  <c r="I42" i="7"/>
  <c r="I43" i="7"/>
  <c r="I44" i="7"/>
  <c r="Z44" i="3"/>
  <c r="I45" i="7"/>
  <c r="AA45" i="3"/>
  <c r="I46" i="7"/>
  <c r="I47" i="7"/>
  <c r="I48" i="7"/>
  <c r="Z48" i="3"/>
  <c r="I49" i="7"/>
  <c r="AA49" i="3"/>
  <c r="I50" i="7"/>
  <c r="I51" i="7"/>
  <c r="I52" i="7"/>
  <c r="Z52" i="3"/>
  <c r="I53" i="7"/>
  <c r="AA53" i="3"/>
  <c r="I54" i="7"/>
  <c r="I55" i="7"/>
  <c r="I56" i="7"/>
  <c r="Z56" i="3"/>
  <c r="I57" i="7"/>
  <c r="AA57" i="3"/>
  <c r="I58" i="7"/>
  <c r="I59" i="7"/>
  <c r="I60" i="7"/>
  <c r="Z60" i="3"/>
  <c r="I61" i="7"/>
  <c r="AA61" i="3"/>
  <c r="I62" i="7"/>
  <c r="I63" i="7"/>
  <c r="I64" i="7"/>
  <c r="Z64" i="3"/>
  <c r="I65" i="7"/>
  <c r="AA65" i="3"/>
  <c r="I66" i="7"/>
  <c r="I67" i="7"/>
  <c r="I68" i="7"/>
  <c r="Z68" i="3"/>
  <c r="I69" i="7"/>
  <c r="AA69" i="3"/>
  <c r="I70" i="7"/>
  <c r="I71" i="7"/>
  <c r="I72" i="7"/>
  <c r="Z72" i="3"/>
  <c r="I73" i="7"/>
  <c r="AA73" i="3"/>
  <c r="I74" i="7"/>
  <c r="I75" i="7"/>
  <c r="I76" i="7"/>
  <c r="Z76" i="3"/>
  <c r="I77" i="7"/>
  <c r="AA77" i="3"/>
  <c r="I78" i="7"/>
  <c r="I79" i="7"/>
  <c r="I80" i="7"/>
  <c r="Z80" i="3"/>
  <c r="I81" i="7"/>
  <c r="AA81" i="3"/>
  <c r="I82" i="7"/>
  <c r="I83" i="7"/>
  <c r="I84" i="7"/>
  <c r="Z84" i="3"/>
  <c r="I85" i="7"/>
  <c r="AA85" i="3"/>
  <c r="I86" i="7"/>
  <c r="I87" i="7"/>
  <c r="Z87" i="3"/>
  <c r="I88" i="7"/>
  <c r="AA88" i="3"/>
  <c r="I89" i="7"/>
  <c r="I90" i="7"/>
  <c r="Z90" i="3"/>
  <c r="I91" i="7"/>
  <c r="Z91" i="3"/>
  <c r="AA91" i="3"/>
  <c r="I92" i="7"/>
  <c r="AA92" i="3"/>
  <c r="I93" i="7"/>
  <c r="I94" i="7"/>
  <c r="AA94" i="3"/>
  <c r="I95" i="7"/>
  <c r="I96" i="7"/>
  <c r="Z96" i="3"/>
  <c r="I97" i="7"/>
  <c r="Z97" i="3"/>
  <c r="I98" i="7"/>
  <c r="AA98" i="3"/>
  <c r="I99" i="7"/>
  <c r="I100" i="7"/>
  <c r="Z100" i="3"/>
  <c r="I101" i="7"/>
  <c r="Z101" i="3"/>
  <c r="AA101" i="3"/>
  <c r="I102" i="7"/>
  <c r="I103" i="7"/>
  <c r="Z103" i="3"/>
  <c r="I104" i="7"/>
  <c r="Z104" i="3"/>
  <c r="I105" i="7"/>
  <c r="I106" i="7"/>
  <c r="I107" i="7"/>
  <c r="Z107" i="3"/>
  <c r="I108" i="7"/>
  <c r="I109" i="7"/>
  <c r="I110" i="7"/>
  <c r="I111" i="7"/>
  <c r="Z111" i="3"/>
  <c r="AA111" i="3"/>
  <c r="I112" i="7"/>
  <c r="I113" i="7"/>
  <c r="I114" i="7"/>
  <c r="I115" i="7"/>
  <c r="Z115" i="3"/>
  <c r="I116" i="7"/>
  <c r="I117" i="7"/>
  <c r="I118" i="7"/>
  <c r="Z118" i="3"/>
  <c r="I119" i="7"/>
  <c r="Z119" i="3"/>
  <c r="I120" i="7"/>
  <c r="I121" i="7"/>
  <c r="I122" i="7"/>
  <c r="I123" i="7"/>
  <c r="Z123" i="3"/>
  <c r="I124" i="7"/>
  <c r="I125" i="7"/>
  <c r="I126" i="7"/>
  <c r="I127" i="7"/>
  <c r="Z127" i="3"/>
  <c r="AA127" i="3"/>
  <c r="AB127" i="3"/>
  <c r="I129" i="7"/>
  <c r="AA129" i="3"/>
  <c r="I130" i="7"/>
  <c r="I131" i="7"/>
  <c r="I132" i="7"/>
  <c r="I133" i="7"/>
  <c r="AA133" i="3"/>
  <c r="I134" i="7"/>
  <c r="I135" i="7"/>
  <c r="I136" i="7"/>
  <c r="I137" i="7"/>
  <c r="AA137" i="3"/>
  <c r="I138" i="7"/>
  <c r="I139" i="7"/>
  <c r="Z139" i="3"/>
  <c r="I140" i="7"/>
  <c r="Z140" i="3"/>
  <c r="AA140" i="3"/>
  <c r="I141" i="7"/>
  <c r="I142" i="7"/>
  <c r="I143" i="7"/>
  <c r="I144" i="7"/>
  <c r="AA144" i="3"/>
  <c r="I145" i="7"/>
  <c r="AA145" i="3"/>
  <c r="I146" i="7"/>
  <c r="I147" i="7"/>
  <c r="I148" i="7"/>
  <c r="Z148" i="3"/>
  <c r="AA148" i="3"/>
  <c r="I149" i="7"/>
  <c r="I150" i="7"/>
  <c r="I151" i="7"/>
  <c r="I152" i="7"/>
  <c r="AA152" i="3"/>
  <c r="I153" i="7"/>
  <c r="AA153" i="3"/>
  <c r="I154" i="7"/>
  <c r="I155" i="7"/>
  <c r="I156" i="7"/>
  <c r="Z156" i="3"/>
  <c r="AA156" i="3"/>
  <c r="I157" i="7"/>
  <c r="I158" i="7"/>
  <c r="I159" i="7"/>
  <c r="I160" i="7"/>
  <c r="AA160" i="3"/>
  <c r="I161" i="7"/>
  <c r="AA161" i="3"/>
  <c r="I162" i="7"/>
  <c r="I163" i="7"/>
  <c r="I164" i="7"/>
  <c r="Z164" i="3"/>
  <c r="AA164" i="3"/>
  <c r="I165" i="7"/>
  <c r="I166" i="7"/>
  <c r="I167" i="7"/>
  <c r="I168" i="7"/>
  <c r="AA168" i="3"/>
  <c r="I169" i="7"/>
  <c r="AA169" i="3"/>
  <c r="I170" i="7"/>
  <c r="I171" i="7"/>
  <c r="I172" i="7"/>
  <c r="Z172" i="3"/>
  <c r="AA172" i="3"/>
  <c r="I173" i="7"/>
  <c r="I174" i="7"/>
  <c r="I175" i="7"/>
  <c r="I176" i="7"/>
  <c r="AA176" i="3"/>
  <c r="I177" i="7"/>
  <c r="AA177" i="3"/>
  <c r="I178" i="7"/>
  <c r="I179" i="7"/>
  <c r="I180" i="7"/>
  <c r="Z180" i="3"/>
  <c r="AA180" i="3"/>
  <c r="I181" i="7"/>
  <c r="I182" i="7"/>
  <c r="I183" i="7"/>
  <c r="I184" i="7"/>
  <c r="AA184" i="3"/>
  <c r="I185" i="7"/>
  <c r="AA185" i="3"/>
  <c r="I186" i="7"/>
  <c r="I187" i="7"/>
  <c r="I188" i="7"/>
  <c r="Z188" i="3"/>
  <c r="AA188" i="3"/>
  <c r="I189" i="7"/>
  <c r="I190" i="7"/>
  <c r="I191" i="7"/>
  <c r="I192" i="7"/>
  <c r="AA192" i="3"/>
  <c r="I193" i="7"/>
  <c r="AA193" i="3"/>
  <c r="I194" i="7"/>
  <c r="I195" i="7"/>
  <c r="I196" i="7"/>
  <c r="I197" i="7"/>
  <c r="I198" i="7"/>
  <c r="I199" i="7"/>
  <c r="AA199" i="3"/>
  <c r="I200" i="7"/>
  <c r="AA200" i="3"/>
  <c r="I201" i="7"/>
  <c r="I202" i="7"/>
  <c r="I203" i="7"/>
  <c r="Z203" i="3"/>
  <c r="AA203" i="3"/>
  <c r="I204" i="7"/>
  <c r="I205" i="7"/>
  <c r="I206" i="7"/>
  <c r="I207" i="7"/>
  <c r="AA207" i="3"/>
  <c r="I208" i="7"/>
  <c r="AA208" i="3"/>
  <c r="I209" i="7"/>
  <c r="I210" i="7"/>
  <c r="I211" i="7"/>
  <c r="Z211" i="3"/>
  <c r="AA211" i="3"/>
  <c r="I212" i="7"/>
  <c r="I213" i="7"/>
  <c r="I214" i="7"/>
  <c r="I215" i="7"/>
  <c r="AA215" i="3"/>
  <c r="I216" i="7"/>
  <c r="AA216" i="3"/>
  <c r="I217" i="7"/>
  <c r="I218" i="7"/>
  <c r="I219" i="7"/>
  <c r="AA219" i="3"/>
  <c r="I220" i="7"/>
  <c r="I221" i="7"/>
  <c r="I222" i="7"/>
  <c r="I223" i="7"/>
  <c r="AA223" i="3"/>
  <c r="I224" i="7"/>
  <c r="AA224" i="3"/>
  <c r="I225" i="7"/>
  <c r="I226" i="7"/>
  <c r="I227" i="7"/>
  <c r="AA227" i="3"/>
  <c r="I228" i="7"/>
  <c r="I229" i="7"/>
  <c r="I230" i="7"/>
  <c r="I231" i="7"/>
  <c r="AA231" i="3"/>
  <c r="I232" i="7"/>
  <c r="AA232" i="3"/>
  <c r="I234" i="7"/>
  <c r="I235" i="7"/>
  <c r="I236" i="7"/>
  <c r="AA236" i="3"/>
  <c r="I237" i="7"/>
  <c r="I238" i="7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260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4" i="5"/>
  <c r="J235" i="5"/>
  <c r="J236" i="5"/>
  <c r="J237" i="5"/>
  <c r="J238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1" i="5"/>
  <c r="J262" i="5"/>
  <c r="G127" i="7"/>
  <c r="O263" i="1"/>
  <c r="O265" i="1" s="1"/>
  <c r="E263" i="5"/>
  <c r="E265" i="5" s="1"/>
  <c r="G202" i="7"/>
  <c r="K263" i="3"/>
  <c r="K265" i="3" s="1"/>
  <c r="J263" i="3"/>
  <c r="J265" i="3" s="1"/>
  <c r="I263" i="3"/>
  <c r="I265" i="3" s="1"/>
  <c r="H263" i="3"/>
  <c r="H265" i="3" s="1"/>
  <c r="G162" i="7"/>
  <c r="D263" i="2"/>
  <c r="D265" i="2" s="1"/>
  <c r="C263" i="2"/>
  <c r="C265" i="2" s="1"/>
  <c r="E263" i="7"/>
  <c r="R263" i="1"/>
  <c r="R265" i="1" s="1"/>
  <c r="D263" i="5"/>
  <c r="D265" i="5" s="1"/>
  <c r="C263" i="5"/>
  <c r="C265" i="5" s="1"/>
  <c r="P271" i="1"/>
  <c r="F263" i="7"/>
  <c r="G62" i="7"/>
  <c r="P270" i="1"/>
  <c r="G5" i="7"/>
  <c r="G6" i="7"/>
  <c r="G7" i="7"/>
  <c r="G8" i="7"/>
  <c r="G9" i="7"/>
  <c r="G10" i="7"/>
  <c r="G11" i="7"/>
  <c r="G12" i="7"/>
  <c r="G13" i="7"/>
  <c r="G14" i="7"/>
  <c r="G15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16" i="7"/>
  <c r="G56" i="7"/>
  <c r="G57" i="7"/>
  <c r="G58" i="7"/>
  <c r="G59" i="7"/>
  <c r="G60" i="7"/>
  <c r="G61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4" i="7"/>
  <c r="G90" i="7"/>
  <c r="G93" i="7"/>
  <c r="G91" i="7"/>
  <c r="G92" i="7"/>
  <c r="G95" i="7"/>
  <c r="G96" i="7"/>
  <c r="G97" i="7"/>
  <c r="G98" i="7"/>
  <c r="G99" i="7"/>
  <c r="G100" i="7"/>
  <c r="G102" i="7"/>
  <c r="G103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5" i="7"/>
  <c r="G126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229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260" i="7"/>
  <c r="G196" i="7"/>
  <c r="G197" i="7"/>
  <c r="G198" i="7"/>
  <c r="G199" i="7"/>
  <c r="G200" i="7"/>
  <c r="G143" i="7"/>
  <c r="G201" i="7"/>
  <c r="G203" i="7"/>
  <c r="G204" i="7"/>
  <c r="G205" i="7"/>
  <c r="G206" i="7"/>
  <c r="G207" i="7"/>
  <c r="G208" i="7"/>
  <c r="G209" i="7"/>
  <c r="G210" i="7"/>
  <c r="G213" i="7"/>
  <c r="G214" i="7"/>
  <c r="G211" i="7"/>
  <c r="G212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30" i="7"/>
  <c r="G231" i="7"/>
  <c r="G232" i="7"/>
  <c r="G234" i="7"/>
  <c r="G235" i="7"/>
  <c r="G236" i="7"/>
  <c r="G237" i="7"/>
  <c r="G238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1" i="7"/>
  <c r="G262" i="7"/>
  <c r="P268" i="1"/>
  <c r="P269" i="1"/>
  <c r="O273" i="1"/>
  <c r="F265" i="7" l="1"/>
  <c r="AB262" i="3"/>
  <c r="D265" i="7"/>
  <c r="Z262" i="3"/>
  <c r="E265" i="7"/>
  <c r="AA262" i="3"/>
  <c r="AB85" i="3"/>
  <c r="AB53" i="3"/>
  <c r="AB37" i="3"/>
  <c r="AB227" i="3"/>
  <c r="AB219" i="3"/>
  <c r="AB211" i="3"/>
  <c r="AD211" i="3" s="1"/>
  <c r="J211" i="7" s="1"/>
  <c r="K211" i="7" s="1"/>
  <c r="L211" i="7" s="1"/>
  <c r="P211" i="7" s="1"/>
  <c r="AB180" i="3"/>
  <c r="AD180" i="3" s="1"/>
  <c r="J180" i="7" s="1"/>
  <c r="K180" i="7" s="1"/>
  <c r="L180" i="7" s="1"/>
  <c r="P180" i="7" s="1"/>
  <c r="AB172" i="3"/>
  <c r="AD172" i="3" s="1"/>
  <c r="J172" i="7" s="1"/>
  <c r="K172" i="7" s="1"/>
  <c r="L172" i="7" s="1"/>
  <c r="P172" i="7" s="1"/>
  <c r="AB148" i="3"/>
  <c r="AD148" i="3" s="1"/>
  <c r="J148" i="7" s="1"/>
  <c r="K148" i="7" s="1"/>
  <c r="L148" i="7" s="1"/>
  <c r="P148" i="7" s="1"/>
  <c r="AB65" i="3"/>
  <c r="AB236" i="3"/>
  <c r="AB73" i="3"/>
  <c r="AB203" i="3"/>
  <c r="AB188" i="3"/>
  <c r="AD188" i="3" s="1"/>
  <c r="J188" i="7" s="1"/>
  <c r="K188" i="7" s="1"/>
  <c r="L188" i="7" s="1"/>
  <c r="P188" i="7" s="1"/>
  <c r="AB164" i="3"/>
  <c r="AD164" i="3" s="1"/>
  <c r="J164" i="7" s="1"/>
  <c r="K164" i="7" s="1"/>
  <c r="L164" i="7" s="1"/>
  <c r="P164" i="7" s="1"/>
  <c r="AB81" i="3"/>
  <c r="AB57" i="3"/>
  <c r="AB41" i="3"/>
  <c r="AB33" i="3"/>
  <c r="AB126" i="3"/>
  <c r="AB118" i="3"/>
  <c r="AB110" i="3"/>
  <c r="AB102" i="3"/>
  <c r="AB98" i="3"/>
  <c r="AB94" i="3"/>
  <c r="AB92" i="3"/>
  <c r="AB88" i="3"/>
  <c r="AB29" i="3"/>
  <c r="AB21" i="3"/>
  <c r="AB133" i="3"/>
  <c r="AB122" i="3"/>
  <c r="AB114" i="3"/>
  <c r="AB25" i="3"/>
  <c r="AB17" i="3"/>
  <c r="AB106" i="3"/>
  <c r="AB77" i="3"/>
  <c r="AB69" i="3"/>
  <c r="AB61" i="3"/>
  <c r="AB159" i="3"/>
  <c r="AB151" i="3"/>
  <c r="AB143" i="3"/>
  <c r="AB124" i="3"/>
  <c r="AB104" i="3"/>
  <c r="AB100" i="3"/>
  <c r="AB96" i="3"/>
  <c r="AB238" i="3"/>
  <c r="AB229" i="3"/>
  <c r="AB221" i="3"/>
  <c r="AB213" i="3"/>
  <c r="AB205" i="3"/>
  <c r="AB197" i="3"/>
  <c r="AB190" i="3"/>
  <c r="AB182" i="3"/>
  <c r="AB174" i="3"/>
  <c r="AB166" i="3"/>
  <c r="AB158" i="3"/>
  <c r="AB150" i="3"/>
  <c r="AB142" i="3"/>
  <c r="AB137" i="3"/>
  <c r="AB129" i="3"/>
  <c r="AB101" i="3"/>
  <c r="AD101" i="3" s="1"/>
  <c r="J101" i="7" s="1"/>
  <c r="K101" i="7" s="1"/>
  <c r="L101" i="7" s="1"/>
  <c r="P101" i="7" s="1"/>
  <c r="AB23" i="3"/>
  <c r="AB27" i="3"/>
  <c r="AB139" i="3"/>
  <c r="AB135" i="3"/>
  <c r="AB131" i="3"/>
  <c r="AA104" i="3"/>
  <c r="AB125" i="3"/>
  <c r="AB121" i="3"/>
  <c r="AB117" i="3"/>
  <c r="AB113" i="3"/>
  <c r="AB109" i="3"/>
  <c r="AB105" i="3"/>
  <c r="AB103" i="3"/>
  <c r="AB99" i="3"/>
  <c r="AB95" i="3"/>
  <c r="AB93" i="3"/>
  <c r="AB89" i="3"/>
  <c r="AB82" i="3"/>
  <c r="AB78" i="3"/>
  <c r="AB74" i="3"/>
  <c r="AB70" i="3"/>
  <c r="AB66" i="3"/>
  <c r="AB62" i="3"/>
  <c r="AB58" i="3"/>
  <c r="AB54" i="3"/>
  <c r="AB42" i="3"/>
  <c r="AB38" i="3"/>
  <c r="AB34" i="3"/>
  <c r="AB30" i="3"/>
  <c r="AB26" i="3"/>
  <c r="AB22" i="3"/>
  <c r="AB18" i="3"/>
  <c r="AA97" i="3"/>
  <c r="AA87" i="3"/>
  <c r="AA84" i="3"/>
  <c r="AA80" i="3"/>
  <c r="AA76" i="3"/>
  <c r="AA72" i="3"/>
  <c r="AA68" i="3"/>
  <c r="AA64" i="3"/>
  <c r="AA60" i="3"/>
  <c r="AA56" i="3"/>
  <c r="AA52" i="3"/>
  <c r="AA48" i="3"/>
  <c r="AA44" i="3"/>
  <c r="AA40" i="3"/>
  <c r="AA36" i="3"/>
  <c r="AA32" i="3"/>
  <c r="AA28" i="3"/>
  <c r="AA24" i="3"/>
  <c r="AA20" i="3"/>
  <c r="AA14" i="3"/>
  <c r="AA10" i="3"/>
  <c r="AA6" i="3"/>
  <c r="AB155" i="3"/>
  <c r="AB147" i="3"/>
  <c r="AA237" i="3"/>
  <c r="AA228" i="3"/>
  <c r="AA220" i="3"/>
  <c r="AA212" i="3"/>
  <c r="AA204" i="3"/>
  <c r="AA196" i="3"/>
  <c r="AA189" i="3"/>
  <c r="AA181" i="3"/>
  <c r="AA173" i="3"/>
  <c r="AA165" i="3"/>
  <c r="AA157" i="3"/>
  <c r="AA149" i="3"/>
  <c r="AA141" i="3"/>
  <c r="AB234" i="3"/>
  <c r="AB231" i="3"/>
  <c r="AB225" i="3"/>
  <c r="AB223" i="3"/>
  <c r="AB217" i="3"/>
  <c r="AB215" i="3"/>
  <c r="AB209" i="3"/>
  <c r="AB207" i="3"/>
  <c r="AB201" i="3"/>
  <c r="AB199" i="3"/>
  <c r="AB194" i="3"/>
  <c r="AB192" i="3"/>
  <c r="AB186" i="3"/>
  <c r="AB184" i="3"/>
  <c r="AB178" i="3"/>
  <c r="AB176" i="3"/>
  <c r="AB170" i="3"/>
  <c r="AB168" i="3"/>
  <c r="AB162" i="3"/>
  <c r="AB154" i="3"/>
  <c r="AB146" i="3"/>
  <c r="AA178" i="3"/>
  <c r="Z207" i="3"/>
  <c r="Z199" i="3"/>
  <c r="Z192" i="3"/>
  <c r="Z184" i="3"/>
  <c r="Z176" i="3"/>
  <c r="Z168" i="3"/>
  <c r="Z160" i="3"/>
  <c r="Z152" i="3"/>
  <c r="Z144" i="3"/>
  <c r="AB50" i="3"/>
  <c r="AB49" i="3"/>
  <c r="AB46" i="3"/>
  <c r="AB45" i="3"/>
  <c r="Z235" i="3"/>
  <c r="Z230" i="3"/>
  <c r="Z226" i="3"/>
  <c r="Z222" i="3"/>
  <c r="Z218" i="3"/>
  <c r="Z214" i="3"/>
  <c r="Z210" i="3"/>
  <c r="Z206" i="3"/>
  <c r="Z202" i="3"/>
  <c r="Z198" i="3"/>
  <c r="Z195" i="3"/>
  <c r="Z191" i="3"/>
  <c r="Z187" i="3"/>
  <c r="Z183" i="3"/>
  <c r="Z179" i="3"/>
  <c r="Z175" i="3"/>
  <c r="Z171" i="3"/>
  <c r="Z167" i="3"/>
  <c r="Z163" i="3"/>
  <c r="Z159" i="3"/>
  <c r="Z155" i="3"/>
  <c r="Z151" i="3"/>
  <c r="Z147" i="3"/>
  <c r="Z143" i="3"/>
  <c r="Z136" i="3"/>
  <c r="Z132" i="3"/>
  <c r="Z102" i="3"/>
  <c r="Z99" i="3"/>
  <c r="Z95" i="3"/>
  <c r="Z93" i="3"/>
  <c r="Z89" i="3"/>
  <c r="Z82" i="3"/>
  <c r="Z78" i="3"/>
  <c r="Z74" i="3"/>
  <c r="Z70" i="3"/>
  <c r="Z66" i="3"/>
  <c r="Z62" i="3"/>
  <c r="Z58" i="3"/>
  <c r="Z54" i="3"/>
  <c r="Z50" i="3"/>
  <c r="Z46" i="3"/>
  <c r="Z42" i="3"/>
  <c r="Z38" i="3"/>
  <c r="Z34" i="3"/>
  <c r="AB237" i="3"/>
  <c r="AB232" i="3"/>
  <c r="AB228" i="3"/>
  <c r="AB224" i="3"/>
  <c r="AB220" i="3"/>
  <c r="AB216" i="3"/>
  <c r="AB212" i="3"/>
  <c r="AB208" i="3"/>
  <c r="AB204" i="3"/>
  <c r="AB200" i="3"/>
  <c r="AB196" i="3"/>
  <c r="AB193" i="3"/>
  <c r="AB189" i="3"/>
  <c r="AB185" i="3"/>
  <c r="AB181" i="3"/>
  <c r="AB177" i="3"/>
  <c r="AB173" i="3"/>
  <c r="AB169" i="3"/>
  <c r="AB165" i="3"/>
  <c r="AB161" i="3"/>
  <c r="AB157" i="3"/>
  <c r="AB153" i="3"/>
  <c r="AB149" i="3"/>
  <c r="AB145" i="3"/>
  <c r="AB141" i="3"/>
  <c r="AB138" i="3"/>
  <c r="AB134" i="3"/>
  <c r="AB130" i="3"/>
  <c r="AB123" i="3"/>
  <c r="AB119" i="3"/>
  <c r="AB115" i="3"/>
  <c r="AB111" i="3"/>
  <c r="AD111" i="3" s="1"/>
  <c r="J111" i="7" s="1"/>
  <c r="K111" i="7" s="1"/>
  <c r="L111" i="7" s="1"/>
  <c r="P111" i="7" s="1"/>
  <c r="AB107" i="3"/>
  <c r="AB14" i="3"/>
  <c r="AB6" i="3"/>
  <c r="Z238" i="3"/>
  <c r="Z234" i="3"/>
  <c r="Z229" i="3"/>
  <c r="Z225" i="3"/>
  <c r="Z221" i="3"/>
  <c r="Z217" i="3"/>
  <c r="Z213" i="3"/>
  <c r="Z209" i="3"/>
  <c r="Z205" i="3"/>
  <c r="Z201" i="3"/>
  <c r="Z197" i="3"/>
  <c r="Z194" i="3"/>
  <c r="Z190" i="3"/>
  <c r="Z186" i="3"/>
  <c r="Z182" i="3"/>
  <c r="Z178" i="3"/>
  <c r="Z174" i="3"/>
  <c r="Z170" i="3"/>
  <c r="Z166" i="3"/>
  <c r="AA235" i="3"/>
  <c r="AA230" i="3"/>
  <c r="AA226" i="3"/>
  <c r="AA222" i="3"/>
  <c r="AA218" i="3"/>
  <c r="AA214" i="3"/>
  <c r="AA210" i="3"/>
  <c r="AA206" i="3"/>
  <c r="AA202" i="3"/>
  <c r="AA198" i="3"/>
  <c r="AA195" i="3"/>
  <c r="AA191" i="3"/>
  <c r="AA187" i="3"/>
  <c r="AA183" i="3"/>
  <c r="AA179" i="3"/>
  <c r="AA175" i="3"/>
  <c r="AA171" i="3"/>
  <c r="AA167" i="3"/>
  <c r="AA163" i="3"/>
  <c r="AA155" i="3"/>
  <c r="AA136" i="3"/>
  <c r="AA132" i="3"/>
  <c r="AA105" i="3"/>
  <c r="Z135" i="3"/>
  <c r="Z131" i="3"/>
  <c r="Z124" i="3"/>
  <c r="Z120" i="3"/>
  <c r="Z116" i="3"/>
  <c r="Z112" i="3"/>
  <c r="Z108" i="3"/>
  <c r="Z15" i="3"/>
  <c r="I263" i="7"/>
  <c r="I265" i="7" s="1"/>
  <c r="R161" i="3"/>
  <c r="R157" i="3"/>
  <c r="R49" i="3"/>
  <c r="R45" i="3"/>
  <c r="R41" i="3"/>
  <c r="R37" i="3"/>
  <c r="R33" i="3"/>
  <c r="R29" i="3"/>
  <c r="R25" i="3"/>
  <c r="Z86" i="3"/>
  <c r="Z83" i="3"/>
  <c r="Z79" i="3"/>
  <c r="Z75" i="3"/>
  <c r="Z71" i="3"/>
  <c r="Z67" i="3"/>
  <c r="Z63" i="3"/>
  <c r="Z59" i="3"/>
  <c r="Z55" i="3"/>
  <c r="Z51" i="3"/>
  <c r="Z47" i="3"/>
  <c r="Z43" i="3"/>
  <c r="Z39" i="3"/>
  <c r="Z35" i="3"/>
  <c r="Z31" i="3"/>
  <c r="Z30" i="3"/>
  <c r="Z27" i="3"/>
  <c r="Z26" i="3"/>
  <c r="Z23" i="3"/>
  <c r="Z22" i="3"/>
  <c r="Z19" i="3"/>
  <c r="Z18" i="3"/>
  <c r="Z12" i="3"/>
  <c r="Z8" i="3"/>
  <c r="R262" i="3"/>
  <c r="R257" i="3"/>
  <c r="R253" i="3"/>
  <c r="R249" i="3"/>
  <c r="R245" i="3"/>
  <c r="R231" i="3"/>
  <c r="R227" i="3"/>
  <c r="R223" i="3"/>
  <c r="R219" i="3"/>
  <c r="R215" i="3"/>
  <c r="R211" i="3"/>
  <c r="R207" i="3"/>
  <c r="R203" i="3"/>
  <c r="R199" i="3"/>
  <c r="R260" i="3"/>
  <c r="R192" i="3"/>
  <c r="R188" i="3"/>
  <c r="R184" i="3"/>
  <c r="R180" i="3"/>
  <c r="R176" i="3"/>
  <c r="R172" i="3"/>
  <c r="R168" i="3"/>
  <c r="R164" i="3"/>
  <c r="Z215" i="3"/>
  <c r="Z236" i="3"/>
  <c r="AD236" i="3" s="1"/>
  <c r="J236" i="7" s="1"/>
  <c r="K236" i="7" s="1"/>
  <c r="L236" i="7" s="1"/>
  <c r="P236" i="7" s="1"/>
  <c r="Z231" i="3"/>
  <c r="Z227" i="3"/>
  <c r="Z223" i="3"/>
  <c r="Z219" i="3"/>
  <c r="AB210" i="3"/>
  <c r="AB187" i="3"/>
  <c r="Z14" i="3"/>
  <c r="Z10" i="3"/>
  <c r="Z6" i="3"/>
  <c r="AA217" i="3"/>
  <c r="Z161" i="3"/>
  <c r="Z157" i="3"/>
  <c r="Z153" i="3"/>
  <c r="Z149" i="3"/>
  <c r="Z145" i="3"/>
  <c r="Z141" i="3"/>
  <c r="Z137" i="3"/>
  <c r="Z133" i="3"/>
  <c r="Z129" i="3"/>
  <c r="Z125" i="3"/>
  <c r="Z121" i="3"/>
  <c r="Z117" i="3"/>
  <c r="Z113" i="3"/>
  <c r="Z109" i="3"/>
  <c r="Z105" i="3"/>
  <c r="Z85" i="3"/>
  <c r="Z81" i="3"/>
  <c r="Z77" i="3"/>
  <c r="Z73" i="3"/>
  <c r="Z69" i="3"/>
  <c r="Z49" i="3"/>
  <c r="Z45" i="3"/>
  <c r="Z41" i="3"/>
  <c r="Z37" i="3"/>
  <c r="AA11" i="3"/>
  <c r="AA7" i="3"/>
  <c r="AA162" i="3"/>
  <c r="AA158" i="3"/>
  <c r="AA154" i="3"/>
  <c r="AA150" i="3"/>
  <c r="AA146" i="3"/>
  <c r="AA142" i="3"/>
  <c r="AA138" i="3"/>
  <c r="AA134" i="3"/>
  <c r="AA130" i="3"/>
  <c r="AA122" i="3"/>
  <c r="AA114" i="3"/>
  <c r="AA106" i="3"/>
  <c r="AA66" i="3"/>
  <c r="AA62" i="3"/>
  <c r="AA58" i="3"/>
  <c r="AA34" i="3"/>
  <c r="AA30" i="3"/>
  <c r="AA15" i="3"/>
  <c r="R126" i="3"/>
  <c r="R122" i="3"/>
  <c r="R118" i="3"/>
  <c r="R114" i="3"/>
  <c r="R110" i="3"/>
  <c r="R106" i="3"/>
  <c r="R15" i="3"/>
  <c r="R11" i="3"/>
  <c r="R7" i="3"/>
  <c r="G263" i="5"/>
  <c r="G265" i="5" s="1"/>
  <c r="AB226" i="3"/>
  <c r="AB195" i="3"/>
  <c r="AB179" i="3"/>
  <c r="AB163" i="3"/>
  <c r="AB132" i="3"/>
  <c r="AA119" i="3"/>
  <c r="AA103" i="3"/>
  <c r="G263" i="7"/>
  <c r="AD16" i="3"/>
  <c r="J16" i="7" s="1"/>
  <c r="K16" i="7" s="1"/>
  <c r="L16" i="7" s="1"/>
  <c r="P16" i="7" s="1"/>
  <c r="L263" i="3"/>
  <c r="L265" i="3" s="1"/>
  <c r="AB235" i="3"/>
  <c r="AA225" i="3"/>
  <c r="AA201" i="3"/>
  <c r="AB171" i="3"/>
  <c r="AA139" i="3"/>
  <c r="Z122" i="3"/>
  <c r="AB112" i="3"/>
  <c r="AB108" i="3"/>
  <c r="AA100" i="3"/>
  <c r="AA96" i="3"/>
  <c r="AA90" i="3"/>
  <c r="AA86" i="3"/>
  <c r="AA83" i="3"/>
  <c r="AA79" i="3"/>
  <c r="AA75" i="3"/>
  <c r="AA71" i="3"/>
  <c r="AA67" i="3"/>
  <c r="AA63" i="3"/>
  <c r="AA59" i="3"/>
  <c r="AA55" i="3"/>
  <c r="AA51" i="3"/>
  <c r="AA47" i="3"/>
  <c r="AA43" i="3"/>
  <c r="AA39" i="3"/>
  <c r="AA35" i="3"/>
  <c r="AA31" i="3"/>
  <c r="AA27" i="3"/>
  <c r="AA23" i="3"/>
  <c r="AA19" i="3"/>
  <c r="AB13" i="3"/>
  <c r="AD13" i="3" s="1"/>
  <c r="J13" i="7" s="1"/>
  <c r="K13" i="7" s="1"/>
  <c r="L13" i="7" s="1"/>
  <c r="P13" i="7" s="1"/>
  <c r="Z7" i="3"/>
  <c r="R125" i="3"/>
  <c r="R121" i="3"/>
  <c r="R117" i="3"/>
  <c r="R113" i="3"/>
  <c r="R109" i="3"/>
  <c r="R105" i="3"/>
  <c r="R21" i="3"/>
  <c r="R17" i="3"/>
  <c r="R14" i="3"/>
  <c r="R10" i="3"/>
  <c r="R6" i="3"/>
  <c r="Q263" i="3"/>
  <c r="Q265" i="3" s="1"/>
  <c r="AB218" i="3"/>
  <c r="AA209" i="3"/>
  <c r="AA186" i="3"/>
  <c r="AB156" i="3"/>
  <c r="AD156" i="3" s="1"/>
  <c r="J156" i="7" s="1"/>
  <c r="K156" i="7" s="1"/>
  <c r="L156" i="7" s="1"/>
  <c r="P156" i="7" s="1"/>
  <c r="AA147" i="3"/>
  <c r="Z126" i="3"/>
  <c r="AB116" i="3"/>
  <c r="Z106" i="3"/>
  <c r="AB97" i="3"/>
  <c r="AB91" i="3"/>
  <c r="AD91" i="3" s="1"/>
  <c r="J91" i="7" s="1"/>
  <c r="K91" i="7" s="1"/>
  <c r="L91" i="7" s="1"/>
  <c r="P91" i="7" s="1"/>
  <c r="AB87" i="3"/>
  <c r="AB84" i="3"/>
  <c r="AB80" i="3"/>
  <c r="AB76" i="3"/>
  <c r="AB72" i="3"/>
  <c r="AB68" i="3"/>
  <c r="AB64" i="3"/>
  <c r="AB60" i="3"/>
  <c r="AB56" i="3"/>
  <c r="AB52" i="3"/>
  <c r="AB48" i="3"/>
  <c r="AB44" i="3"/>
  <c r="AB40" i="3"/>
  <c r="AB36" i="3"/>
  <c r="AB32" i="3"/>
  <c r="AB28" i="3"/>
  <c r="AB24" i="3"/>
  <c r="AB20" i="3"/>
  <c r="Z11" i="3"/>
  <c r="R124" i="3"/>
  <c r="R120" i="3"/>
  <c r="R116" i="3"/>
  <c r="R112" i="3"/>
  <c r="R108" i="3"/>
  <c r="R104" i="3"/>
  <c r="R13" i="3"/>
  <c r="R9" i="3"/>
  <c r="R5" i="3"/>
  <c r="G263" i="3"/>
  <c r="G265" i="3" s="1"/>
  <c r="AA234" i="3"/>
  <c r="AB202" i="3"/>
  <c r="AA194" i="3"/>
  <c r="AA170" i="3"/>
  <c r="AB140" i="3"/>
  <c r="AD140" i="3" s="1"/>
  <c r="J140" i="7" s="1"/>
  <c r="K140" i="7" s="1"/>
  <c r="L140" i="7" s="1"/>
  <c r="AA131" i="3"/>
  <c r="AB120" i="3"/>
  <c r="Z114" i="3"/>
  <c r="Z110" i="3"/>
  <c r="AA12" i="3"/>
  <c r="AA8" i="3"/>
  <c r="AB5" i="3"/>
  <c r="AD5" i="3" s="1"/>
  <c r="J5" i="7" s="1"/>
  <c r="K5" i="7" s="1"/>
  <c r="L5" i="7" s="1"/>
  <c r="R123" i="3"/>
  <c r="R119" i="3"/>
  <c r="R115" i="3"/>
  <c r="R111" i="3"/>
  <c r="R107" i="3"/>
  <c r="R103" i="3"/>
  <c r="R12" i="3"/>
  <c r="R8" i="3"/>
  <c r="R102" i="3"/>
  <c r="Z237" i="3"/>
  <c r="Z232" i="3"/>
  <c r="AB230" i="3"/>
  <c r="Z228" i="3"/>
  <c r="Z224" i="3"/>
  <c r="AB222" i="3"/>
  <c r="Z220" i="3"/>
  <c r="Z216" i="3"/>
  <c r="AB214" i="3"/>
  <c r="Z212" i="3"/>
  <c r="Z208" i="3"/>
  <c r="AB206" i="3"/>
  <c r="Z204" i="3"/>
  <c r="Z200" i="3"/>
  <c r="AB198" i="3"/>
  <c r="Z196" i="3"/>
  <c r="Z193" i="3"/>
  <c r="AB191" i="3"/>
  <c r="Z189" i="3"/>
  <c r="Z185" i="3"/>
  <c r="AB183" i="3"/>
  <c r="Z181" i="3"/>
  <c r="Z177" i="3"/>
  <c r="AB175" i="3"/>
  <c r="Z173" i="3"/>
  <c r="Z169" i="3"/>
  <c r="AB167" i="3"/>
  <c r="Z165" i="3"/>
  <c r="Z162" i="3"/>
  <c r="AB160" i="3"/>
  <c r="Z158" i="3"/>
  <c r="Z154" i="3"/>
  <c r="AB152" i="3"/>
  <c r="Z150" i="3"/>
  <c r="Z146" i="3"/>
  <c r="AB144" i="3"/>
  <c r="Z138" i="3"/>
  <c r="AB136" i="3"/>
  <c r="Z134" i="3"/>
  <c r="Z130" i="3"/>
  <c r="AA123" i="3"/>
  <c r="AA115" i="3"/>
  <c r="AA107" i="3"/>
  <c r="AB10" i="3"/>
  <c r="AB9" i="3"/>
  <c r="AD9" i="3" s="1"/>
  <c r="J9" i="7" s="1"/>
  <c r="K9" i="7" s="1"/>
  <c r="L9" i="7" s="1"/>
  <c r="P9" i="7" s="1"/>
  <c r="AA125" i="3"/>
  <c r="AA121" i="3"/>
  <c r="AA117" i="3"/>
  <c r="AA113" i="3"/>
  <c r="AA109" i="3"/>
  <c r="G264" i="7"/>
  <c r="AB15" i="3"/>
  <c r="AB11" i="3"/>
  <c r="AB7" i="3"/>
  <c r="Z142" i="3"/>
  <c r="AA124" i="3"/>
  <c r="AA116" i="3"/>
  <c r="AA108" i="3"/>
  <c r="AA102" i="3"/>
  <c r="AA99" i="3"/>
  <c r="AB90" i="3"/>
  <c r="AB86" i="3"/>
  <c r="Z65" i="3"/>
  <c r="Z61" i="3"/>
  <c r="Z57" i="3"/>
  <c r="AA54" i="3"/>
  <c r="Z33" i="3"/>
  <c r="Z29" i="3"/>
  <c r="AA26" i="3"/>
  <c r="AA22" i="3"/>
  <c r="AB19" i="3"/>
  <c r="R259" i="3"/>
  <c r="R255" i="3"/>
  <c r="R251" i="3"/>
  <c r="R247" i="3"/>
  <c r="R234" i="3"/>
  <c r="R229" i="3"/>
  <c r="R225" i="3"/>
  <c r="R221" i="3"/>
  <c r="R217" i="3"/>
  <c r="R213" i="3"/>
  <c r="R209" i="3"/>
  <c r="R205" i="3"/>
  <c r="R201" i="3"/>
  <c r="R197" i="3"/>
  <c r="R194" i="3"/>
  <c r="R190" i="3"/>
  <c r="R186" i="3"/>
  <c r="R182" i="3"/>
  <c r="R178" i="3"/>
  <c r="R174" i="3"/>
  <c r="R170" i="3"/>
  <c r="R166" i="3"/>
  <c r="R159" i="3"/>
  <c r="R155" i="3"/>
  <c r="R151" i="3"/>
  <c r="R147" i="3"/>
  <c r="R143" i="3"/>
  <c r="R139" i="3"/>
  <c r="R135" i="3"/>
  <c r="R131" i="3"/>
  <c r="R99" i="3"/>
  <c r="R95" i="3"/>
  <c r="R93" i="3"/>
  <c r="R89" i="3"/>
  <c r="R82" i="3"/>
  <c r="R78" i="3"/>
  <c r="R74" i="3"/>
  <c r="R70" i="3"/>
  <c r="R66" i="3"/>
  <c r="R62" i="3"/>
  <c r="R58" i="3"/>
  <c r="R54" i="3"/>
  <c r="AA120" i="3"/>
  <c r="AA112" i="3"/>
  <c r="Z94" i="3"/>
  <c r="Z92" i="3"/>
  <c r="Z88" i="3"/>
  <c r="AA82" i="3"/>
  <c r="AA78" i="3"/>
  <c r="AA74" i="3"/>
  <c r="AA70" i="3"/>
  <c r="AB63" i="3"/>
  <c r="AB59" i="3"/>
  <c r="AB55" i="3"/>
  <c r="AA50" i="3"/>
  <c r="AA46" i="3"/>
  <c r="AA42" i="3"/>
  <c r="AA38" i="3"/>
  <c r="AB35" i="3"/>
  <c r="AB31" i="3"/>
  <c r="Z17" i="3"/>
  <c r="AB12" i="3"/>
  <c r="R153" i="3"/>
  <c r="R149" i="3"/>
  <c r="R145" i="3"/>
  <c r="R141" i="3"/>
  <c r="R137" i="3"/>
  <c r="R133" i="3"/>
  <c r="R129" i="3"/>
  <c r="R97" i="3"/>
  <c r="R91" i="3"/>
  <c r="R87" i="3"/>
  <c r="R84" i="3"/>
  <c r="R80" i="3"/>
  <c r="R76" i="3"/>
  <c r="R72" i="3"/>
  <c r="R68" i="3"/>
  <c r="R64" i="3"/>
  <c r="R60" i="3"/>
  <c r="R56" i="3"/>
  <c r="R52" i="3"/>
  <c r="AA238" i="3"/>
  <c r="AA229" i="3"/>
  <c r="AA221" i="3"/>
  <c r="AA213" i="3"/>
  <c r="AA205" i="3"/>
  <c r="AA197" i="3"/>
  <c r="AA190" i="3"/>
  <c r="AA182" i="3"/>
  <c r="AA174" i="3"/>
  <c r="AA166" i="3"/>
  <c r="AA159" i="3"/>
  <c r="AA151" i="3"/>
  <c r="AA143" i="3"/>
  <c r="AA135" i="3"/>
  <c r="AA126" i="3"/>
  <c r="AA118" i="3"/>
  <c r="AA110" i="3"/>
  <c r="Z98" i="3"/>
  <c r="AA95" i="3"/>
  <c r="AA93" i="3"/>
  <c r="AA89" i="3"/>
  <c r="AB83" i="3"/>
  <c r="AB79" i="3"/>
  <c r="AB75" i="3"/>
  <c r="AB71" i="3"/>
  <c r="AB67" i="3"/>
  <c r="Z53" i="3"/>
  <c r="AB51" i="3"/>
  <c r="AB47" i="3"/>
  <c r="AB43" i="3"/>
  <c r="AB39" i="3"/>
  <c r="Z25" i="3"/>
  <c r="Z21" i="3"/>
  <c r="AA18" i="3"/>
  <c r="AB8" i="3"/>
  <c r="R51" i="3"/>
  <c r="R47" i="3"/>
  <c r="R43" i="3"/>
  <c r="R39" i="3"/>
  <c r="R35" i="3"/>
  <c r="R31" i="3"/>
  <c r="R27" i="3"/>
  <c r="R23" i="3"/>
  <c r="R19" i="3"/>
  <c r="P273" i="1"/>
  <c r="AD127" i="3"/>
  <c r="J127" i="7" s="1"/>
  <c r="K127" i="7" s="1"/>
  <c r="L127" i="7" s="1"/>
  <c r="P127" i="7" s="1"/>
  <c r="J263" i="5"/>
  <c r="AD203" i="3"/>
  <c r="J203" i="7" s="1"/>
  <c r="K203" i="7" s="1"/>
  <c r="L203" i="7" s="1"/>
  <c r="P203" i="7" s="1"/>
  <c r="F263" i="2"/>
  <c r="F265" i="2" s="1"/>
  <c r="R261" i="3"/>
  <c r="R256" i="3"/>
  <c r="R252" i="3"/>
  <c r="R248" i="3"/>
  <c r="R244" i="3"/>
  <c r="R235" i="3"/>
  <c r="R230" i="3"/>
  <c r="R226" i="3"/>
  <c r="R222" i="3"/>
  <c r="R218" i="3"/>
  <c r="R214" i="3"/>
  <c r="R210" i="3"/>
  <c r="R206" i="3"/>
  <c r="R202" i="3"/>
  <c r="R198" i="3"/>
  <c r="R195" i="3"/>
  <c r="R191" i="3"/>
  <c r="R187" i="3"/>
  <c r="R183" i="3"/>
  <c r="R179" i="3"/>
  <c r="R175" i="3"/>
  <c r="R171" i="3"/>
  <c r="R167" i="3"/>
  <c r="R163" i="3"/>
  <c r="R160" i="3"/>
  <c r="R156" i="3"/>
  <c r="R152" i="3"/>
  <c r="R148" i="3"/>
  <c r="R144" i="3"/>
  <c r="R140" i="3"/>
  <c r="R136" i="3"/>
  <c r="R132" i="3"/>
  <c r="R100" i="3"/>
  <c r="R96" i="3"/>
  <c r="R90" i="3"/>
  <c r="R86" i="3"/>
  <c r="R83" i="3"/>
  <c r="R79" i="3"/>
  <c r="R75" i="3"/>
  <c r="R71" i="3"/>
  <c r="R67" i="3"/>
  <c r="R63" i="3"/>
  <c r="R59" i="3"/>
  <c r="R55" i="3"/>
  <c r="R48" i="3"/>
  <c r="R44" i="3"/>
  <c r="R40" i="3"/>
  <c r="R36" i="3"/>
  <c r="R32" i="3"/>
  <c r="R28" i="3"/>
  <c r="R24" i="3"/>
  <c r="R20" i="3"/>
  <c r="R258" i="3"/>
  <c r="R254" i="3"/>
  <c r="R250" i="3"/>
  <c r="R246" i="3"/>
  <c r="R232" i="3"/>
  <c r="R228" i="3"/>
  <c r="R224" i="3"/>
  <c r="R220" i="3"/>
  <c r="R216" i="3"/>
  <c r="R212" i="3"/>
  <c r="R208" i="3"/>
  <c r="R204" i="3"/>
  <c r="R200" i="3"/>
  <c r="R196" i="3"/>
  <c r="R193" i="3"/>
  <c r="R189" i="3"/>
  <c r="R185" i="3"/>
  <c r="R181" i="3"/>
  <c r="R177" i="3"/>
  <c r="R173" i="3"/>
  <c r="R169" i="3"/>
  <c r="R165" i="3"/>
  <c r="R162" i="3"/>
  <c r="R158" i="3"/>
  <c r="R154" i="3"/>
  <c r="R150" i="3"/>
  <c r="R146" i="3"/>
  <c r="R142" i="3"/>
  <c r="R138" i="3"/>
  <c r="R134" i="3"/>
  <c r="R130" i="3"/>
  <c r="R98" i="3"/>
  <c r="R94" i="3"/>
  <c r="R92" i="3"/>
  <c r="R88" i="3"/>
  <c r="R85" i="3"/>
  <c r="R81" i="3"/>
  <c r="R77" i="3"/>
  <c r="R73" i="3"/>
  <c r="R69" i="3"/>
  <c r="R65" i="3"/>
  <c r="R61" i="3"/>
  <c r="R57" i="3"/>
  <c r="R53" i="3"/>
  <c r="R50" i="3"/>
  <c r="R46" i="3"/>
  <c r="R42" i="3"/>
  <c r="R38" i="3"/>
  <c r="R34" i="3"/>
  <c r="R30" i="3"/>
  <c r="R26" i="3"/>
  <c r="R22" i="3"/>
  <c r="R18" i="3"/>
  <c r="W263" i="3" l="1"/>
  <c r="AD262" i="3"/>
  <c r="AD85" i="3"/>
  <c r="J85" i="7" s="1"/>
  <c r="K85" i="7" s="1"/>
  <c r="L85" i="7" s="1"/>
  <c r="P85" i="7" s="1"/>
  <c r="V263" i="3"/>
  <c r="V265" i="3" s="1"/>
  <c r="Z265" i="3" s="1"/>
  <c r="X263" i="3"/>
  <c r="X265" i="3" s="1"/>
  <c r="AB265" i="3" s="1"/>
  <c r="AD94" i="3"/>
  <c r="J94" i="7" s="1"/>
  <c r="K94" i="7" s="1"/>
  <c r="L94" i="7" s="1"/>
  <c r="P94" i="7" s="1"/>
  <c r="AD37" i="3"/>
  <c r="J37" i="7" s="1"/>
  <c r="K37" i="7" s="1"/>
  <c r="L37" i="7" s="1"/>
  <c r="P37" i="7" s="1"/>
  <c r="AD53" i="3"/>
  <c r="J53" i="7" s="1"/>
  <c r="K53" i="7" s="1"/>
  <c r="L53" i="7" s="1"/>
  <c r="P53" i="7" s="1"/>
  <c r="AD98" i="3"/>
  <c r="J98" i="7" s="1"/>
  <c r="K98" i="7" s="1"/>
  <c r="L98" i="7" s="1"/>
  <c r="P98" i="7" s="1"/>
  <c r="AD81" i="3"/>
  <c r="J81" i="7" s="1"/>
  <c r="K81" i="7" s="1"/>
  <c r="L81" i="7" s="1"/>
  <c r="P81" i="7" s="1"/>
  <c r="AD219" i="3"/>
  <c r="J219" i="7" s="1"/>
  <c r="K219" i="7" s="1"/>
  <c r="L219" i="7" s="1"/>
  <c r="P219" i="7" s="1"/>
  <c r="AD92" i="3"/>
  <c r="J92" i="7" s="1"/>
  <c r="K92" i="7" s="1"/>
  <c r="L92" i="7" s="1"/>
  <c r="P92" i="7" s="1"/>
  <c r="AD33" i="3"/>
  <c r="J33" i="7" s="1"/>
  <c r="K33" i="7" s="1"/>
  <c r="L33" i="7" s="1"/>
  <c r="P33" i="7" s="1"/>
  <c r="AD21" i="3"/>
  <c r="J21" i="7" s="1"/>
  <c r="K21" i="7" s="1"/>
  <c r="L21" i="7" s="1"/>
  <c r="P21" i="7" s="1"/>
  <c r="AD57" i="3"/>
  <c r="J57" i="7" s="1"/>
  <c r="K57" i="7" s="1"/>
  <c r="L57" i="7" s="1"/>
  <c r="P57" i="7" s="1"/>
  <c r="AD115" i="3"/>
  <c r="J115" i="7" s="1"/>
  <c r="K115" i="7" s="1"/>
  <c r="L115" i="7" s="1"/>
  <c r="P115" i="7" s="1"/>
  <c r="AD41" i="3"/>
  <c r="J41" i="7" s="1"/>
  <c r="K41" i="7" s="1"/>
  <c r="L41" i="7" s="1"/>
  <c r="P41" i="7" s="1"/>
  <c r="AD73" i="3"/>
  <c r="J73" i="7" s="1"/>
  <c r="K73" i="7" s="1"/>
  <c r="L73" i="7" s="1"/>
  <c r="P73" i="7" s="1"/>
  <c r="AD227" i="3"/>
  <c r="J227" i="7" s="1"/>
  <c r="K227" i="7" s="1"/>
  <c r="L227" i="7" s="1"/>
  <c r="P227" i="7" s="1"/>
  <c r="AD29" i="3"/>
  <c r="J29" i="7" s="1"/>
  <c r="K29" i="7" s="1"/>
  <c r="L29" i="7" s="1"/>
  <c r="P29" i="7" s="1"/>
  <c r="AD88" i="3"/>
  <c r="J88" i="7" s="1"/>
  <c r="K88" i="7" s="1"/>
  <c r="L88" i="7" s="1"/>
  <c r="P88" i="7" s="1"/>
  <c r="AD77" i="3"/>
  <c r="J77" i="7" s="1"/>
  <c r="K77" i="7" s="1"/>
  <c r="L77" i="7" s="1"/>
  <c r="P77" i="7" s="1"/>
  <c r="AD65" i="3"/>
  <c r="J65" i="7" s="1"/>
  <c r="K65" i="7" s="1"/>
  <c r="L65" i="7" s="1"/>
  <c r="P65" i="7" s="1"/>
  <c r="AD102" i="3"/>
  <c r="J102" i="7" s="1"/>
  <c r="K102" i="7" s="1"/>
  <c r="L102" i="7" s="1"/>
  <c r="P102" i="7" s="1"/>
  <c r="AD97" i="3"/>
  <c r="J97" i="7" s="1"/>
  <c r="K97" i="7" s="1"/>
  <c r="L97" i="7" s="1"/>
  <c r="P97" i="7" s="1"/>
  <c r="AD118" i="3"/>
  <c r="J118" i="7" s="1"/>
  <c r="K118" i="7" s="1"/>
  <c r="L118" i="7" s="1"/>
  <c r="P118" i="7" s="1"/>
  <c r="AD36" i="3"/>
  <c r="J36" i="7" s="1"/>
  <c r="K36" i="7" s="1"/>
  <c r="L36" i="7" s="1"/>
  <c r="P36" i="7" s="1"/>
  <c r="AD68" i="3"/>
  <c r="J68" i="7" s="1"/>
  <c r="K68" i="7" s="1"/>
  <c r="L68" i="7" s="1"/>
  <c r="P68" i="7" s="1"/>
  <c r="AD133" i="3"/>
  <c r="J133" i="7" s="1"/>
  <c r="K133" i="7" s="1"/>
  <c r="L133" i="7" s="1"/>
  <c r="P133" i="7" s="1"/>
  <c r="AD17" i="3"/>
  <c r="J17" i="7" s="1"/>
  <c r="K17" i="7" s="1"/>
  <c r="L17" i="7" s="1"/>
  <c r="P17" i="7" s="1"/>
  <c r="AD25" i="3"/>
  <c r="J25" i="7" s="1"/>
  <c r="K25" i="7" s="1"/>
  <c r="L25" i="7" s="1"/>
  <c r="P25" i="7" s="1"/>
  <c r="AD61" i="3"/>
  <c r="J61" i="7" s="1"/>
  <c r="K61" i="7" s="1"/>
  <c r="L61" i="7" s="1"/>
  <c r="P61" i="7" s="1"/>
  <c r="AD40" i="3"/>
  <c r="J40" i="7" s="1"/>
  <c r="K40" i="7" s="1"/>
  <c r="L40" i="7" s="1"/>
  <c r="P40" i="7" s="1"/>
  <c r="AD72" i="3"/>
  <c r="J72" i="7" s="1"/>
  <c r="K72" i="7" s="1"/>
  <c r="L72" i="7" s="1"/>
  <c r="P72" i="7" s="1"/>
  <c r="AD69" i="3"/>
  <c r="J69" i="7" s="1"/>
  <c r="K69" i="7" s="1"/>
  <c r="L69" i="7" s="1"/>
  <c r="P69" i="7" s="1"/>
  <c r="AD137" i="3"/>
  <c r="J137" i="7" s="1"/>
  <c r="K137" i="7" s="1"/>
  <c r="L137" i="7" s="1"/>
  <c r="P137" i="7" s="1"/>
  <c r="AD100" i="3"/>
  <c r="J100" i="7" s="1"/>
  <c r="K100" i="7" s="1"/>
  <c r="L100" i="7" s="1"/>
  <c r="P100" i="7" s="1"/>
  <c r="AD104" i="3"/>
  <c r="J104" i="7" s="1"/>
  <c r="K104" i="7" s="1"/>
  <c r="L104" i="7" s="1"/>
  <c r="P104" i="7" s="1"/>
  <c r="AD24" i="3"/>
  <c r="J24" i="7" s="1"/>
  <c r="K24" i="7" s="1"/>
  <c r="L24" i="7" s="1"/>
  <c r="P24" i="7" s="1"/>
  <c r="AD56" i="3"/>
  <c r="J56" i="7" s="1"/>
  <c r="K56" i="7" s="1"/>
  <c r="L56" i="7" s="1"/>
  <c r="P56" i="7" s="1"/>
  <c r="AD87" i="3"/>
  <c r="J87" i="7" s="1"/>
  <c r="K87" i="7" s="1"/>
  <c r="L87" i="7" s="1"/>
  <c r="P87" i="7" s="1"/>
  <c r="AD96" i="3"/>
  <c r="J96" i="7" s="1"/>
  <c r="K96" i="7" s="1"/>
  <c r="L96" i="7" s="1"/>
  <c r="P96" i="7" s="1"/>
  <c r="AD28" i="3"/>
  <c r="J28" i="7" s="1"/>
  <c r="K28" i="7" s="1"/>
  <c r="L28" i="7" s="1"/>
  <c r="P28" i="7" s="1"/>
  <c r="AD129" i="3"/>
  <c r="J129" i="7" s="1"/>
  <c r="K129" i="7" s="1"/>
  <c r="L129" i="7" s="1"/>
  <c r="P129" i="7" s="1"/>
  <c r="AD161" i="3"/>
  <c r="J161" i="7" s="1"/>
  <c r="K161" i="7" s="1"/>
  <c r="L161" i="7" s="1"/>
  <c r="P161" i="7" s="1"/>
  <c r="AD124" i="3"/>
  <c r="J124" i="7" s="1"/>
  <c r="K124" i="7" s="1"/>
  <c r="L124" i="7" s="1"/>
  <c r="P124" i="7" s="1"/>
  <c r="AD76" i="3"/>
  <c r="J76" i="7" s="1"/>
  <c r="K76" i="7" s="1"/>
  <c r="L76" i="7" s="1"/>
  <c r="P76" i="7" s="1"/>
  <c r="AD217" i="3"/>
  <c r="J217" i="7" s="1"/>
  <c r="K217" i="7" s="1"/>
  <c r="L217" i="7" s="1"/>
  <c r="P217" i="7" s="1"/>
  <c r="AD27" i="3"/>
  <c r="J27" i="7" s="1"/>
  <c r="K27" i="7" s="1"/>
  <c r="L27" i="7" s="1"/>
  <c r="P27" i="7" s="1"/>
  <c r="AD171" i="3"/>
  <c r="J171" i="7" s="1"/>
  <c r="K171" i="7" s="1"/>
  <c r="L171" i="7" s="1"/>
  <c r="P171" i="7" s="1"/>
  <c r="AD207" i="3"/>
  <c r="J207" i="7" s="1"/>
  <c r="K207" i="7" s="1"/>
  <c r="L207" i="7" s="1"/>
  <c r="P207" i="7" s="1"/>
  <c r="AD143" i="3"/>
  <c r="J143" i="7" s="1"/>
  <c r="K143" i="7" s="1"/>
  <c r="L143" i="7" s="1"/>
  <c r="P143" i="7" s="1"/>
  <c r="AD119" i="3"/>
  <c r="J119" i="7" s="1"/>
  <c r="K119" i="7" s="1"/>
  <c r="L119" i="7" s="1"/>
  <c r="P119" i="7" s="1"/>
  <c r="AD48" i="3"/>
  <c r="J48" i="7" s="1"/>
  <c r="K48" i="7" s="1"/>
  <c r="L48" i="7" s="1"/>
  <c r="P48" i="7" s="1"/>
  <c r="AD80" i="3"/>
  <c r="J80" i="7" s="1"/>
  <c r="K80" i="7" s="1"/>
  <c r="L80" i="7" s="1"/>
  <c r="P80" i="7" s="1"/>
  <c r="AD60" i="3"/>
  <c r="J60" i="7" s="1"/>
  <c r="K60" i="7" s="1"/>
  <c r="L60" i="7" s="1"/>
  <c r="P60" i="7" s="1"/>
  <c r="AD174" i="3"/>
  <c r="J174" i="7" s="1"/>
  <c r="K174" i="7" s="1"/>
  <c r="L174" i="7" s="1"/>
  <c r="P174" i="7" s="1"/>
  <c r="AD238" i="3"/>
  <c r="AD168" i="3"/>
  <c r="J168" i="7" s="1"/>
  <c r="K168" i="7" s="1"/>
  <c r="L168" i="7" s="1"/>
  <c r="P168" i="7" s="1"/>
  <c r="AD39" i="3"/>
  <c r="J39" i="7" s="1"/>
  <c r="K39" i="7" s="1"/>
  <c r="L39" i="7" s="1"/>
  <c r="P39" i="7" s="1"/>
  <c r="AD205" i="3"/>
  <c r="J205" i="7" s="1"/>
  <c r="K205" i="7" s="1"/>
  <c r="L205" i="7" s="1"/>
  <c r="P205" i="7" s="1"/>
  <c r="AD42" i="3"/>
  <c r="J42" i="7" s="1"/>
  <c r="K42" i="7" s="1"/>
  <c r="L42" i="7" s="1"/>
  <c r="P42" i="7" s="1"/>
  <c r="AD223" i="3"/>
  <c r="J223" i="7" s="1"/>
  <c r="K223" i="7" s="1"/>
  <c r="L223" i="7" s="1"/>
  <c r="P223" i="7" s="1"/>
  <c r="AD216" i="3"/>
  <c r="J216" i="7" s="1"/>
  <c r="K216" i="7" s="1"/>
  <c r="L216" i="7" s="1"/>
  <c r="P216" i="7" s="1"/>
  <c r="AD184" i="3"/>
  <c r="J184" i="7" s="1"/>
  <c r="K184" i="7" s="1"/>
  <c r="L184" i="7" s="1"/>
  <c r="P184" i="7" s="1"/>
  <c r="AD192" i="3"/>
  <c r="J192" i="7" s="1"/>
  <c r="K192" i="7" s="1"/>
  <c r="L192" i="7" s="1"/>
  <c r="P192" i="7" s="1"/>
  <c r="AD107" i="3"/>
  <c r="J107" i="7" s="1"/>
  <c r="K107" i="7" s="1"/>
  <c r="L107" i="7" s="1"/>
  <c r="P107" i="7" s="1"/>
  <c r="AD139" i="3"/>
  <c r="J139" i="7" s="1"/>
  <c r="K139" i="7" s="1"/>
  <c r="L139" i="7" s="1"/>
  <c r="P139" i="7" s="1"/>
  <c r="AD58" i="3"/>
  <c r="J58" i="7" s="1"/>
  <c r="K58" i="7" s="1"/>
  <c r="L58" i="7" s="1"/>
  <c r="P58" i="7" s="1"/>
  <c r="AD99" i="3"/>
  <c r="J99" i="7" s="1"/>
  <c r="K99" i="7" s="1"/>
  <c r="L99" i="7" s="1"/>
  <c r="P99" i="7" s="1"/>
  <c r="AD70" i="3"/>
  <c r="J70" i="7" s="1"/>
  <c r="K70" i="7" s="1"/>
  <c r="L70" i="7" s="1"/>
  <c r="P70" i="7" s="1"/>
  <c r="AD38" i="3"/>
  <c r="J38" i="7" s="1"/>
  <c r="K38" i="7" s="1"/>
  <c r="L38" i="7" s="1"/>
  <c r="P38" i="7" s="1"/>
  <c r="AD49" i="3"/>
  <c r="J49" i="7" s="1"/>
  <c r="K49" i="7" s="1"/>
  <c r="L49" i="7" s="1"/>
  <c r="P49" i="7" s="1"/>
  <c r="AD144" i="3"/>
  <c r="J144" i="7" s="1"/>
  <c r="K144" i="7" s="1"/>
  <c r="L144" i="7" s="1"/>
  <c r="P144" i="7" s="1"/>
  <c r="AD74" i="3"/>
  <c r="J74" i="7" s="1"/>
  <c r="K74" i="7" s="1"/>
  <c r="L74" i="7" s="1"/>
  <c r="P74" i="7" s="1"/>
  <c r="AD123" i="3"/>
  <c r="J123" i="7" s="1"/>
  <c r="K123" i="7" s="1"/>
  <c r="L123" i="7" s="1"/>
  <c r="P123" i="7" s="1"/>
  <c r="AD131" i="3"/>
  <c r="J131" i="7" s="1"/>
  <c r="K131" i="7" s="1"/>
  <c r="L131" i="7" s="1"/>
  <c r="P131" i="7" s="1"/>
  <c r="AD103" i="3"/>
  <c r="J103" i="7" s="1"/>
  <c r="K103" i="7" s="1"/>
  <c r="L103" i="7" s="1"/>
  <c r="P103" i="7" s="1"/>
  <c r="AD213" i="3"/>
  <c r="J213" i="7" s="1"/>
  <c r="K213" i="7" s="1"/>
  <c r="L213" i="7" s="1"/>
  <c r="P213" i="7" s="1"/>
  <c r="AD82" i="3"/>
  <c r="J82" i="7" s="1"/>
  <c r="K82" i="7" s="1"/>
  <c r="L82" i="7" s="1"/>
  <c r="P82" i="7" s="1"/>
  <c r="AD158" i="3"/>
  <c r="J158" i="7" s="1"/>
  <c r="K158" i="7" s="1"/>
  <c r="L158" i="7" s="1"/>
  <c r="P158" i="7" s="1"/>
  <c r="AD220" i="3"/>
  <c r="J220" i="7" s="1"/>
  <c r="K220" i="7" s="1"/>
  <c r="L220" i="7" s="1"/>
  <c r="P220" i="7" s="1"/>
  <c r="AD20" i="3"/>
  <c r="J20" i="7" s="1"/>
  <c r="K20" i="7" s="1"/>
  <c r="L20" i="7" s="1"/>
  <c r="P20" i="7" s="1"/>
  <c r="AD52" i="3"/>
  <c r="J52" i="7" s="1"/>
  <c r="K52" i="7" s="1"/>
  <c r="L52" i="7" s="1"/>
  <c r="P52" i="7" s="1"/>
  <c r="AD84" i="3"/>
  <c r="J84" i="7" s="1"/>
  <c r="K84" i="7" s="1"/>
  <c r="L84" i="7" s="1"/>
  <c r="P84" i="7" s="1"/>
  <c r="AD6" i="3"/>
  <c r="J6" i="7" s="1"/>
  <c r="K6" i="7" s="1"/>
  <c r="L6" i="7" s="1"/>
  <c r="P6" i="7" s="1"/>
  <c r="AD166" i="3"/>
  <c r="J166" i="7" s="1"/>
  <c r="K166" i="7" s="1"/>
  <c r="L166" i="7" s="1"/>
  <c r="P166" i="7" s="1"/>
  <c r="AD229" i="3"/>
  <c r="J229" i="7" s="1"/>
  <c r="K229" i="7" s="1"/>
  <c r="L229" i="7" s="1"/>
  <c r="P229" i="7" s="1"/>
  <c r="AD34" i="3"/>
  <c r="J34" i="7" s="1"/>
  <c r="K34" i="7" s="1"/>
  <c r="L34" i="7" s="1"/>
  <c r="P34" i="7" s="1"/>
  <c r="AD89" i="3"/>
  <c r="J89" i="7" s="1"/>
  <c r="K89" i="7" s="1"/>
  <c r="L89" i="7" s="1"/>
  <c r="P89" i="7" s="1"/>
  <c r="AD196" i="3"/>
  <c r="J196" i="7" s="1"/>
  <c r="K196" i="7" s="1"/>
  <c r="L196" i="7" s="1"/>
  <c r="P196" i="7" s="1"/>
  <c r="AD44" i="3"/>
  <c r="J44" i="7" s="1"/>
  <c r="K44" i="7" s="1"/>
  <c r="L44" i="7" s="1"/>
  <c r="P44" i="7" s="1"/>
  <c r="AD66" i="3"/>
  <c r="J66" i="7" s="1"/>
  <c r="K66" i="7" s="1"/>
  <c r="L66" i="7" s="1"/>
  <c r="P66" i="7" s="1"/>
  <c r="AD206" i="3"/>
  <c r="J206" i="7" s="1"/>
  <c r="K206" i="7" s="1"/>
  <c r="L206" i="7" s="1"/>
  <c r="P206" i="7" s="1"/>
  <c r="AD113" i="3"/>
  <c r="J113" i="7" s="1"/>
  <c r="K113" i="7" s="1"/>
  <c r="L113" i="7" s="1"/>
  <c r="P113" i="7" s="1"/>
  <c r="AD199" i="3"/>
  <c r="J199" i="7" s="1"/>
  <c r="K199" i="7" s="1"/>
  <c r="L199" i="7" s="1"/>
  <c r="P199" i="7" s="1"/>
  <c r="AD136" i="3"/>
  <c r="J136" i="7" s="1"/>
  <c r="K136" i="7" s="1"/>
  <c r="L136" i="7" s="1"/>
  <c r="P136" i="7" s="1"/>
  <c r="AD54" i="3"/>
  <c r="J54" i="7" s="1"/>
  <c r="K54" i="7" s="1"/>
  <c r="L54" i="7" s="1"/>
  <c r="P54" i="7" s="1"/>
  <c r="AD204" i="3"/>
  <c r="J204" i="7" s="1"/>
  <c r="K204" i="7" s="1"/>
  <c r="L204" i="7" s="1"/>
  <c r="P204" i="7" s="1"/>
  <c r="AD155" i="3"/>
  <c r="J155" i="7" s="1"/>
  <c r="K155" i="7" s="1"/>
  <c r="L155" i="7" s="1"/>
  <c r="P155" i="7" s="1"/>
  <c r="AD95" i="3"/>
  <c r="J95" i="7" s="1"/>
  <c r="K95" i="7" s="1"/>
  <c r="L95" i="7" s="1"/>
  <c r="P95" i="7" s="1"/>
  <c r="AD45" i="3"/>
  <c r="J45" i="7" s="1"/>
  <c r="K45" i="7" s="1"/>
  <c r="L45" i="7" s="1"/>
  <c r="P45" i="7" s="1"/>
  <c r="AD141" i="3"/>
  <c r="J141" i="7" s="1"/>
  <c r="K141" i="7" s="1"/>
  <c r="L141" i="7" s="1"/>
  <c r="P141" i="7" s="1"/>
  <c r="AD231" i="3"/>
  <c r="J231" i="7" s="1"/>
  <c r="K231" i="7" s="1"/>
  <c r="L231" i="7" s="1"/>
  <c r="P231" i="7" s="1"/>
  <c r="AD228" i="3"/>
  <c r="J228" i="7" s="1"/>
  <c r="K228" i="7" s="1"/>
  <c r="L228" i="7" s="1"/>
  <c r="P228" i="7" s="1"/>
  <c r="AD235" i="3"/>
  <c r="J235" i="7" s="1"/>
  <c r="K235" i="7" s="1"/>
  <c r="L235" i="7" s="1"/>
  <c r="P235" i="7" s="1"/>
  <c r="AD14" i="3"/>
  <c r="J14" i="7" s="1"/>
  <c r="K14" i="7" s="1"/>
  <c r="L14" i="7" s="1"/>
  <c r="P14" i="7" s="1"/>
  <c r="AD202" i="3"/>
  <c r="J202" i="7" s="1"/>
  <c r="K202" i="7" s="1"/>
  <c r="L202" i="7" s="1"/>
  <c r="P202" i="7" s="1"/>
  <c r="AD176" i="3"/>
  <c r="J176" i="7" s="1"/>
  <c r="K176" i="7" s="1"/>
  <c r="L176" i="7" s="1"/>
  <c r="P176" i="7" s="1"/>
  <c r="AD182" i="3"/>
  <c r="J182" i="7" s="1"/>
  <c r="K182" i="7" s="1"/>
  <c r="L182" i="7" s="1"/>
  <c r="P182" i="7" s="1"/>
  <c r="AD32" i="3"/>
  <c r="J32" i="7" s="1"/>
  <c r="K32" i="7" s="1"/>
  <c r="L32" i="7" s="1"/>
  <c r="P32" i="7" s="1"/>
  <c r="AD64" i="3"/>
  <c r="J64" i="7" s="1"/>
  <c r="K64" i="7" s="1"/>
  <c r="L64" i="7" s="1"/>
  <c r="P64" i="7" s="1"/>
  <c r="AD159" i="3"/>
  <c r="J159" i="7" s="1"/>
  <c r="K159" i="7" s="1"/>
  <c r="L159" i="7" s="1"/>
  <c r="P159" i="7" s="1"/>
  <c r="AD221" i="3"/>
  <c r="J221" i="7" s="1"/>
  <c r="K221" i="7" s="1"/>
  <c r="L221" i="7" s="1"/>
  <c r="P221" i="7" s="1"/>
  <c r="AD160" i="3"/>
  <c r="J160" i="7" s="1"/>
  <c r="K160" i="7" s="1"/>
  <c r="L160" i="7" s="1"/>
  <c r="P160" i="7" s="1"/>
  <c r="AD181" i="3"/>
  <c r="J181" i="7" s="1"/>
  <c r="K181" i="7" s="1"/>
  <c r="L181" i="7" s="1"/>
  <c r="P181" i="7" s="1"/>
  <c r="AD200" i="3"/>
  <c r="J200" i="7" s="1"/>
  <c r="K200" i="7" s="1"/>
  <c r="L200" i="7" s="1"/>
  <c r="P200" i="7" s="1"/>
  <c r="AD170" i="3"/>
  <c r="J170" i="7" s="1"/>
  <c r="K170" i="7" s="1"/>
  <c r="L170" i="7" s="1"/>
  <c r="P170" i="7" s="1"/>
  <c r="AD147" i="3"/>
  <c r="J147" i="7" s="1"/>
  <c r="K147" i="7" s="1"/>
  <c r="L147" i="7" s="1"/>
  <c r="P147" i="7" s="1"/>
  <c r="AD215" i="3"/>
  <c r="J215" i="7" s="1"/>
  <c r="K215" i="7" s="1"/>
  <c r="L215" i="7" s="1"/>
  <c r="P215" i="7" s="1"/>
  <c r="AD165" i="3"/>
  <c r="J165" i="7" s="1"/>
  <c r="K165" i="7" s="1"/>
  <c r="L165" i="7" s="1"/>
  <c r="P165" i="7" s="1"/>
  <c r="AD186" i="3"/>
  <c r="J186" i="7" s="1"/>
  <c r="K186" i="7" s="1"/>
  <c r="L186" i="7" s="1"/>
  <c r="P186" i="7" s="1"/>
  <c r="AD189" i="3"/>
  <c r="J189" i="7" s="1"/>
  <c r="K189" i="7" s="1"/>
  <c r="L189" i="7" s="1"/>
  <c r="P189" i="7" s="1"/>
  <c r="AD234" i="3"/>
  <c r="J234" i="7" s="1"/>
  <c r="K234" i="7" s="1"/>
  <c r="L234" i="7" s="1"/>
  <c r="P234" i="7" s="1"/>
  <c r="AD153" i="3"/>
  <c r="J153" i="7" s="1"/>
  <c r="K153" i="7" s="1"/>
  <c r="L153" i="7" s="1"/>
  <c r="P153" i="7" s="1"/>
  <c r="AD146" i="3"/>
  <c r="J146" i="7" s="1"/>
  <c r="K146" i="7" s="1"/>
  <c r="L146" i="7" s="1"/>
  <c r="P146" i="7" s="1"/>
  <c r="AD190" i="3"/>
  <c r="J190" i="7" s="1"/>
  <c r="K190" i="7" s="1"/>
  <c r="L190" i="7" s="1"/>
  <c r="P190" i="7" s="1"/>
  <c r="AD169" i="3"/>
  <c r="J169" i="7" s="1"/>
  <c r="K169" i="7" s="1"/>
  <c r="L169" i="7" s="1"/>
  <c r="P169" i="7" s="1"/>
  <c r="AD212" i="3"/>
  <c r="J212" i="7" s="1"/>
  <c r="K212" i="7" s="1"/>
  <c r="L212" i="7" s="1"/>
  <c r="P212" i="7" s="1"/>
  <c r="AD232" i="3"/>
  <c r="J232" i="7" s="1"/>
  <c r="K232" i="7" s="1"/>
  <c r="L232" i="7" s="1"/>
  <c r="P232" i="7" s="1"/>
  <c r="AD157" i="3"/>
  <c r="J157" i="7" s="1"/>
  <c r="K157" i="7" s="1"/>
  <c r="L157" i="7" s="1"/>
  <c r="P157" i="7" s="1"/>
  <c r="AD210" i="3"/>
  <c r="J210" i="7" s="1"/>
  <c r="K210" i="7" s="1"/>
  <c r="L210" i="7" s="1"/>
  <c r="P210" i="7" s="1"/>
  <c r="AD178" i="3"/>
  <c r="J178" i="7" s="1"/>
  <c r="K178" i="7" s="1"/>
  <c r="L178" i="7" s="1"/>
  <c r="P178" i="7" s="1"/>
  <c r="AD185" i="3"/>
  <c r="J185" i="7" s="1"/>
  <c r="K185" i="7" s="1"/>
  <c r="L185" i="7" s="1"/>
  <c r="P185" i="7" s="1"/>
  <c r="AD197" i="3"/>
  <c r="J197" i="7" s="1"/>
  <c r="K197" i="7" s="1"/>
  <c r="L197" i="7" s="1"/>
  <c r="P197" i="7" s="1"/>
  <c r="AD152" i="3"/>
  <c r="J152" i="7" s="1"/>
  <c r="K152" i="7" s="1"/>
  <c r="L152" i="7" s="1"/>
  <c r="P152" i="7" s="1"/>
  <c r="AD173" i="3"/>
  <c r="J173" i="7" s="1"/>
  <c r="K173" i="7" s="1"/>
  <c r="L173" i="7" s="1"/>
  <c r="P173" i="7" s="1"/>
  <c r="AD237" i="3"/>
  <c r="J237" i="7" s="1"/>
  <c r="K237" i="7" s="1"/>
  <c r="L237" i="7" s="1"/>
  <c r="P237" i="7" s="1"/>
  <c r="AD50" i="3"/>
  <c r="J50" i="7" s="1"/>
  <c r="K50" i="7" s="1"/>
  <c r="L50" i="7" s="1"/>
  <c r="P50" i="7" s="1"/>
  <c r="AD149" i="3"/>
  <c r="J149" i="7" s="1"/>
  <c r="K149" i="7" s="1"/>
  <c r="L149" i="7" s="1"/>
  <c r="P149" i="7" s="1"/>
  <c r="AD145" i="3"/>
  <c r="J145" i="7" s="1"/>
  <c r="K145" i="7" s="1"/>
  <c r="L145" i="7" s="1"/>
  <c r="P145" i="7" s="1"/>
  <c r="AD183" i="3"/>
  <c r="J183" i="7" s="1"/>
  <c r="K183" i="7" s="1"/>
  <c r="L183" i="7" s="1"/>
  <c r="P183" i="7" s="1"/>
  <c r="AD193" i="3"/>
  <c r="J193" i="7" s="1"/>
  <c r="K193" i="7" s="1"/>
  <c r="L193" i="7" s="1"/>
  <c r="P193" i="7" s="1"/>
  <c r="AD214" i="3"/>
  <c r="J214" i="7" s="1"/>
  <c r="K214" i="7" s="1"/>
  <c r="L214" i="7" s="1"/>
  <c r="P214" i="7" s="1"/>
  <c r="AD224" i="3"/>
  <c r="J224" i="7" s="1"/>
  <c r="K224" i="7" s="1"/>
  <c r="L224" i="7" s="1"/>
  <c r="P224" i="7" s="1"/>
  <c r="AD225" i="3"/>
  <c r="J225" i="7" s="1"/>
  <c r="K225" i="7" s="1"/>
  <c r="L225" i="7" s="1"/>
  <c r="P225" i="7" s="1"/>
  <c r="AD163" i="3"/>
  <c r="J163" i="7" s="1"/>
  <c r="K163" i="7" s="1"/>
  <c r="L163" i="7" s="1"/>
  <c r="P163" i="7" s="1"/>
  <c r="AD62" i="3"/>
  <c r="J62" i="7" s="1"/>
  <c r="K62" i="7" s="1"/>
  <c r="L62" i="7" s="1"/>
  <c r="P62" i="7" s="1"/>
  <c r="AD78" i="3"/>
  <c r="J78" i="7" s="1"/>
  <c r="K78" i="7" s="1"/>
  <c r="L78" i="7" s="1"/>
  <c r="P78" i="7" s="1"/>
  <c r="AD26" i="3"/>
  <c r="J26" i="7" s="1"/>
  <c r="K26" i="7" s="1"/>
  <c r="L26" i="7" s="1"/>
  <c r="P26" i="7" s="1"/>
  <c r="AD93" i="3"/>
  <c r="J93" i="7" s="1"/>
  <c r="K93" i="7" s="1"/>
  <c r="L93" i="7" s="1"/>
  <c r="P93" i="7" s="1"/>
  <c r="AD151" i="3"/>
  <c r="J151" i="7" s="1"/>
  <c r="K151" i="7" s="1"/>
  <c r="L151" i="7" s="1"/>
  <c r="P151" i="7" s="1"/>
  <c r="AD46" i="3"/>
  <c r="J46" i="7" s="1"/>
  <c r="K46" i="7" s="1"/>
  <c r="L46" i="7" s="1"/>
  <c r="P46" i="7" s="1"/>
  <c r="AD167" i="3"/>
  <c r="J167" i="7" s="1"/>
  <c r="K167" i="7" s="1"/>
  <c r="L167" i="7" s="1"/>
  <c r="P167" i="7" s="1"/>
  <c r="AD177" i="3"/>
  <c r="J177" i="7" s="1"/>
  <c r="K177" i="7" s="1"/>
  <c r="L177" i="7" s="1"/>
  <c r="P177" i="7" s="1"/>
  <c r="AD198" i="3"/>
  <c r="J198" i="7" s="1"/>
  <c r="K198" i="7" s="1"/>
  <c r="L198" i="7" s="1"/>
  <c r="P198" i="7" s="1"/>
  <c r="AD208" i="3"/>
  <c r="J208" i="7" s="1"/>
  <c r="K208" i="7" s="1"/>
  <c r="L208" i="7" s="1"/>
  <c r="P208" i="7" s="1"/>
  <c r="AD230" i="3"/>
  <c r="J230" i="7" s="1"/>
  <c r="K230" i="7" s="1"/>
  <c r="L230" i="7" s="1"/>
  <c r="P230" i="7" s="1"/>
  <c r="AD187" i="3"/>
  <c r="J187" i="7" s="1"/>
  <c r="K187" i="7" s="1"/>
  <c r="L187" i="7" s="1"/>
  <c r="P187" i="7" s="1"/>
  <c r="AD218" i="3"/>
  <c r="J218" i="7" s="1"/>
  <c r="K218" i="7" s="1"/>
  <c r="L218" i="7" s="1"/>
  <c r="P218" i="7" s="1"/>
  <c r="AD201" i="3"/>
  <c r="J201" i="7" s="1"/>
  <c r="K201" i="7" s="1"/>
  <c r="L201" i="7" s="1"/>
  <c r="P201" i="7" s="1"/>
  <c r="AD55" i="3"/>
  <c r="J55" i="7" s="1"/>
  <c r="K55" i="7" s="1"/>
  <c r="L55" i="7" s="1"/>
  <c r="P55" i="7" s="1"/>
  <c r="AD142" i="3"/>
  <c r="J142" i="7" s="1"/>
  <c r="K142" i="7" s="1"/>
  <c r="L142" i="7" s="1"/>
  <c r="P142" i="7" s="1"/>
  <c r="AD10" i="3"/>
  <c r="J10" i="7" s="1"/>
  <c r="K10" i="7" s="1"/>
  <c r="L10" i="7" s="1"/>
  <c r="P10" i="7" s="1"/>
  <c r="AD150" i="3"/>
  <c r="J150" i="7" s="1"/>
  <c r="K150" i="7" s="1"/>
  <c r="L150" i="7" s="1"/>
  <c r="P150" i="7" s="1"/>
  <c r="AD175" i="3"/>
  <c r="J175" i="7" s="1"/>
  <c r="K175" i="7" s="1"/>
  <c r="L175" i="7" s="1"/>
  <c r="P175" i="7" s="1"/>
  <c r="AD191" i="3"/>
  <c r="J191" i="7" s="1"/>
  <c r="K191" i="7" s="1"/>
  <c r="L191" i="7" s="1"/>
  <c r="P191" i="7" s="1"/>
  <c r="AD222" i="3"/>
  <c r="J222" i="7" s="1"/>
  <c r="K222" i="7" s="1"/>
  <c r="L222" i="7" s="1"/>
  <c r="P222" i="7" s="1"/>
  <c r="AD132" i="3"/>
  <c r="J132" i="7" s="1"/>
  <c r="K132" i="7" s="1"/>
  <c r="L132" i="7" s="1"/>
  <c r="P132" i="7" s="1"/>
  <c r="AD18" i="3"/>
  <c r="J18" i="7" s="1"/>
  <c r="K18" i="7" s="1"/>
  <c r="L18" i="7" s="1"/>
  <c r="P18" i="7" s="1"/>
  <c r="AD179" i="3"/>
  <c r="J179" i="7" s="1"/>
  <c r="K179" i="7" s="1"/>
  <c r="L179" i="7" s="1"/>
  <c r="P179" i="7" s="1"/>
  <c r="AD194" i="3"/>
  <c r="J194" i="7" s="1"/>
  <c r="K194" i="7" s="1"/>
  <c r="L194" i="7" s="1"/>
  <c r="P194" i="7" s="1"/>
  <c r="H263" i="5"/>
  <c r="AD226" i="3"/>
  <c r="J226" i="7" s="1"/>
  <c r="K226" i="7" s="1"/>
  <c r="L226" i="7" s="1"/>
  <c r="P226" i="7" s="1"/>
  <c r="AD105" i="3"/>
  <c r="J105" i="7" s="1"/>
  <c r="K105" i="7" s="1"/>
  <c r="L105" i="7" s="1"/>
  <c r="P105" i="7" s="1"/>
  <c r="AD209" i="3"/>
  <c r="J209" i="7" s="1"/>
  <c r="K209" i="7" s="1"/>
  <c r="L209" i="7" s="1"/>
  <c r="P209" i="7" s="1"/>
  <c r="AD195" i="3"/>
  <c r="J195" i="7" s="1"/>
  <c r="K195" i="7" s="1"/>
  <c r="L195" i="7" s="1"/>
  <c r="P195" i="7" s="1"/>
  <c r="AD15" i="3"/>
  <c r="J15" i="7" s="1"/>
  <c r="K15" i="7" s="1"/>
  <c r="L15" i="7" s="1"/>
  <c r="P15" i="7" s="1"/>
  <c r="AD23" i="3"/>
  <c r="J23" i="7" s="1"/>
  <c r="K23" i="7" s="1"/>
  <c r="L23" i="7" s="1"/>
  <c r="P23" i="7" s="1"/>
  <c r="AD135" i="3"/>
  <c r="J135" i="7" s="1"/>
  <c r="K135" i="7" s="1"/>
  <c r="L135" i="7" s="1"/>
  <c r="P135" i="7" s="1"/>
  <c r="AD79" i="3"/>
  <c r="J79" i="7" s="1"/>
  <c r="K79" i="7" s="1"/>
  <c r="L79" i="7" s="1"/>
  <c r="P79" i="7" s="1"/>
  <c r="AD116" i="3"/>
  <c r="J116" i="7" s="1"/>
  <c r="K116" i="7" s="1"/>
  <c r="L116" i="7" s="1"/>
  <c r="P116" i="7" s="1"/>
  <c r="AD134" i="3"/>
  <c r="J134" i="7" s="1"/>
  <c r="K134" i="7" s="1"/>
  <c r="L134" i="7" s="1"/>
  <c r="P134" i="7" s="1"/>
  <c r="AD30" i="3"/>
  <c r="J30" i="7" s="1"/>
  <c r="K30" i="7" s="1"/>
  <c r="L30" i="7" s="1"/>
  <c r="P30" i="7" s="1"/>
  <c r="AD106" i="3"/>
  <c r="J106" i="7" s="1"/>
  <c r="K106" i="7" s="1"/>
  <c r="L106" i="7" s="1"/>
  <c r="P106" i="7" s="1"/>
  <c r="AD75" i="3"/>
  <c r="J75" i="7" s="1"/>
  <c r="K75" i="7" s="1"/>
  <c r="L75" i="7" s="1"/>
  <c r="P75" i="7" s="1"/>
  <c r="AD110" i="3"/>
  <c r="J110" i="7" s="1"/>
  <c r="K110" i="7" s="1"/>
  <c r="L110" i="7" s="1"/>
  <c r="P110" i="7" s="1"/>
  <c r="AD90" i="3"/>
  <c r="J90" i="7" s="1"/>
  <c r="K90" i="7" s="1"/>
  <c r="L90" i="7" s="1"/>
  <c r="P90" i="7" s="1"/>
  <c r="AD108" i="3"/>
  <c r="J108" i="7" s="1"/>
  <c r="K108" i="7" s="1"/>
  <c r="L108" i="7" s="1"/>
  <c r="P108" i="7" s="1"/>
  <c r="AD8" i="3"/>
  <c r="J8" i="7" s="1"/>
  <c r="K8" i="7" s="1"/>
  <c r="L8" i="7" s="1"/>
  <c r="P8" i="7" s="1"/>
  <c r="AD43" i="3"/>
  <c r="J43" i="7" s="1"/>
  <c r="K43" i="7" s="1"/>
  <c r="L43" i="7" s="1"/>
  <c r="P43" i="7" s="1"/>
  <c r="AD126" i="3"/>
  <c r="J126" i="7" s="1"/>
  <c r="K126" i="7" s="1"/>
  <c r="L126" i="7" s="1"/>
  <c r="P126" i="7" s="1"/>
  <c r="AD22" i="3"/>
  <c r="J22" i="7" s="1"/>
  <c r="K22" i="7" s="1"/>
  <c r="L22" i="7" s="1"/>
  <c r="P22" i="7" s="1"/>
  <c r="AD130" i="3"/>
  <c r="J130" i="7" s="1"/>
  <c r="K130" i="7" s="1"/>
  <c r="L130" i="7" s="1"/>
  <c r="P130" i="7" s="1"/>
  <c r="AD59" i="3"/>
  <c r="J59" i="7" s="1"/>
  <c r="K59" i="7" s="1"/>
  <c r="L59" i="7" s="1"/>
  <c r="P59" i="7" s="1"/>
  <c r="AD117" i="3"/>
  <c r="J117" i="7" s="1"/>
  <c r="K117" i="7" s="1"/>
  <c r="L117" i="7" s="1"/>
  <c r="P117" i="7" s="1"/>
  <c r="AD162" i="3"/>
  <c r="J162" i="7" s="1"/>
  <c r="K162" i="7" s="1"/>
  <c r="L162" i="7" s="1"/>
  <c r="P162" i="7" s="1"/>
  <c r="J265" i="5"/>
  <c r="L239" i="5" s="1"/>
  <c r="P239" i="5" s="1"/>
  <c r="R239" i="5" s="1"/>
  <c r="V239" i="5" s="1"/>
  <c r="AD51" i="3"/>
  <c r="J51" i="7" s="1"/>
  <c r="K51" i="7" s="1"/>
  <c r="L51" i="7" s="1"/>
  <c r="P51" i="7" s="1"/>
  <c r="AD47" i="3"/>
  <c r="J47" i="7" s="1"/>
  <c r="K47" i="7" s="1"/>
  <c r="L47" i="7" s="1"/>
  <c r="P47" i="7" s="1"/>
  <c r="AD120" i="3"/>
  <c r="J120" i="7" s="1"/>
  <c r="K120" i="7" s="1"/>
  <c r="L120" i="7" s="1"/>
  <c r="P120" i="7" s="1"/>
  <c r="AD154" i="3"/>
  <c r="J154" i="7" s="1"/>
  <c r="K154" i="7" s="1"/>
  <c r="L154" i="7" s="1"/>
  <c r="P154" i="7" s="1"/>
  <c r="AA263" i="3"/>
  <c r="AD86" i="3"/>
  <c r="J86" i="7" s="1"/>
  <c r="K86" i="7" s="1"/>
  <c r="L86" i="7" s="1"/>
  <c r="P86" i="7" s="1"/>
  <c r="AD11" i="3"/>
  <c r="J11" i="7" s="1"/>
  <c r="K11" i="7" s="1"/>
  <c r="L11" i="7" s="1"/>
  <c r="P11" i="7" s="1"/>
  <c r="W265" i="3"/>
  <c r="AA265" i="3" s="1"/>
  <c r="AD122" i="3"/>
  <c r="J122" i="7" s="1"/>
  <c r="K122" i="7" s="1"/>
  <c r="L122" i="7" s="1"/>
  <c r="P122" i="7" s="1"/>
  <c r="AD71" i="3"/>
  <c r="J71" i="7" s="1"/>
  <c r="K71" i="7" s="1"/>
  <c r="L71" i="7" s="1"/>
  <c r="P71" i="7" s="1"/>
  <c r="AD109" i="3"/>
  <c r="J109" i="7" s="1"/>
  <c r="K109" i="7" s="1"/>
  <c r="L109" i="7" s="1"/>
  <c r="P109" i="7" s="1"/>
  <c r="AD125" i="3"/>
  <c r="J125" i="7" s="1"/>
  <c r="K125" i="7" s="1"/>
  <c r="L125" i="7" s="1"/>
  <c r="P125" i="7" s="1"/>
  <c r="AD121" i="3"/>
  <c r="J121" i="7" s="1"/>
  <c r="K121" i="7" s="1"/>
  <c r="L121" i="7" s="1"/>
  <c r="P121" i="7" s="1"/>
  <c r="AD7" i="3"/>
  <c r="J7" i="7" s="1"/>
  <c r="K7" i="7" s="1"/>
  <c r="L7" i="7" s="1"/>
  <c r="P7" i="7" s="1"/>
  <c r="AD35" i="3"/>
  <c r="J35" i="7" s="1"/>
  <c r="K35" i="7" s="1"/>
  <c r="L35" i="7" s="1"/>
  <c r="P35" i="7" s="1"/>
  <c r="AD19" i="3"/>
  <c r="J19" i="7" s="1"/>
  <c r="K19" i="7" s="1"/>
  <c r="L19" i="7" s="1"/>
  <c r="P19" i="7" s="1"/>
  <c r="AD138" i="3"/>
  <c r="J138" i="7" s="1"/>
  <c r="K138" i="7" s="1"/>
  <c r="L138" i="7" s="1"/>
  <c r="P138" i="7" s="1"/>
  <c r="AD114" i="3"/>
  <c r="J114" i="7" s="1"/>
  <c r="K114" i="7" s="1"/>
  <c r="L114" i="7" s="1"/>
  <c r="P114" i="7" s="1"/>
  <c r="AD63" i="3"/>
  <c r="J63" i="7" s="1"/>
  <c r="K63" i="7" s="1"/>
  <c r="L63" i="7" s="1"/>
  <c r="P63" i="7" s="1"/>
  <c r="AD112" i="3"/>
  <c r="J112" i="7" s="1"/>
  <c r="K112" i="7" s="1"/>
  <c r="L112" i="7" s="1"/>
  <c r="P112" i="7" s="1"/>
  <c r="AD67" i="3"/>
  <c r="J67" i="7" s="1"/>
  <c r="K67" i="7" s="1"/>
  <c r="L67" i="7" s="1"/>
  <c r="P67" i="7" s="1"/>
  <c r="AD83" i="3"/>
  <c r="J83" i="7" s="1"/>
  <c r="K83" i="7" s="1"/>
  <c r="L83" i="7" s="1"/>
  <c r="P83" i="7" s="1"/>
  <c r="AD12" i="3"/>
  <c r="J12" i="7" s="1"/>
  <c r="K12" i="7" s="1"/>
  <c r="L12" i="7" s="1"/>
  <c r="P12" i="7" s="1"/>
  <c r="AD31" i="3"/>
  <c r="J31" i="7" s="1"/>
  <c r="K31" i="7" s="1"/>
  <c r="L31" i="7" s="1"/>
  <c r="P31" i="7" s="1"/>
  <c r="P5" i="7"/>
  <c r="R263" i="3"/>
  <c r="R265" i="3" s="1"/>
  <c r="P140" i="7"/>
  <c r="G6" i="2"/>
  <c r="G8" i="2"/>
  <c r="G10" i="2"/>
  <c r="G11" i="2"/>
  <c r="G7" i="2"/>
  <c r="G9" i="2"/>
  <c r="G5" i="2"/>
  <c r="J238" i="7" l="1"/>
  <c r="K238" i="7" s="1"/>
  <c r="L238" i="7" s="1"/>
  <c r="J262" i="7"/>
  <c r="K262" i="7" s="1"/>
  <c r="L262" i="7" s="1"/>
  <c r="P262" i="7" s="1"/>
  <c r="T106" i="3"/>
  <c r="T114" i="3"/>
  <c r="T122" i="3"/>
  <c r="T130" i="3"/>
  <c r="T138" i="3"/>
  <c r="T146" i="3"/>
  <c r="T154" i="3"/>
  <c r="T162" i="3"/>
  <c r="T170" i="3"/>
  <c r="T178" i="3"/>
  <c r="T186" i="3"/>
  <c r="T194" i="3"/>
  <c r="T202" i="3"/>
  <c r="T210" i="3"/>
  <c r="T218" i="3"/>
  <c r="T226" i="3"/>
  <c r="T234" i="3"/>
  <c r="T242" i="3"/>
  <c r="T250" i="3"/>
  <c r="T258" i="3"/>
  <c r="T203" i="3"/>
  <c r="T227" i="3"/>
  <c r="T243" i="3"/>
  <c r="T259" i="3"/>
  <c r="T124" i="3"/>
  <c r="T140" i="3"/>
  <c r="T156" i="3"/>
  <c r="T172" i="3"/>
  <c r="T188" i="3"/>
  <c r="T204" i="3"/>
  <c r="T220" i="3"/>
  <c r="T244" i="3"/>
  <c r="T260" i="3"/>
  <c r="T117" i="3"/>
  <c r="T141" i="3"/>
  <c r="T173" i="3"/>
  <c r="T197" i="3"/>
  <c r="T221" i="3"/>
  <c r="T237" i="3"/>
  <c r="T110" i="3"/>
  <c r="T134" i="3"/>
  <c r="T158" i="3"/>
  <c r="T182" i="3"/>
  <c r="T206" i="3"/>
  <c r="T230" i="3"/>
  <c r="T262" i="3"/>
  <c r="T111" i="3"/>
  <c r="T135" i="3"/>
  <c r="T167" i="3"/>
  <c r="T199" i="3"/>
  <c r="T215" i="3"/>
  <c r="T247" i="3"/>
  <c r="T107" i="3"/>
  <c r="T115" i="3"/>
  <c r="T123" i="3"/>
  <c r="T131" i="3"/>
  <c r="T139" i="3"/>
  <c r="T147" i="3"/>
  <c r="T155" i="3"/>
  <c r="T163" i="3"/>
  <c r="T171" i="3"/>
  <c r="T179" i="3"/>
  <c r="T187" i="3"/>
  <c r="T195" i="3"/>
  <c r="T211" i="3"/>
  <c r="T219" i="3"/>
  <c r="T235" i="3"/>
  <c r="T251" i="3"/>
  <c r="T108" i="3"/>
  <c r="T116" i="3"/>
  <c r="T132" i="3"/>
  <c r="T148" i="3"/>
  <c r="T164" i="3"/>
  <c r="T180" i="3"/>
  <c r="T196" i="3"/>
  <c r="T212" i="3"/>
  <c r="T228" i="3"/>
  <c r="T252" i="3"/>
  <c r="T109" i="3"/>
  <c r="T133" i="3"/>
  <c r="T157" i="3"/>
  <c r="T181" i="3"/>
  <c r="T213" i="3"/>
  <c r="T253" i="3"/>
  <c r="T118" i="3"/>
  <c r="T142" i="3"/>
  <c r="T166" i="3"/>
  <c r="T190" i="3"/>
  <c r="T214" i="3"/>
  <c r="T246" i="3"/>
  <c r="T127" i="3"/>
  <c r="T151" i="3"/>
  <c r="T175" i="3"/>
  <c r="T191" i="3"/>
  <c r="T231" i="3"/>
  <c r="T112" i="3"/>
  <c r="T120" i="3"/>
  <c r="T128" i="3"/>
  <c r="T136" i="3"/>
  <c r="T144" i="3"/>
  <c r="T152" i="3"/>
  <c r="T160" i="3"/>
  <c r="T168" i="3"/>
  <c r="T176" i="3"/>
  <c r="T184" i="3"/>
  <c r="T192" i="3"/>
  <c r="T200" i="3"/>
  <c r="T208" i="3"/>
  <c r="T216" i="3"/>
  <c r="T224" i="3"/>
  <c r="T232" i="3"/>
  <c r="T240" i="3"/>
  <c r="T248" i="3"/>
  <c r="T256" i="3"/>
  <c r="T105" i="3"/>
  <c r="T113" i="3"/>
  <c r="T121" i="3"/>
  <c r="T129" i="3"/>
  <c r="T137" i="3"/>
  <c r="T145" i="3"/>
  <c r="T153" i="3"/>
  <c r="T161" i="3"/>
  <c r="T169" i="3"/>
  <c r="T177" i="3"/>
  <c r="T185" i="3"/>
  <c r="T193" i="3"/>
  <c r="T201" i="3"/>
  <c r="T209" i="3"/>
  <c r="T217" i="3"/>
  <c r="T225" i="3"/>
  <c r="T233" i="3"/>
  <c r="T241" i="3"/>
  <c r="T249" i="3"/>
  <c r="T257" i="3"/>
  <c r="T236" i="3"/>
  <c r="T125" i="3"/>
  <c r="T149" i="3"/>
  <c r="T165" i="3"/>
  <c r="T189" i="3"/>
  <c r="T205" i="3"/>
  <c r="T229" i="3"/>
  <c r="T245" i="3"/>
  <c r="T261" i="3"/>
  <c r="T126" i="3"/>
  <c r="T150" i="3"/>
  <c r="T174" i="3"/>
  <c r="T198" i="3"/>
  <c r="T222" i="3"/>
  <c r="T238" i="3"/>
  <c r="T254" i="3"/>
  <c r="T119" i="3"/>
  <c r="T143" i="3"/>
  <c r="T159" i="3"/>
  <c r="T183" i="3"/>
  <c r="T207" i="3"/>
  <c r="T223" i="3"/>
  <c r="T239" i="3"/>
  <c r="T255" i="3"/>
  <c r="AB263" i="3"/>
  <c r="Z263" i="3"/>
  <c r="L233" i="5"/>
  <c r="L128" i="5"/>
  <c r="H265" i="5"/>
  <c r="L169" i="5"/>
  <c r="L172" i="5"/>
  <c r="L174" i="5"/>
  <c r="L215" i="5"/>
  <c r="L212" i="5"/>
  <c r="L232" i="5"/>
  <c r="L40" i="5"/>
  <c r="L238" i="5"/>
  <c r="L46" i="5"/>
  <c r="L167" i="5"/>
  <c r="L218" i="5"/>
  <c r="L223" i="5"/>
  <c r="L105" i="5"/>
  <c r="L66" i="5"/>
  <c r="L49" i="5"/>
  <c r="L18" i="5"/>
  <c r="L200" i="5"/>
  <c r="L77" i="5"/>
  <c r="L205" i="5"/>
  <c r="L230" i="5"/>
  <c r="L236" i="5"/>
  <c r="L25" i="5"/>
  <c r="L91" i="5"/>
  <c r="L142" i="5"/>
  <c r="L131" i="5"/>
  <c r="L90" i="5"/>
  <c r="L97" i="5"/>
  <c r="L234" i="5"/>
  <c r="L22" i="5"/>
  <c r="L240" i="5"/>
  <c r="L245" i="5"/>
  <c r="L165" i="5"/>
  <c r="L45" i="5"/>
  <c r="L146" i="5"/>
  <c r="L138" i="5"/>
  <c r="L14" i="5"/>
  <c r="L126" i="5"/>
  <c r="L100" i="5"/>
  <c r="L108" i="5"/>
  <c r="L210" i="5"/>
  <c r="L216" i="5"/>
  <c r="L154" i="5"/>
  <c r="L92" i="5"/>
  <c r="L30" i="5"/>
  <c r="L221" i="5"/>
  <c r="L159" i="5"/>
  <c r="L51" i="5"/>
  <c r="L152" i="5"/>
  <c r="L24" i="5"/>
  <c r="L157" i="5"/>
  <c r="L27" i="5"/>
  <c r="L244" i="5"/>
  <c r="L120" i="5"/>
  <c r="L158" i="5"/>
  <c r="L147" i="5"/>
  <c r="L103" i="5"/>
  <c r="L112" i="5"/>
  <c r="L251" i="5"/>
  <c r="L69" i="5"/>
  <c r="L58" i="5"/>
  <c r="L32" i="5"/>
  <c r="L262" i="5"/>
  <c r="L168" i="5"/>
  <c r="L226" i="5"/>
  <c r="L151" i="5"/>
  <c r="L107" i="5"/>
  <c r="L87" i="5"/>
  <c r="L62" i="5"/>
  <c r="L250" i="5"/>
  <c r="L185" i="5"/>
  <c r="L121" i="5"/>
  <c r="L61" i="5"/>
  <c r="L255" i="5"/>
  <c r="L190" i="5"/>
  <c r="L110" i="5"/>
  <c r="L214" i="5"/>
  <c r="L86" i="5"/>
  <c r="L219" i="5"/>
  <c r="L9" i="5"/>
  <c r="L96" i="5"/>
  <c r="L7" i="5"/>
  <c r="L34" i="5"/>
  <c r="L235" i="5"/>
  <c r="L241" i="5"/>
  <c r="L13" i="5"/>
  <c r="L47" i="5"/>
  <c r="L193" i="5"/>
  <c r="L197" i="5"/>
  <c r="L160" i="5"/>
  <c r="L149" i="5"/>
  <c r="L186" i="5"/>
  <c r="L95" i="5"/>
  <c r="L140" i="5"/>
  <c r="L198" i="5"/>
  <c r="L132" i="5"/>
  <c r="L71" i="5"/>
  <c r="L8" i="5"/>
  <c r="L203" i="5"/>
  <c r="L141" i="5"/>
  <c r="L80" i="5"/>
  <c r="L11" i="5"/>
  <c r="L179" i="5"/>
  <c r="L184" i="5"/>
  <c r="L60" i="5"/>
  <c r="L220" i="5"/>
  <c r="L94" i="5"/>
  <c r="L225" i="5"/>
  <c r="L171" i="5"/>
  <c r="L44" i="5"/>
  <c r="L176" i="5"/>
  <c r="L52" i="5"/>
  <c r="L117" i="5"/>
  <c r="L170" i="5"/>
  <c r="L111" i="5"/>
  <c r="L258" i="5"/>
  <c r="L130" i="5"/>
  <c r="L6" i="5"/>
  <c r="L135" i="5"/>
  <c r="L222" i="5"/>
  <c r="L227" i="5"/>
  <c r="L72" i="5"/>
  <c r="L134" i="5"/>
  <c r="L83" i="5"/>
  <c r="L23" i="5"/>
  <c r="L143" i="5"/>
  <c r="L82" i="5"/>
  <c r="L248" i="5"/>
  <c r="L183" i="5"/>
  <c r="L115" i="5"/>
  <c r="L55" i="5"/>
  <c r="L253" i="5"/>
  <c r="L188" i="5"/>
  <c r="L124" i="5"/>
  <c r="L64" i="5"/>
  <c r="L41" i="5"/>
  <c r="L261" i="5"/>
  <c r="L127" i="5"/>
  <c r="L153" i="5"/>
  <c r="L39" i="5"/>
  <c r="L204" i="5"/>
  <c r="L81" i="5"/>
  <c r="L209" i="5"/>
  <c r="L70" i="5"/>
  <c r="L156" i="5"/>
  <c r="L28" i="5"/>
  <c r="L161" i="5"/>
  <c r="L31" i="5"/>
  <c r="L88" i="5"/>
  <c r="L155" i="5"/>
  <c r="L67" i="5"/>
  <c r="L208" i="5"/>
  <c r="L85" i="5"/>
  <c r="L213" i="5"/>
  <c r="L74" i="5"/>
  <c r="L175" i="5"/>
  <c r="L48" i="5"/>
  <c r="L164" i="5"/>
  <c r="L33" i="5"/>
  <c r="L10" i="5"/>
  <c r="L199" i="5"/>
  <c r="L254" i="5"/>
  <c r="L189" i="5"/>
  <c r="L125" i="5"/>
  <c r="L65" i="5"/>
  <c r="L259" i="5"/>
  <c r="L194" i="5"/>
  <c r="L114" i="5"/>
  <c r="L54" i="5"/>
  <c r="L202" i="5"/>
  <c r="L136" i="5"/>
  <c r="L75" i="5"/>
  <c r="L12" i="5"/>
  <c r="L207" i="5"/>
  <c r="L145" i="5"/>
  <c r="L84" i="5"/>
  <c r="L15" i="5"/>
  <c r="L181" i="5"/>
  <c r="L57" i="5"/>
  <c r="L217" i="5"/>
  <c r="L122" i="5"/>
  <c r="L195" i="5"/>
  <c r="L36" i="5"/>
  <c r="L242" i="5"/>
  <c r="L177" i="5"/>
  <c r="L113" i="5"/>
  <c r="L53" i="5"/>
  <c r="L247" i="5"/>
  <c r="L182" i="5"/>
  <c r="L118" i="5"/>
  <c r="L43" i="5"/>
  <c r="L206" i="5"/>
  <c r="L144" i="5"/>
  <c r="L79" i="5"/>
  <c r="L16" i="5"/>
  <c r="L211" i="5"/>
  <c r="L133" i="5"/>
  <c r="L35" i="5"/>
  <c r="L246" i="5"/>
  <c r="L102" i="5"/>
  <c r="L106" i="5"/>
  <c r="L20" i="5"/>
  <c r="L137" i="5"/>
  <c r="L21" i="5"/>
  <c r="L237" i="5"/>
  <c r="L173" i="5"/>
  <c r="L109" i="5"/>
  <c r="L50" i="5"/>
  <c r="L243" i="5"/>
  <c r="L178" i="5"/>
  <c r="L99" i="5"/>
  <c r="L252" i="5"/>
  <c r="L187" i="5"/>
  <c r="L119" i="5"/>
  <c r="L59" i="5"/>
  <c r="L257" i="5"/>
  <c r="L192" i="5"/>
  <c r="L129" i="5"/>
  <c r="L68" i="5"/>
  <c r="L29" i="5"/>
  <c r="L150" i="5"/>
  <c r="L26" i="5"/>
  <c r="L201" i="5"/>
  <c r="L78" i="5"/>
  <c r="L163" i="5"/>
  <c r="L224" i="5"/>
  <c r="L162" i="5"/>
  <c r="L98" i="5"/>
  <c r="L38" i="5"/>
  <c r="L229" i="5"/>
  <c r="L166" i="5"/>
  <c r="L89" i="5"/>
  <c r="L256" i="5"/>
  <c r="L191" i="5"/>
  <c r="L123" i="5"/>
  <c r="L63" i="5"/>
  <c r="L5" i="5"/>
  <c r="F5" i="1" s="1"/>
  <c r="L260" i="5"/>
  <c r="L101" i="5"/>
  <c r="L19" i="5"/>
  <c r="L228" i="5"/>
  <c r="L42" i="5"/>
  <c r="L93" i="5"/>
  <c r="L249" i="5"/>
  <c r="L76" i="5"/>
  <c r="AD263" i="3"/>
  <c r="J263" i="7" s="1"/>
  <c r="L180" i="5"/>
  <c r="L116" i="5"/>
  <c r="L56" i="5"/>
  <c r="L17" i="5"/>
  <c r="L196" i="5"/>
  <c r="L73" i="5"/>
  <c r="L139" i="5"/>
  <c r="L148" i="5"/>
  <c r="L231" i="5"/>
  <c r="L104" i="5"/>
  <c r="L37" i="5"/>
  <c r="AD265" i="3"/>
  <c r="J265" i="7" s="1"/>
  <c r="T20" i="3"/>
  <c r="T50" i="3"/>
  <c r="T73" i="3"/>
  <c r="T24" i="3"/>
  <c r="T100" i="3"/>
  <c r="T98" i="3"/>
  <c r="T32" i="3"/>
  <c r="T57" i="3"/>
  <c r="T86" i="3"/>
  <c r="T85" i="3"/>
  <c r="T77" i="3"/>
  <c r="T42" i="3"/>
  <c r="T71" i="3"/>
  <c r="T96" i="3"/>
  <c r="T59" i="3"/>
  <c r="T40" i="3"/>
  <c r="T44" i="3"/>
  <c r="T61" i="3"/>
  <c r="T53" i="3"/>
  <c r="T79" i="3"/>
  <c r="T94" i="3"/>
  <c r="T34" i="3"/>
  <c r="T83" i="3"/>
  <c r="T69" i="3"/>
  <c r="T7" i="3"/>
  <c r="T9" i="3"/>
  <c r="T11" i="3"/>
  <c r="T13" i="3"/>
  <c r="T15" i="3"/>
  <c r="T17" i="3"/>
  <c r="T19" i="3"/>
  <c r="T21" i="3"/>
  <c r="T23" i="3"/>
  <c r="T25" i="3"/>
  <c r="T27" i="3"/>
  <c r="T29" i="3"/>
  <c r="T31" i="3"/>
  <c r="T33" i="3"/>
  <c r="T35" i="3"/>
  <c r="T37" i="3"/>
  <c r="T39" i="3"/>
  <c r="T41" i="3"/>
  <c r="T43" i="3"/>
  <c r="T45" i="3"/>
  <c r="T47" i="3"/>
  <c r="T49" i="3"/>
  <c r="T51" i="3"/>
  <c r="T52" i="3"/>
  <c r="T54" i="3"/>
  <c r="T56" i="3"/>
  <c r="T58" i="3"/>
  <c r="T60" i="3"/>
  <c r="T62" i="3"/>
  <c r="T64" i="3"/>
  <c r="T66" i="3"/>
  <c r="T68" i="3"/>
  <c r="T70" i="3"/>
  <c r="T72" i="3"/>
  <c r="T74" i="3"/>
  <c r="T76" i="3"/>
  <c r="T78" i="3"/>
  <c r="T80" i="3"/>
  <c r="T82" i="3"/>
  <c r="T84" i="3"/>
  <c r="T87" i="3"/>
  <c r="T89" i="3"/>
  <c r="T91" i="3"/>
  <c r="T93" i="3"/>
  <c r="T95" i="3"/>
  <c r="T97" i="3"/>
  <c r="T99" i="3"/>
  <c r="T101" i="3"/>
  <c r="T104" i="3"/>
  <c r="T8" i="3"/>
  <c r="T16" i="3"/>
  <c r="T10" i="3"/>
  <c r="T102" i="3"/>
  <c r="T12" i="3"/>
  <c r="T103" i="3"/>
  <c r="T6" i="3"/>
  <c r="T14" i="3"/>
  <c r="T5" i="3"/>
  <c r="C5" i="1"/>
  <c r="T55" i="3"/>
  <c r="T88" i="3"/>
  <c r="T26" i="3"/>
  <c r="T75" i="3"/>
  <c r="T92" i="3"/>
  <c r="T30" i="3"/>
  <c r="T48" i="3"/>
  <c r="T65" i="3"/>
  <c r="T36" i="3"/>
  <c r="T18" i="3"/>
  <c r="G263" i="2"/>
  <c r="T90" i="3"/>
  <c r="T28" i="3"/>
  <c r="T46" i="3"/>
  <c r="T67" i="3"/>
  <c r="T22" i="3"/>
  <c r="T63" i="3"/>
  <c r="T81" i="3"/>
  <c r="T38" i="3"/>
  <c r="P238" i="7" l="1"/>
  <c r="L263" i="7"/>
  <c r="K263" i="7" s="1"/>
  <c r="N240" i="5"/>
  <c r="P240" i="5" s="1"/>
  <c r="R240" i="5" s="1"/>
  <c r="V240" i="5" s="1"/>
  <c r="G265" i="2"/>
  <c r="N139" i="5"/>
  <c r="P139" i="5" s="1"/>
  <c r="R139" i="5" s="1"/>
  <c r="V139" i="5" s="1"/>
  <c r="P5" i="5"/>
  <c r="R5" i="5" s="1"/>
  <c r="N237" i="5"/>
  <c r="P237" i="5" s="1"/>
  <c r="R237" i="5" s="1"/>
  <c r="V237" i="5" s="1"/>
  <c r="N133" i="5"/>
  <c r="P133" i="5" s="1"/>
  <c r="R133" i="5" s="1"/>
  <c r="V133" i="5" s="1"/>
  <c r="N182" i="5"/>
  <c r="P182" i="5" s="1"/>
  <c r="R182" i="5" s="1"/>
  <c r="V182" i="5" s="1"/>
  <c r="N122" i="5"/>
  <c r="P122" i="5" s="1"/>
  <c r="R122" i="5" s="1"/>
  <c r="V122" i="5" s="1"/>
  <c r="N88" i="5"/>
  <c r="P88" i="5" s="1"/>
  <c r="R88" i="5" s="1"/>
  <c r="V88" i="5" s="1"/>
  <c r="N204" i="5"/>
  <c r="P204" i="5" s="1"/>
  <c r="R204" i="5" s="1"/>
  <c r="V204" i="5" s="1"/>
  <c r="N188" i="5"/>
  <c r="P188" i="5" s="1"/>
  <c r="R188" i="5" s="1"/>
  <c r="V188" i="5" s="1"/>
  <c r="N23" i="5"/>
  <c r="P23" i="5" s="1"/>
  <c r="R23" i="5" s="1"/>
  <c r="V23" i="5" s="1"/>
  <c r="N6" i="5"/>
  <c r="P6" i="5" s="1"/>
  <c r="R6" i="5" s="1"/>
  <c r="V6" i="5" s="1"/>
  <c r="N44" i="5"/>
  <c r="P44" i="5" s="1"/>
  <c r="R44" i="5" s="1"/>
  <c r="V44" i="5" s="1"/>
  <c r="N179" i="5"/>
  <c r="P179" i="5" s="1"/>
  <c r="R179" i="5" s="1"/>
  <c r="V179" i="5" s="1"/>
  <c r="N198" i="5"/>
  <c r="P198" i="5" s="1"/>
  <c r="R198" i="5" s="1"/>
  <c r="V198" i="5" s="1"/>
  <c r="N47" i="5"/>
  <c r="P47" i="5" s="1"/>
  <c r="R47" i="5" s="1"/>
  <c r="V47" i="5" s="1"/>
  <c r="N121" i="5"/>
  <c r="P121" i="5" s="1"/>
  <c r="R121" i="5" s="1"/>
  <c r="V121" i="5" s="1"/>
  <c r="N147" i="5"/>
  <c r="P147" i="5" s="1"/>
  <c r="R147" i="5" s="1"/>
  <c r="V147" i="5" s="1"/>
  <c r="N108" i="5"/>
  <c r="P108" i="5" s="1"/>
  <c r="R108" i="5" s="1"/>
  <c r="V108" i="5" s="1"/>
  <c r="N245" i="5"/>
  <c r="P245" i="5" s="1"/>
  <c r="R245" i="5" s="1"/>
  <c r="V245" i="5" s="1"/>
  <c r="N40" i="5"/>
  <c r="P40" i="5" s="1"/>
  <c r="R40" i="5" s="1"/>
  <c r="V40" i="5" s="1"/>
  <c r="N73" i="5"/>
  <c r="P73" i="5" s="1"/>
  <c r="R73" i="5" s="1"/>
  <c r="V73" i="5" s="1"/>
  <c r="N29" i="5"/>
  <c r="P29" i="5" s="1"/>
  <c r="R29" i="5" s="1"/>
  <c r="V29" i="5" s="1"/>
  <c r="N252" i="5"/>
  <c r="P252" i="5" s="1"/>
  <c r="R252" i="5" s="1"/>
  <c r="V252" i="5" s="1"/>
  <c r="N21" i="5"/>
  <c r="P21" i="5" s="1"/>
  <c r="R21" i="5" s="1"/>
  <c r="V21" i="5" s="1"/>
  <c r="N211" i="5"/>
  <c r="P211" i="5" s="1"/>
  <c r="R211" i="5" s="1"/>
  <c r="V211" i="5" s="1"/>
  <c r="N39" i="5"/>
  <c r="P39" i="5" s="1"/>
  <c r="R39" i="5" s="1"/>
  <c r="V39" i="5" s="1"/>
  <c r="N253" i="5"/>
  <c r="P253" i="5" s="1"/>
  <c r="R253" i="5" s="1"/>
  <c r="V253" i="5" s="1"/>
  <c r="N130" i="5"/>
  <c r="P130" i="5" s="1"/>
  <c r="R130" i="5" s="1"/>
  <c r="V130" i="5" s="1"/>
  <c r="N171" i="5"/>
  <c r="P171" i="5" s="1"/>
  <c r="R171" i="5" s="1"/>
  <c r="V171" i="5" s="1"/>
  <c r="N11" i="5"/>
  <c r="P11" i="5" s="1"/>
  <c r="R11" i="5" s="1"/>
  <c r="V11" i="5" s="1"/>
  <c r="N13" i="5"/>
  <c r="P13" i="5" s="1"/>
  <c r="R13" i="5" s="1"/>
  <c r="V13" i="5" s="1"/>
  <c r="N219" i="5"/>
  <c r="P219" i="5" s="1"/>
  <c r="R219" i="5" s="1"/>
  <c r="V219" i="5" s="1"/>
  <c r="N185" i="5"/>
  <c r="P185" i="5" s="1"/>
  <c r="R185" i="5" s="1"/>
  <c r="V185" i="5" s="1"/>
  <c r="N159" i="5"/>
  <c r="P159" i="5" s="1"/>
  <c r="R159" i="5" s="1"/>
  <c r="V159" i="5" s="1"/>
  <c r="N25" i="5"/>
  <c r="P25" i="5" s="1"/>
  <c r="R25" i="5" s="1"/>
  <c r="V25" i="5" s="1"/>
  <c r="N196" i="5"/>
  <c r="P196" i="5" s="1"/>
  <c r="R196" i="5" s="1"/>
  <c r="V196" i="5" s="1"/>
  <c r="N93" i="5"/>
  <c r="P93" i="5" s="1"/>
  <c r="R93" i="5" s="1"/>
  <c r="V93" i="5" s="1"/>
  <c r="N162" i="5"/>
  <c r="P162" i="5" s="1"/>
  <c r="R162" i="5" s="1"/>
  <c r="V162" i="5" s="1"/>
  <c r="N99" i="5"/>
  <c r="P99" i="5" s="1"/>
  <c r="R99" i="5" s="1"/>
  <c r="V99" i="5" s="1"/>
  <c r="N137" i="5"/>
  <c r="P137" i="5" s="1"/>
  <c r="R137" i="5" s="1"/>
  <c r="V137" i="5" s="1"/>
  <c r="N16" i="5"/>
  <c r="P16" i="5" s="1"/>
  <c r="R16" i="5" s="1"/>
  <c r="V16" i="5" s="1"/>
  <c r="N136" i="5"/>
  <c r="P136" i="5" s="1"/>
  <c r="R136" i="5" s="1"/>
  <c r="V136" i="5" s="1"/>
  <c r="N74" i="5"/>
  <c r="P74" i="5" s="1"/>
  <c r="R74" i="5" s="1"/>
  <c r="V74" i="5" s="1"/>
  <c r="N161" i="5"/>
  <c r="P161" i="5" s="1"/>
  <c r="R161" i="5" s="1"/>
  <c r="V161" i="5" s="1"/>
  <c r="N153" i="5"/>
  <c r="P153" i="5" s="1"/>
  <c r="R153" i="5" s="1"/>
  <c r="V153" i="5" s="1"/>
  <c r="N55" i="5"/>
  <c r="P55" i="5" s="1"/>
  <c r="R55" i="5" s="1"/>
  <c r="V55" i="5" s="1"/>
  <c r="N258" i="5"/>
  <c r="P258" i="5" s="1"/>
  <c r="R258" i="5" s="1"/>
  <c r="V258" i="5" s="1"/>
  <c r="N80" i="5"/>
  <c r="P80" i="5" s="1"/>
  <c r="R80" i="5" s="1"/>
  <c r="V80" i="5" s="1"/>
  <c r="N241" i="5"/>
  <c r="P241" i="5" s="1"/>
  <c r="R241" i="5" s="1"/>
  <c r="V241" i="5" s="1"/>
  <c r="N86" i="5"/>
  <c r="P86" i="5" s="1"/>
  <c r="R86" i="5" s="1"/>
  <c r="V86" i="5" s="1"/>
  <c r="N250" i="5"/>
  <c r="P250" i="5" s="1"/>
  <c r="R250" i="5" s="1"/>
  <c r="V250" i="5" s="1"/>
  <c r="N120" i="5"/>
  <c r="P120" i="5" s="1"/>
  <c r="R120" i="5" s="1"/>
  <c r="V120" i="5" s="1"/>
  <c r="N221" i="5"/>
  <c r="P221" i="5" s="1"/>
  <c r="R221" i="5" s="1"/>
  <c r="V221" i="5" s="1"/>
  <c r="N22" i="5"/>
  <c r="P22" i="5" s="1"/>
  <c r="R22" i="5" s="1"/>
  <c r="V22" i="5" s="1"/>
  <c r="N236" i="5"/>
  <c r="P236" i="5" s="1"/>
  <c r="R236" i="5" s="1"/>
  <c r="V236" i="5" s="1"/>
  <c r="N105" i="5"/>
  <c r="P105" i="5" s="1"/>
  <c r="R105" i="5" s="1"/>
  <c r="V105" i="5" s="1"/>
  <c r="N212" i="5"/>
  <c r="P212" i="5" s="1"/>
  <c r="R212" i="5" s="1"/>
  <c r="V212" i="5" s="1"/>
  <c r="N150" i="5"/>
  <c r="P150" i="5" s="1"/>
  <c r="R150" i="5" s="1"/>
  <c r="V150" i="5" s="1"/>
  <c r="N65" i="5"/>
  <c r="P65" i="5" s="1"/>
  <c r="R65" i="5" s="1"/>
  <c r="V65" i="5" s="1"/>
  <c r="N129" i="5"/>
  <c r="P129" i="5" s="1"/>
  <c r="R129" i="5" s="1"/>
  <c r="V129" i="5" s="1"/>
  <c r="N202" i="5"/>
  <c r="P202" i="5" s="1"/>
  <c r="R202" i="5" s="1"/>
  <c r="V202" i="5" s="1"/>
  <c r="N28" i="5"/>
  <c r="P28" i="5" s="1"/>
  <c r="R28" i="5" s="1"/>
  <c r="V28" i="5" s="1"/>
  <c r="N214" i="5"/>
  <c r="P214" i="5" s="1"/>
  <c r="R214" i="5" s="1"/>
  <c r="V214" i="5" s="1"/>
  <c r="N58" i="5"/>
  <c r="P58" i="5" s="1"/>
  <c r="R58" i="5" s="1"/>
  <c r="V58" i="5" s="1"/>
  <c r="N244" i="5"/>
  <c r="P244" i="5" s="1"/>
  <c r="R244" i="5" s="1"/>
  <c r="V244" i="5" s="1"/>
  <c r="N14" i="5"/>
  <c r="P14" i="5" s="1"/>
  <c r="R14" i="5" s="1"/>
  <c r="V14" i="5" s="1"/>
  <c r="N230" i="5"/>
  <c r="P230" i="5" s="1"/>
  <c r="R230" i="5" s="1"/>
  <c r="V230" i="5" s="1"/>
  <c r="N228" i="5"/>
  <c r="P228" i="5" s="1"/>
  <c r="R228" i="5" s="1"/>
  <c r="V228" i="5" s="1"/>
  <c r="N256" i="5"/>
  <c r="P256" i="5" s="1"/>
  <c r="R256" i="5" s="1"/>
  <c r="V256" i="5" s="1"/>
  <c r="N192" i="5"/>
  <c r="P192" i="5" s="1"/>
  <c r="R192" i="5" s="1"/>
  <c r="V192" i="5" s="1"/>
  <c r="N243" i="5"/>
  <c r="P243" i="5" s="1"/>
  <c r="R243" i="5" s="1"/>
  <c r="V243" i="5" s="1"/>
  <c r="N106" i="5"/>
  <c r="P106" i="5" s="1"/>
  <c r="R106" i="5" s="1"/>
  <c r="V106" i="5" s="1"/>
  <c r="N144" i="5"/>
  <c r="P144" i="5" s="1"/>
  <c r="R144" i="5" s="1"/>
  <c r="V144" i="5" s="1"/>
  <c r="N54" i="5"/>
  <c r="P54" i="5" s="1"/>
  <c r="R54" i="5" s="1"/>
  <c r="V54" i="5" s="1"/>
  <c r="N85" i="5"/>
  <c r="P85" i="5" s="1"/>
  <c r="R85" i="5" s="1"/>
  <c r="V85" i="5" s="1"/>
  <c r="N156" i="5"/>
  <c r="P156" i="5" s="1"/>
  <c r="R156" i="5" s="1"/>
  <c r="V156" i="5" s="1"/>
  <c r="N261" i="5"/>
  <c r="P261" i="5" s="1"/>
  <c r="R261" i="5" s="1"/>
  <c r="V261" i="5" s="1"/>
  <c r="N183" i="5"/>
  <c r="P183" i="5" s="1"/>
  <c r="R183" i="5" s="1"/>
  <c r="V183" i="5" s="1"/>
  <c r="N227" i="5"/>
  <c r="P227" i="5" s="1"/>
  <c r="R227" i="5" s="1"/>
  <c r="V227" i="5" s="1"/>
  <c r="N94" i="5"/>
  <c r="P94" i="5" s="1"/>
  <c r="R94" i="5" s="1"/>
  <c r="V94" i="5" s="1"/>
  <c r="N203" i="5"/>
  <c r="P203" i="5" s="1"/>
  <c r="R203" i="5" s="1"/>
  <c r="V203" i="5" s="1"/>
  <c r="N149" i="5"/>
  <c r="P149" i="5" s="1"/>
  <c r="R149" i="5" s="1"/>
  <c r="V149" i="5" s="1"/>
  <c r="N69" i="5"/>
  <c r="P69" i="5" s="1"/>
  <c r="R69" i="5" s="1"/>
  <c r="V69" i="5" s="1"/>
  <c r="N92" i="5"/>
  <c r="P92" i="5" s="1"/>
  <c r="R92" i="5" s="1"/>
  <c r="V92" i="5" s="1"/>
  <c r="N97" i="5"/>
  <c r="P97" i="5" s="1"/>
  <c r="R97" i="5" s="1"/>
  <c r="V97" i="5" s="1"/>
  <c r="N218" i="5"/>
  <c r="P218" i="5" s="1"/>
  <c r="R218" i="5" s="1"/>
  <c r="V218" i="5" s="1"/>
  <c r="N174" i="5"/>
  <c r="P174" i="5" s="1"/>
  <c r="R174" i="5" s="1"/>
  <c r="V174" i="5" s="1"/>
  <c r="N116" i="5"/>
  <c r="P116" i="5" s="1"/>
  <c r="R116" i="5" s="1"/>
  <c r="V116" i="5" s="1"/>
  <c r="N89" i="5"/>
  <c r="P89" i="5" s="1"/>
  <c r="R89" i="5" s="1"/>
  <c r="V89" i="5" s="1"/>
  <c r="N78" i="5"/>
  <c r="P78" i="5" s="1"/>
  <c r="R78" i="5" s="1"/>
  <c r="V78" i="5" s="1"/>
  <c r="N102" i="5"/>
  <c r="P102" i="5" s="1"/>
  <c r="R102" i="5" s="1"/>
  <c r="V102" i="5" s="1"/>
  <c r="N10" i="5"/>
  <c r="P10" i="5" s="1"/>
  <c r="R10" i="5" s="1"/>
  <c r="V10" i="5" s="1"/>
  <c r="N117" i="5"/>
  <c r="P117" i="5" s="1"/>
  <c r="R117" i="5" s="1"/>
  <c r="V117" i="5" s="1"/>
  <c r="N107" i="5"/>
  <c r="P107" i="5" s="1"/>
  <c r="R107" i="5" s="1"/>
  <c r="V107" i="5" s="1"/>
  <c r="N251" i="5"/>
  <c r="P251" i="5" s="1"/>
  <c r="R251" i="5" s="1"/>
  <c r="V251" i="5" s="1"/>
  <c r="N90" i="5"/>
  <c r="P90" i="5" s="1"/>
  <c r="R90" i="5" s="1"/>
  <c r="V90" i="5" s="1"/>
  <c r="N77" i="5"/>
  <c r="P77" i="5" s="1"/>
  <c r="R77" i="5" s="1"/>
  <c r="V77" i="5" s="1"/>
  <c r="N167" i="5"/>
  <c r="P167" i="5" s="1"/>
  <c r="R167" i="5" s="1"/>
  <c r="V167" i="5" s="1"/>
  <c r="N172" i="5"/>
  <c r="P172" i="5" s="1"/>
  <c r="R172" i="5" s="1"/>
  <c r="V172" i="5" s="1"/>
  <c r="N12" i="5"/>
  <c r="P12" i="5" s="1"/>
  <c r="R12" i="5" s="1"/>
  <c r="V12" i="5" s="1"/>
  <c r="N191" i="5"/>
  <c r="P191" i="5" s="1"/>
  <c r="R191" i="5" s="1"/>
  <c r="V191" i="5" s="1"/>
  <c r="N178" i="5"/>
  <c r="P178" i="5" s="1"/>
  <c r="R178" i="5" s="1"/>
  <c r="V178" i="5" s="1"/>
  <c r="N113" i="5"/>
  <c r="P113" i="5" s="1"/>
  <c r="R113" i="5" s="1"/>
  <c r="V113" i="5" s="1"/>
  <c r="N254" i="5"/>
  <c r="P254" i="5" s="1"/>
  <c r="R254" i="5" s="1"/>
  <c r="V254" i="5" s="1"/>
  <c r="N115" i="5"/>
  <c r="P115" i="5" s="1"/>
  <c r="R115" i="5" s="1"/>
  <c r="V115" i="5" s="1"/>
  <c r="N186" i="5"/>
  <c r="P186" i="5" s="1"/>
  <c r="R186" i="5" s="1"/>
  <c r="V186" i="5" s="1"/>
  <c r="N231" i="5"/>
  <c r="P231" i="5" s="1"/>
  <c r="R231" i="5" s="1"/>
  <c r="V231" i="5" s="1"/>
  <c r="N36" i="5"/>
  <c r="P36" i="5" s="1"/>
  <c r="R36" i="5" s="1"/>
  <c r="V36" i="5" s="1"/>
  <c r="N64" i="5"/>
  <c r="P64" i="5" s="1"/>
  <c r="R64" i="5" s="1"/>
  <c r="V64" i="5" s="1"/>
  <c r="N222" i="5"/>
  <c r="P222" i="5" s="1"/>
  <c r="R222" i="5" s="1"/>
  <c r="V222" i="5" s="1"/>
  <c r="N60" i="5"/>
  <c r="P60" i="5" s="1"/>
  <c r="R60" i="5" s="1"/>
  <c r="V60" i="5" s="1"/>
  <c r="N197" i="5"/>
  <c r="P197" i="5" s="1"/>
  <c r="R197" i="5" s="1"/>
  <c r="V197" i="5" s="1"/>
  <c r="N255" i="5"/>
  <c r="P255" i="5" s="1"/>
  <c r="R255" i="5" s="1"/>
  <c r="V255" i="5" s="1"/>
  <c r="N112" i="5"/>
  <c r="P112" i="5" s="1"/>
  <c r="R112" i="5" s="1"/>
  <c r="V112" i="5" s="1"/>
  <c r="N216" i="5"/>
  <c r="P216" i="5" s="1"/>
  <c r="R216" i="5" s="1"/>
  <c r="V216" i="5" s="1"/>
  <c r="N45" i="5"/>
  <c r="P45" i="5" s="1"/>
  <c r="R45" i="5" s="1"/>
  <c r="V45" i="5" s="1"/>
  <c r="N200" i="5"/>
  <c r="P200" i="5" s="1"/>
  <c r="R200" i="5" s="1"/>
  <c r="V200" i="5" s="1"/>
  <c r="N46" i="5"/>
  <c r="P46" i="5" s="1"/>
  <c r="R46" i="5" s="1"/>
  <c r="V46" i="5" s="1"/>
  <c r="N38" i="5"/>
  <c r="P38" i="5" s="1"/>
  <c r="R38" i="5" s="1"/>
  <c r="V38" i="5" s="1"/>
  <c r="N48" i="5"/>
  <c r="P48" i="5" s="1"/>
  <c r="R48" i="5" s="1"/>
  <c r="V48" i="5" s="1"/>
  <c r="N42" i="5"/>
  <c r="P42" i="5" s="1"/>
  <c r="R42" i="5" s="1"/>
  <c r="V42" i="5" s="1"/>
  <c r="N224" i="5"/>
  <c r="P224" i="5" s="1"/>
  <c r="R224" i="5" s="1"/>
  <c r="V224" i="5" s="1"/>
  <c r="N213" i="5"/>
  <c r="P213" i="5" s="1"/>
  <c r="R213" i="5" s="1"/>
  <c r="V213" i="5" s="1"/>
  <c r="N111" i="5"/>
  <c r="P111" i="5" s="1"/>
  <c r="R111" i="5" s="1"/>
  <c r="V111" i="5" s="1"/>
  <c r="N141" i="5"/>
  <c r="P141" i="5" s="1"/>
  <c r="R141" i="5" s="1"/>
  <c r="V141" i="5" s="1"/>
  <c r="N62" i="5"/>
  <c r="P62" i="5" s="1"/>
  <c r="R62" i="5" s="1"/>
  <c r="V62" i="5" s="1"/>
  <c r="N30" i="5"/>
  <c r="P30" i="5" s="1"/>
  <c r="R30" i="5" s="1"/>
  <c r="V30" i="5" s="1"/>
  <c r="N234" i="5"/>
  <c r="P234" i="5" s="1"/>
  <c r="R234" i="5" s="1"/>
  <c r="V234" i="5" s="1"/>
  <c r="N163" i="5"/>
  <c r="P163" i="5" s="1"/>
  <c r="R163" i="5" s="1"/>
  <c r="V163" i="5" s="1"/>
  <c r="N201" i="5"/>
  <c r="P201" i="5" s="1"/>
  <c r="R201" i="5" s="1"/>
  <c r="V201" i="5" s="1"/>
  <c r="N43" i="5"/>
  <c r="P43" i="5" s="1"/>
  <c r="R43" i="5" s="1"/>
  <c r="V43" i="5" s="1"/>
  <c r="N145" i="5"/>
  <c r="P145" i="5" s="1"/>
  <c r="R145" i="5" s="1"/>
  <c r="V145" i="5" s="1"/>
  <c r="N194" i="5"/>
  <c r="P194" i="5" s="1"/>
  <c r="R194" i="5" s="1"/>
  <c r="V194" i="5" s="1"/>
  <c r="N209" i="5"/>
  <c r="P209" i="5" s="1"/>
  <c r="R209" i="5" s="1"/>
  <c r="V209" i="5" s="1"/>
  <c r="N82" i="5"/>
  <c r="P82" i="5" s="1"/>
  <c r="R82" i="5" s="1"/>
  <c r="V82" i="5" s="1"/>
  <c r="N52" i="5"/>
  <c r="P52" i="5" s="1"/>
  <c r="R52" i="5" s="1"/>
  <c r="V52" i="5" s="1"/>
  <c r="N71" i="5"/>
  <c r="P71" i="5" s="1"/>
  <c r="R71" i="5" s="1"/>
  <c r="V71" i="5" s="1"/>
  <c r="N96" i="5"/>
  <c r="P96" i="5" s="1"/>
  <c r="R96" i="5" s="1"/>
  <c r="V96" i="5" s="1"/>
  <c r="N131" i="5"/>
  <c r="P131" i="5" s="1"/>
  <c r="R131" i="5" s="1"/>
  <c r="V131" i="5" s="1"/>
  <c r="N148" i="5"/>
  <c r="P148" i="5" s="1"/>
  <c r="R148" i="5" s="1"/>
  <c r="V148" i="5" s="1"/>
  <c r="N26" i="5"/>
  <c r="P26" i="5" s="1"/>
  <c r="R26" i="5" s="1"/>
  <c r="V26" i="5" s="1"/>
  <c r="N118" i="5"/>
  <c r="P118" i="5" s="1"/>
  <c r="R118" i="5" s="1"/>
  <c r="V118" i="5" s="1"/>
  <c r="N195" i="5"/>
  <c r="P195" i="5" s="1"/>
  <c r="R195" i="5" s="1"/>
  <c r="V195" i="5" s="1"/>
  <c r="N124" i="5"/>
  <c r="P124" i="5" s="1"/>
  <c r="R124" i="5" s="1"/>
  <c r="V124" i="5" s="1"/>
  <c r="N143" i="5"/>
  <c r="P143" i="5" s="1"/>
  <c r="R143" i="5" s="1"/>
  <c r="V143" i="5" s="1"/>
  <c r="N135" i="5"/>
  <c r="P135" i="5" s="1"/>
  <c r="R135" i="5" s="1"/>
  <c r="V135" i="5" s="1"/>
  <c r="N176" i="5"/>
  <c r="P176" i="5" s="1"/>
  <c r="R176" i="5" s="1"/>
  <c r="V176" i="5" s="1"/>
  <c r="N184" i="5"/>
  <c r="P184" i="5" s="1"/>
  <c r="R184" i="5" s="1"/>
  <c r="V184" i="5" s="1"/>
  <c r="N132" i="5"/>
  <c r="P132" i="5" s="1"/>
  <c r="R132" i="5" s="1"/>
  <c r="V132" i="5" s="1"/>
  <c r="N152" i="5"/>
  <c r="P152" i="5" s="1"/>
  <c r="R152" i="5" s="1"/>
  <c r="V152" i="5" s="1"/>
  <c r="N210" i="5"/>
  <c r="P210" i="5" s="1"/>
  <c r="R210" i="5" s="1"/>
  <c r="V210" i="5" s="1"/>
  <c r="N165" i="5"/>
  <c r="P165" i="5" s="1"/>
  <c r="R165" i="5" s="1"/>
  <c r="V165" i="5" s="1"/>
  <c r="N238" i="5"/>
  <c r="P238" i="5" s="1"/>
  <c r="R238" i="5" s="1"/>
  <c r="V238" i="5" s="1"/>
  <c r="N233" i="5"/>
  <c r="P233" i="5" s="1"/>
  <c r="R233" i="5" s="1"/>
  <c r="V233" i="5" s="1"/>
  <c r="L265" i="7"/>
  <c r="K265" i="7" s="1"/>
  <c r="N128" i="5"/>
  <c r="N169" i="5"/>
  <c r="P169" i="5" s="1"/>
  <c r="R169" i="5" s="1"/>
  <c r="V169" i="5" s="1"/>
  <c r="N24" i="5"/>
  <c r="P24" i="5" s="1"/>
  <c r="R24" i="5" s="1"/>
  <c r="V24" i="5" s="1"/>
  <c r="N32" i="5"/>
  <c r="P32" i="5" s="1"/>
  <c r="R32" i="5" s="1"/>
  <c r="V32" i="5" s="1"/>
  <c r="N134" i="5"/>
  <c r="P134" i="5" s="1"/>
  <c r="R134" i="5" s="1"/>
  <c r="V134" i="5" s="1"/>
  <c r="N67" i="5"/>
  <c r="P67" i="5" s="1"/>
  <c r="R67" i="5" s="1"/>
  <c r="V67" i="5" s="1"/>
  <c r="N34" i="5"/>
  <c r="P34" i="5" s="1"/>
  <c r="R34" i="5" s="1"/>
  <c r="V34" i="5" s="1"/>
  <c r="N126" i="5"/>
  <c r="P126" i="5" s="1"/>
  <c r="R126" i="5" s="1"/>
  <c r="V126" i="5" s="1"/>
  <c r="N151" i="5"/>
  <c r="P151" i="5" s="1"/>
  <c r="R151" i="5" s="1"/>
  <c r="V151" i="5" s="1"/>
  <c r="N33" i="5"/>
  <c r="P33" i="5" s="1"/>
  <c r="R33" i="5" s="1"/>
  <c r="V33" i="5" s="1"/>
  <c r="N95" i="5"/>
  <c r="P95" i="5" s="1"/>
  <c r="R95" i="5" s="1"/>
  <c r="V95" i="5" s="1"/>
  <c r="N51" i="5"/>
  <c r="P51" i="5" s="1"/>
  <c r="R51" i="5" s="1"/>
  <c r="V51" i="5" s="1"/>
  <c r="N7" i="5"/>
  <c r="P7" i="5" s="1"/>
  <c r="R7" i="5" s="1"/>
  <c r="V7" i="5" s="1"/>
  <c r="N123" i="5"/>
  <c r="P123" i="5" s="1"/>
  <c r="R123" i="5" s="1"/>
  <c r="V123" i="5" s="1"/>
  <c r="N37" i="5"/>
  <c r="P37" i="5" s="1"/>
  <c r="R37" i="5" s="1"/>
  <c r="V37" i="5" s="1"/>
  <c r="N76" i="5"/>
  <c r="P76" i="5" s="1"/>
  <c r="R76" i="5" s="1"/>
  <c r="V76" i="5" s="1"/>
  <c r="N49" i="5"/>
  <c r="P49" i="5" s="1"/>
  <c r="R49" i="5" s="1"/>
  <c r="V49" i="5" s="1"/>
  <c r="N187" i="5"/>
  <c r="P187" i="5" s="1"/>
  <c r="R187" i="5" s="1"/>
  <c r="V187" i="5" s="1"/>
  <c r="N199" i="5"/>
  <c r="P199" i="5" s="1"/>
  <c r="R199" i="5" s="1"/>
  <c r="V199" i="5" s="1"/>
  <c r="N27" i="5"/>
  <c r="P27" i="5" s="1"/>
  <c r="R27" i="5" s="1"/>
  <c r="V27" i="5" s="1"/>
  <c r="N56" i="5"/>
  <c r="P56" i="5" s="1"/>
  <c r="R56" i="5" s="1"/>
  <c r="V56" i="5" s="1"/>
  <c r="N205" i="5"/>
  <c r="P205" i="5" s="1"/>
  <c r="R205" i="5" s="1"/>
  <c r="V205" i="5" s="1"/>
  <c r="N170" i="5"/>
  <c r="P170" i="5" s="1"/>
  <c r="R170" i="5" s="1"/>
  <c r="V170" i="5" s="1"/>
  <c r="N177" i="5"/>
  <c r="P177" i="5" s="1"/>
  <c r="R177" i="5" s="1"/>
  <c r="V177" i="5" s="1"/>
  <c r="N15" i="5"/>
  <c r="P15" i="5" s="1"/>
  <c r="R15" i="5" s="1"/>
  <c r="V15" i="5" s="1"/>
  <c r="N91" i="5"/>
  <c r="P91" i="5" s="1"/>
  <c r="R91" i="5" s="1"/>
  <c r="V91" i="5" s="1"/>
  <c r="N110" i="5"/>
  <c r="P110" i="5" s="1"/>
  <c r="R110" i="5" s="1"/>
  <c r="V110" i="5" s="1"/>
  <c r="N87" i="5"/>
  <c r="P87" i="5" s="1"/>
  <c r="R87" i="5" s="1"/>
  <c r="V87" i="5" s="1"/>
  <c r="N168" i="5"/>
  <c r="P168" i="5" s="1"/>
  <c r="R168" i="5" s="1"/>
  <c r="V168" i="5" s="1"/>
  <c r="N138" i="5"/>
  <c r="P138" i="5" s="1"/>
  <c r="R138" i="5" s="1"/>
  <c r="V138" i="5" s="1"/>
  <c r="N142" i="5"/>
  <c r="P142" i="5" s="1"/>
  <c r="R142" i="5" s="1"/>
  <c r="V142" i="5" s="1"/>
  <c r="N207" i="5"/>
  <c r="P207" i="5" s="1"/>
  <c r="R207" i="5" s="1"/>
  <c r="V207" i="5" s="1"/>
  <c r="N260" i="5"/>
  <c r="P260" i="5" s="1"/>
  <c r="R260" i="5" s="1"/>
  <c r="V260" i="5" s="1"/>
  <c r="N226" i="5"/>
  <c r="P226" i="5" s="1"/>
  <c r="R226" i="5" s="1"/>
  <c r="V226" i="5" s="1"/>
  <c r="N164" i="5"/>
  <c r="P164" i="5" s="1"/>
  <c r="R164" i="5" s="1"/>
  <c r="V164" i="5" s="1"/>
  <c r="N35" i="5"/>
  <c r="P35" i="5" s="1"/>
  <c r="R35" i="5" s="1"/>
  <c r="V35" i="5" s="1"/>
  <c r="N173" i="5"/>
  <c r="P173" i="5" s="1"/>
  <c r="R173" i="5" s="1"/>
  <c r="V173" i="5" s="1"/>
  <c r="N229" i="5"/>
  <c r="P229" i="5" s="1"/>
  <c r="R229" i="5" s="1"/>
  <c r="V229" i="5" s="1"/>
  <c r="N181" i="5"/>
  <c r="P181" i="5" s="1"/>
  <c r="R181" i="5" s="1"/>
  <c r="V181" i="5" s="1"/>
  <c r="N259" i="5"/>
  <c r="P259" i="5" s="1"/>
  <c r="R259" i="5" s="1"/>
  <c r="V259" i="5" s="1"/>
  <c r="N17" i="5"/>
  <c r="P17" i="5" s="1"/>
  <c r="R17" i="5" s="1"/>
  <c r="V17" i="5" s="1"/>
  <c r="N225" i="5"/>
  <c r="P225" i="5" s="1"/>
  <c r="R225" i="5" s="1"/>
  <c r="V225" i="5" s="1"/>
  <c r="N223" i="5"/>
  <c r="P223" i="5" s="1"/>
  <c r="R223" i="5" s="1"/>
  <c r="V223" i="5" s="1"/>
  <c r="N215" i="5"/>
  <c r="P215" i="5" s="1"/>
  <c r="R215" i="5" s="1"/>
  <c r="V215" i="5" s="1"/>
  <c r="N9" i="5"/>
  <c r="P9" i="5" s="1"/>
  <c r="R9" i="5" s="1"/>
  <c r="V9" i="5" s="1"/>
  <c r="N155" i="5"/>
  <c r="P155" i="5" s="1"/>
  <c r="R155" i="5" s="1"/>
  <c r="V155" i="5" s="1"/>
  <c r="N103" i="5"/>
  <c r="P103" i="5" s="1"/>
  <c r="R103" i="5" s="1"/>
  <c r="V103" i="5" s="1"/>
  <c r="N72" i="5"/>
  <c r="P72" i="5" s="1"/>
  <c r="R72" i="5" s="1"/>
  <c r="V72" i="5" s="1"/>
  <c r="N61" i="5"/>
  <c r="P61" i="5" s="1"/>
  <c r="R61" i="5" s="1"/>
  <c r="V61" i="5" s="1"/>
  <c r="N127" i="5"/>
  <c r="P127" i="5" s="1"/>
  <c r="R127" i="5" s="1"/>
  <c r="V127" i="5" s="1"/>
  <c r="N79" i="5"/>
  <c r="P79" i="5" s="1"/>
  <c r="R79" i="5" s="1"/>
  <c r="V79" i="5" s="1"/>
  <c r="N193" i="5"/>
  <c r="P193" i="5" s="1"/>
  <c r="R193" i="5" s="1"/>
  <c r="V193" i="5" s="1"/>
  <c r="N18" i="5"/>
  <c r="P18" i="5" s="1"/>
  <c r="R18" i="5" s="1"/>
  <c r="V18" i="5" s="1"/>
  <c r="N81" i="5"/>
  <c r="P81" i="5" s="1"/>
  <c r="R81" i="5" s="1"/>
  <c r="V81" i="5" s="1"/>
  <c r="N20" i="5"/>
  <c r="P20" i="5" s="1"/>
  <c r="R20" i="5" s="1"/>
  <c r="V20" i="5" s="1"/>
  <c r="N119" i="5"/>
  <c r="P119" i="5" s="1"/>
  <c r="R119" i="5" s="1"/>
  <c r="V119" i="5" s="1"/>
  <c r="N235" i="5"/>
  <c r="P235" i="5" s="1"/>
  <c r="R235" i="5" s="1"/>
  <c r="V235" i="5" s="1"/>
  <c r="N146" i="5"/>
  <c r="P146" i="5" s="1"/>
  <c r="R146" i="5" s="1"/>
  <c r="V146" i="5" s="1"/>
  <c r="N232" i="5"/>
  <c r="P232" i="5" s="1"/>
  <c r="R232" i="5" s="1"/>
  <c r="V232" i="5" s="1"/>
  <c r="N190" i="5"/>
  <c r="P190" i="5" s="1"/>
  <c r="R190" i="5" s="1"/>
  <c r="V190" i="5" s="1"/>
  <c r="N66" i="5"/>
  <c r="P66" i="5" s="1"/>
  <c r="R66" i="5" s="1"/>
  <c r="V66" i="5" s="1"/>
  <c r="N154" i="5"/>
  <c r="P154" i="5" s="1"/>
  <c r="R154" i="5" s="1"/>
  <c r="V154" i="5" s="1"/>
  <c r="N68" i="5"/>
  <c r="P68" i="5" s="1"/>
  <c r="R68" i="5" s="1"/>
  <c r="V68" i="5" s="1"/>
  <c r="N53" i="5"/>
  <c r="P53" i="5" s="1"/>
  <c r="R53" i="5" s="1"/>
  <c r="V53" i="5" s="1"/>
  <c r="N189" i="5"/>
  <c r="P189" i="5" s="1"/>
  <c r="R189" i="5" s="1"/>
  <c r="V189" i="5" s="1"/>
  <c r="N83" i="5"/>
  <c r="P83" i="5" s="1"/>
  <c r="R83" i="5" s="1"/>
  <c r="V83" i="5" s="1"/>
  <c r="N160" i="5"/>
  <c r="P160" i="5" s="1"/>
  <c r="R160" i="5" s="1"/>
  <c r="V160" i="5" s="1"/>
  <c r="N158" i="5"/>
  <c r="P158" i="5" s="1"/>
  <c r="R158" i="5" s="1"/>
  <c r="V158" i="5" s="1"/>
  <c r="N157" i="5"/>
  <c r="P157" i="5" s="1"/>
  <c r="R157" i="5" s="1"/>
  <c r="V157" i="5" s="1"/>
  <c r="N242" i="5"/>
  <c r="P242" i="5" s="1"/>
  <c r="R242" i="5" s="1"/>
  <c r="V242" i="5" s="1"/>
  <c r="N262" i="5"/>
  <c r="P262" i="5" s="1"/>
  <c r="R262" i="5" s="1"/>
  <c r="V262" i="5" s="1"/>
  <c r="N125" i="5"/>
  <c r="P125" i="5" s="1"/>
  <c r="R125" i="5" s="1"/>
  <c r="V125" i="5" s="1"/>
  <c r="N100" i="5"/>
  <c r="P100" i="5" s="1"/>
  <c r="R100" i="5" s="1"/>
  <c r="V100" i="5" s="1"/>
  <c r="N247" i="5"/>
  <c r="P247" i="5" s="1"/>
  <c r="R247" i="5" s="1"/>
  <c r="V247" i="5" s="1"/>
  <c r="N104" i="5"/>
  <c r="P104" i="5" s="1"/>
  <c r="R104" i="5" s="1"/>
  <c r="V104" i="5" s="1"/>
  <c r="N248" i="5"/>
  <c r="P248" i="5" s="1"/>
  <c r="R248" i="5" s="1"/>
  <c r="V248" i="5" s="1"/>
  <c r="N257" i="5"/>
  <c r="P257" i="5" s="1"/>
  <c r="R257" i="5" s="1"/>
  <c r="V257" i="5" s="1"/>
  <c r="N208" i="5"/>
  <c r="P208" i="5" s="1"/>
  <c r="R208" i="5" s="1"/>
  <c r="V208" i="5" s="1"/>
  <c r="N19" i="5"/>
  <c r="P19" i="5" s="1"/>
  <c r="R19" i="5" s="1"/>
  <c r="V19" i="5" s="1"/>
  <c r="N63" i="5"/>
  <c r="P63" i="5" s="1"/>
  <c r="R63" i="5" s="1"/>
  <c r="V63" i="5" s="1"/>
  <c r="N114" i="5"/>
  <c r="P114" i="5" s="1"/>
  <c r="R114" i="5" s="1"/>
  <c r="V114" i="5" s="1"/>
  <c r="N249" i="5"/>
  <c r="P249" i="5" s="1"/>
  <c r="R249" i="5" s="1"/>
  <c r="V249" i="5" s="1"/>
  <c r="N75" i="5"/>
  <c r="P75" i="5" s="1"/>
  <c r="R75" i="5" s="1"/>
  <c r="V75" i="5" s="1"/>
  <c r="N50" i="5"/>
  <c r="P50" i="5" s="1"/>
  <c r="R50" i="5" s="1"/>
  <c r="V50" i="5" s="1"/>
  <c r="N8" i="5"/>
  <c r="P8" i="5" s="1"/>
  <c r="R8" i="5" s="1"/>
  <c r="V8" i="5" s="1"/>
  <c r="N140" i="5"/>
  <c r="N206" i="5"/>
  <c r="P206" i="5" s="1"/>
  <c r="R206" i="5" s="1"/>
  <c r="V206" i="5" s="1"/>
  <c r="N220" i="5"/>
  <c r="P220" i="5" s="1"/>
  <c r="R220" i="5" s="1"/>
  <c r="V220" i="5" s="1"/>
  <c r="N84" i="5"/>
  <c r="P84" i="5" s="1"/>
  <c r="R84" i="5" s="1"/>
  <c r="V84" i="5" s="1"/>
  <c r="N70" i="5"/>
  <c r="P70" i="5" s="1"/>
  <c r="R70" i="5" s="1"/>
  <c r="V70" i="5" s="1"/>
  <c r="N175" i="5"/>
  <c r="P175" i="5" s="1"/>
  <c r="R175" i="5" s="1"/>
  <c r="V175" i="5" s="1"/>
  <c r="N98" i="5"/>
  <c r="P98" i="5" s="1"/>
  <c r="R98" i="5" s="1"/>
  <c r="V98" i="5" s="1"/>
  <c r="N217" i="5"/>
  <c r="P217" i="5" s="1"/>
  <c r="R217" i="5" s="1"/>
  <c r="V217" i="5" s="1"/>
  <c r="N31" i="5"/>
  <c r="P31" i="5" s="1"/>
  <c r="R31" i="5" s="1"/>
  <c r="V31" i="5" s="1"/>
  <c r="N41" i="5"/>
  <c r="P41" i="5" s="1"/>
  <c r="R41" i="5" s="1"/>
  <c r="V41" i="5" s="1"/>
  <c r="L263" i="5"/>
  <c r="N246" i="5"/>
  <c r="P246" i="5" s="1"/>
  <c r="R246" i="5" s="1"/>
  <c r="V246" i="5" s="1"/>
  <c r="N180" i="5"/>
  <c r="P180" i="5" s="1"/>
  <c r="R180" i="5" s="1"/>
  <c r="V180" i="5" s="1"/>
  <c r="N109" i="5"/>
  <c r="P109" i="5" s="1"/>
  <c r="R109" i="5" s="1"/>
  <c r="V109" i="5" s="1"/>
  <c r="N101" i="5"/>
  <c r="P101" i="5" s="1"/>
  <c r="R101" i="5" s="1"/>
  <c r="V101" i="5" s="1"/>
  <c r="N166" i="5"/>
  <c r="P166" i="5" s="1"/>
  <c r="R166" i="5" s="1"/>
  <c r="V166" i="5" s="1"/>
  <c r="N57" i="5"/>
  <c r="P57" i="5" s="1"/>
  <c r="R57" i="5" s="1"/>
  <c r="V57" i="5" s="1"/>
  <c r="N59" i="5"/>
  <c r="P59" i="5" s="1"/>
  <c r="R59" i="5" s="1"/>
  <c r="V59" i="5" s="1"/>
  <c r="D5" i="1"/>
  <c r="T263" i="3"/>
  <c r="P263" i="7" l="1"/>
  <c r="L265" i="5"/>
  <c r="F263" i="1"/>
  <c r="F265" i="1" s="1"/>
  <c r="T265" i="3"/>
  <c r="D263" i="1"/>
  <c r="C263" i="1"/>
  <c r="C265" i="1" s="1"/>
  <c r="P128" i="5"/>
  <c r="R128" i="5" s="1"/>
  <c r="V128" i="5" s="1"/>
  <c r="T233" i="5"/>
  <c r="N263" i="5"/>
  <c r="P263" i="5" s="1"/>
  <c r="P140" i="5"/>
  <c r="R140" i="5" s="1"/>
  <c r="T140" i="5" s="1"/>
  <c r="T196" i="5"/>
  <c r="T186" i="5"/>
  <c r="T127" i="5"/>
  <c r="T156" i="5"/>
  <c r="T96" i="5"/>
  <c r="T230" i="5"/>
  <c r="T235" i="5"/>
  <c r="T245" i="5"/>
  <c r="T146" i="5"/>
  <c r="T163" i="5"/>
  <c r="T133" i="5"/>
  <c r="T136" i="5"/>
  <c r="T246" i="5"/>
  <c r="T247" i="5"/>
  <c r="T232" i="5"/>
  <c r="T120" i="5"/>
  <c r="T261" i="5"/>
  <c r="T152" i="5"/>
  <c r="T197" i="5"/>
  <c r="T130" i="5"/>
  <c r="T184" i="5"/>
  <c r="T11" i="5"/>
  <c r="T138" i="5"/>
  <c r="T203" i="5"/>
  <c r="T185" i="5"/>
  <c r="T159" i="5"/>
  <c r="T86" i="5"/>
  <c r="T124" i="5"/>
  <c r="T179" i="5"/>
  <c r="T125" i="5"/>
  <c r="T114" i="5"/>
  <c r="T90" i="5"/>
  <c r="T129" i="5"/>
  <c r="T206" i="5"/>
  <c r="T202" i="5"/>
  <c r="T21" i="5"/>
  <c r="T201" i="5"/>
  <c r="T221" i="5"/>
  <c r="T54" i="5"/>
  <c r="T224" i="5"/>
  <c r="T205" i="5"/>
  <c r="T51" i="5"/>
  <c r="T214" i="5"/>
  <c r="T254" i="5"/>
  <c r="T218" i="5"/>
  <c r="T165" i="5"/>
  <c r="T242" i="5"/>
  <c r="T212" i="5"/>
  <c r="T71" i="5"/>
  <c r="T160" i="5"/>
  <c r="T259" i="5"/>
  <c r="T8" i="5"/>
  <c r="T189" i="5"/>
  <c r="T77" i="5"/>
  <c r="T171" i="5"/>
  <c r="T187" i="5"/>
  <c r="T166" i="5"/>
  <c r="T61" i="5"/>
  <c r="T253" i="5"/>
  <c r="T243" i="5"/>
  <c r="T257" i="5"/>
  <c r="T168" i="5"/>
  <c r="T106" i="5"/>
  <c r="T85" i="5"/>
  <c r="T228" i="5"/>
  <c r="T178" i="5"/>
  <c r="T102" i="5"/>
  <c r="T229" i="5"/>
  <c r="T231" i="5"/>
  <c r="T50" i="5"/>
  <c r="T78" i="5"/>
  <c r="T180" i="5"/>
  <c r="T194" i="5"/>
  <c r="T177" i="5"/>
  <c r="T110" i="5"/>
  <c r="T115" i="5"/>
  <c r="T217" i="5"/>
  <c r="T162" i="5"/>
  <c r="T135" i="5"/>
  <c r="T107" i="5"/>
  <c r="T161" i="5"/>
  <c r="T104" i="5"/>
  <c r="T33" i="5"/>
  <c r="T93" i="5"/>
  <c r="T23" i="5"/>
  <c r="T204" i="5"/>
  <c r="T150" i="5"/>
  <c r="T63" i="5"/>
  <c r="T172" i="5"/>
  <c r="T225" i="5"/>
  <c r="T176" i="5"/>
  <c r="T226" i="5"/>
  <c r="T118" i="5"/>
  <c r="T17" i="5"/>
  <c r="T137" i="5"/>
  <c r="T227" i="5"/>
  <c r="T108" i="5"/>
  <c r="T241" i="5"/>
  <c r="T182" i="5"/>
  <c r="T62" i="5"/>
  <c r="T87" i="5"/>
  <c r="T255" i="5"/>
  <c r="T109" i="5"/>
  <c r="T100" i="5"/>
  <c r="T188" i="5"/>
  <c r="T192" i="5"/>
  <c r="T175" i="5"/>
  <c r="T151" i="5"/>
  <c r="T220" i="5"/>
  <c r="T57" i="5"/>
  <c r="T144" i="5"/>
  <c r="T111" i="5"/>
  <c r="T38" i="5"/>
  <c r="T240" i="5"/>
  <c r="T7" i="5"/>
  <c r="T15" i="5"/>
  <c r="T219" i="5"/>
  <c r="T12" i="5"/>
  <c r="T134" i="5"/>
  <c r="T250" i="5"/>
  <c r="T41" i="5"/>
  <c r="T117" i="5"/>
  <c r="T167" i="5"/>
  <c r="T105" i="5"/>
  <c r="T82" i="5"/>
  <c r="T92" i="5"/>
  <c r="T209" i="5"/>
  <c r="T195" i="5"/>
  <c r="T164" i="5"/>
  <c r="T46" i="5"/>
  <c r="T72" i="5"/>
  <c r="T42" i="5"/>
  <c r="T45" i="5"/>
  <c r="T200" i="5"/>
  <c r="T60" i="5"/>
  <c r="T70" i="5"/>
  <c r="T84" i="5"/>
  <c r="T113" i="5"/>
  <c r="T211" i="5"/>
  <c r="T76" i="5"/>
  <c r="T40" i="5"/>
  <c r="T18" i="5"/>
  <c r="T44" i="5"/>
  <c r="T234" i="5"/>
  <c r="T89" i="5"/>
  <c r="T19" i="5"/>
  <c r="T154" i="5"/>
  <c r="T190" i="5"/>
  <c r="T183" i="5"/>
  <c r="T157" i="5"/>
  <c r="T244" i="5"/>
  <c r="T39" i="5"/>
  <c r="T34" i="5"/>
  <c r="T252" i="5"/>
  <c r="T223" i="5"/>
  <c r="T181" i="5"/>
  <c r="T47" i="5"/>
  <c r="T193" i="5"/>
  <c r="T31" i="5"/>
  <c r="T238" i="5"/>
  <c r="T169" i="5"/>
  <c r="T143" i="5"/>
  <c r="T260" i="5"/>
  <c r="T262" i="5"/>
  <c r="T148" i="5"/>
  <c r="T37" i="5"/>
  <c r="T141" i="5"/>
  <c r="T81" i="5"/>
  <c r="T103" i="5"/>
  <c r="T155" i="5"/>
  <c r="T191" i="5"/>
  <c r="T73" i="5"/>
  <c r="T14" i="5"/>
  <c r="T131" i="5"/>
  <c r="T13" i="5"/>
  <c r="T53" i="5"/>
  <c r="T123" i="5"/>
  <c r="T199" i="5"/>
  <c r="T30" i="5"/>
  <c r="T66" i="5"/>
  <c r="T55" i="5"/>
  <c r="T9" i="5"/>
  <c r="T215" i="5"/>
  <c r="T158" i="5"/>
  <c r="T147" i="5"/>
  <c r="T119" i="5"/>
  <c r="T97" i="5"/>
  <c r="T251" i="5"/>
  <c r="T36" i="5"/>
  <c r="T69" i="5"/>
  <c r="T79" i="5"/>
  <c r="T101" i="5"/>
  <c r="T139" i="5"/>
  <c r="T198" i="5"/>
  <c r="T236" i="5"/>
  <c r="T25" i="5"/>
  <c r="T173" i="5"/>
  <c r="T75" i="5"/>
  <c r="T112" i="5"/>
  <c r="T88" i="5"/>
  <c r="T67" i="5"/>
  <c r="T22" i="5"/>
  <c r="T58" i="5"/>
  <c r="T32" i="5"/>
  <c r="T56" i="5"/>
  <c r="T10" i="5"/>
  <c r="T249" i="5"/>
  <c r="T210" i="5"/>
  <c r="T207" i="5"/>
  <c r="T213" i="5"/>
  <c r="T80" i="5"/>
  <c r="T145" i="5"/>
  <c r="T256" i="5"/>
  <c r="T216" i="5"/>
  <c r="T248" i="5"/>
  <c r="T132" i="5"/>
  <c r="T49" i="5"/>
  <c r="T237" i="5"/>
  <c r="T99" i="5"/>
  <c r="T52" i="5"/>
  <c r="T208" i="5"/>
  <c r="T222" i="5"/>
  <c r="T116" i="5"/>
  <c r="T83" i="5"/>
  <c r="V5" i="5"/>
  <c r="T5" i="5"/>
  <c r="T174" i="5"/>
  <c r="T27" i="5"/>
  <c r="T121" i="5"/>
  <c r="T95" i="5"/>
  <c r="T24" i="5"/>
  <c r="T64" i="5"/>
  <c r="T153" i="5"/>
  <c r="T65" i="5"/>
  <c r="T28" i="5"/>
  <c r="T68" i="5"/>
  <c r="T122" i="5"/>
  <c r="T98" i="5"/>
  <c r="T74" i="5"/>
  <c r="T48" i="5"/>
  <c r="T142" i="5"/>
  <c r="T26" i="5"/>
  <c r="T149" i="5"/>
  <c r="T126" i="5"/>
  <c r="T91" i="5"/>
  <c r="T94" i="5"/>
  <c r="T59" i="5"/>
  <c r="T29" i="5"/>
  <c r="T170" i="5"/>
  <c r="T258" i="5"/>
  <c r="T6" i="5"/>
  <c r="T43" i="5"/>
  <c r="T16" i="5"/>
  <c r="T35" i="5"/>
  <c r="T20" i="5"/>
  <c r="M263" i="7" l="1"/>
  <c r="P265" i="7"/>
  <c r="D265" i="1"/>
  <c r="T128" i="5"/>
  <c r="N265" i="5"/>
  <c r="R263" i="5"/>
  <c r="V263" i="5" s="1"/>
  <c r="V140" i="5"/>
  <c r="T263" i="5"/>
  <c r="R240" i="7" l="1"/>
  <c r="R241" i="7"/>
  <c r="R239" i="7"/>
  <c r="R261" i="7"/>
  <c r="R257" i="7"/>
  <c r="R256" i="7"/>
  <c r="R245" i="7"/>
  <c r="R250" i="7"/>
  <c r="R251" i="7"/>
  <c r="R248" i="7"/>
  <c r="R243" i="7"/>
  <c r="R246" i="7"/>
  <c r="R258" i="7"/>
  <c r="R249" i="7"/>
  <c r="R253" i="7"/>
  <c r="R259" i="7"/>
  <c r="R254" i="7"/>
  <c r="R260" i="7"/>
  <c r="R242" i="7"/>
  <c r="R252" i="7"/>
  <c r="R255" i="7"/>
  <c r="R247" i="7"/>
  <c r="R244" i="7"/>
  <c r="R128" i="7"/>
  <c r="R233" i="7"/>
  <c r="R156" i="7"/>
  <c r="R172" i="7"/>
  <c r="R180" i="7"/>
  <c r="R211" i="7"/>
  <c r="R101" i="7"/>
  <c r="R16" i="7"/>
  <c r="R203" i="7"/>
  <c r="R13" i="7"/>
  <c r="R148" i="7"/>
  <c r="R9" i="7"/>
  <c r="R91" i="7"/>
  <c r="R127" i="7"/>
  <c r="R164" i="7"/>
  <c r="R188" i="7"/>
  <c r="R236" i="7"/>
  <c r="R111" i="7"/>
  <c r="R35" i="7"/>
  <c r="R88" i="7"/>
  <c r="R39" i="7"/>
  <c r="R126" i="7"/>
  <c r="R60" i="7"/>
  <c r="R105" i="7"/>
  <c r="R32" i="7"/>
  <c r="R76" i="7"/>
  <c r="R163" i="7"/>
  <c r="R169" i="7"/>
  <c r="R122" i="7"/>
  <c r="R26" i="7"/>
  <c r="R6" i="7"/>
  <c r="R77" i="7"/>
  <c r="R58" i="7"/>
  <c r="R123" i="7"/>
  <c r="R107" i="7"/>
  <c r="R55" i="7"/>
  <c r="R220" i="7"/>
  <c r="R118" i="7"/>
  <c r="R145" i="7"/>
  <c r="R10" i="7"/>
  <c r="R177" i="7"/>
  <c r="R112" i="7"/>
  <c r="R109" i="7"/>
  <c r="R224" i="7"/>
  <c r="R158" i="7"/>
  <c r="R41" i="7"/>
  <c r="R59" i="7"/>
  <c r="R42" i="7"/>
  <c r="R186" i="7"/>
  <c r="R44" i="7"/>
  <c r="R174" i="7"/>
  <c r="R176" i="7"/>
  <c r="R138" i="7"/>
  <c r="R57" i="7"/>
  <c r="R170" i="7"/>
  <c r="R135" i="7"/>
  <c r="R221" i="7"/>
  <c r="R119" i="7"/>
  <c r="R139" i="7"/>
  <c r="R195" i="7"/>
  <c r="R108" i="7"/>
  <c r="R86" i="7"/>
  <c r="R137" i="7"/>
  <c r="R209" i="7"/>
  <c r="R217" i="7"/>
  <c r="R191" i="7"/>
  <c r="R141" i="7"/>
  <c r="R24" i="7"/>
  <c r="R160" i="7"/>
  <c r="R64" i="7"/>
  <c r="R31" i="7"/>
  <c r="R183" i="7"/>
  <c r="R103" i="7"/>
  <c r="R21" i="7"/>
  <c r="R100" i="7"/>
  <c r="R143" i="7"/>
  <c r="R207" i="7"/>
  <c r="R225" i="7"/>
  <c r="R144" i="7"/>
  <c r="R73" i="7"/>
  <c r="R153" i="7"/>
  <c r="R149" i="7"/>
  <c r="R189" i="7"/>
  <c r="R154" i="7"/>
  <c r="R120" i="7"/>
  <c r="R173" i="7"/>
  <c r="R49" i="7"/>
  <c r="R98" i="7"/>
  <c r="R208" i="7"/>
  <c r="R90" i="7"/>
  <c r="R68" i="7"/>
  <c r="R218" i="7"/>
  <c r="R61" i="7"/>
  <c r="R187" i="7"/>
  <c r="R113" i="7"/>
  <c r="R25" i="7"/>
  <c r="R114" i="7"/>
  <c r="R199" i="7"/>
  <c r="R19" i="7"/>
  <c r="R185" i="7"/>
  <c r="R99" i="7"/>
  <c r="R94" i="7"/>
  <c r="R133" i="7"/>
  <c r="R92" i="7"/>
  <c r="R69" i="7"/>
  <c r="R232" i="7"/>
  <c r="R192" i="7"/>
  <c r="R81" i="7"/>
  <c r="R66" i="7"/>
  <c r="R181" i="7"/>
  <c r="R196" i="7"/>
  <c r="R130" i="7"/>
  <c r="R22" i="7"/>
  <c r="R212" i="7"/>
  <c r="R184" i="7"/>
  <c r="R214" i="7"/>
  <c r="R65" i="7"/>
  <c r="R8" i="7"/>
  <c r="R121" i="7"/>
  <c r="R131" i="7"/>
  <c r="R106" i="7"/>
  <c r="R215" i="7"/>
  <c r="R167" i="7"/>
  <c r="R84" i="7"/>
  <c r="R234" i="7"/>
  <c r="R157" i="7"/>
  <c r="R231" i="7"/>
  <c r="R51" i="7"/>
  <c r="R197" i="7"/>
  <c r="R70" i="7"/>
  <c r="R37" i="7"/>
  <c r="R222" i="7"/>
  <c r="R56" i="7"/>
  <c r="R226" i="7"/>
  <c r="R182" i="7"/>
  <c r="R124" i="7"/>
  <c r="R78" i="7"/>
  <c r="R198" i="7"/>
  <c r="R50" i="7"/>
  <c r="R125" i="7"/>
  <c r="R235" i="7"/>
  <c r="R171" i="7"/>
  <c r="R12" i="7"/>
  <c r="R33" i="7"/>
  <c r="R129" i="7"/>
  <c r="R28" i="7"/>
  <c r="R237" i="7"/>
  <c r="R132" i="7"/>
  <c r="R228" i="7"/>
  <c r="R87" i="7"/>
  <c r="R117" i="7"/>
  <c r="R194" i="7"/>
  <c r="R115" i="7"/>
  <c r="R166" i="7"/>
  <c r="R82" i="7"/>
  <c r="R11" i="7"/>
  <c r="R227" i="7"/>
  <c r="R15" i="7"/>
  <c r="R62" i="7"/>
  <c r="R193" i="7"/>
  <c r="R30" i="7"/>
  <c r="R116" i="7"/>
  <c r="R79" i="7"/>
  <c r="R85" i="7"/>
  <c r="R159" i="7"/>
  <c r="R205" i="7"/>
  <c r="R155" i="7"/>
  <c r="R204" i="7"/>
  <c r="R229" i="7"/>
  <c r="R43" i="7"/>
  <c r="R190" i="7"/>
  <c r="R223" i="7"/>
  <c r="R67" i="7"/>
  <c r="R151" i="7"/>
  <c r="R102" i="7"/>
  <c r="R175" i="7"/>
  <c r="R45" i="7"/>
  <c r="R104" i="7"/>
  <c r="R200" i="7"/>
  <c r="R210" i="7"/>
  <c r="R14" i="7"/>
  <c r="R75" i="7"/>
  <c r="R54" i="7"/>
  <c r="R96" i="7"/>
  <c r="R162" i="7"/>
  <c r="R7" i="7"/>
  <c r="R29" i="7"/>
  <c r="R36" i="7"/>
  <c r="R140" i="7"/>
  <c r="R201" i="7"/>
  <c r="R136" i="7"/>
  <c r="R40" i="7"/>
  <c r="R161" i="7"/>
  <c r="R52" i="7"/>
  <c r="R71" i="7"/>
  <c r="R38" i="7"/>
  <c r="R134" i="7"/>
  <c r="R147" i="7"/>
  <c r="R80" i="7"/>
  <c r="R23" i="7"/>
  <c r="R152" i="7"/>
  <c r="R53" i="7"/>
  <c r="R230" i="7"/>
  <c r="R206" i="7"/>
  <c r="R17" i="7"/>
  <c r="R95" i="7"/>
  <c r="R202" i="7"/>
  <c r="R20" i="7"/>
  <c r="R18" i="7"/>
  <c r="R89" i="7"/>
  <c r="R72" i="7"/>
  <c r="R150" i="7"/>
  <c r="R110" i="7"/>
  <c r="R219" i="7"/>
  <c r="R63" i="7"/>
  <c r="R46" i="7"/>
  <c r="R34" i="7"/>
  <c r="R97" i="7"/>
  <c r="R178" i="7"/>
  <c r="R93" i="7"/>
  <c r="R47" i="7"/>
  <c r="R146" i="7"/>
  <c r="R83" i="7"/>
  <c r="R74" i="7"/>
  <c r="R165" i="7"/>
  <c r="R142" i="7"/>
  <c r="R213" i="7"/>
  <c r="R216" i="7"/>
  <c r="R48" i="7"/>
  <c r="R179" i="7"/>
  <c r="R168" i="7"/>
  <c r="R27" i="7"/>
  <c r="R262" i="7"/>
  <c r="R238" i="7"/>
  <c r="M265" i="7"/>
  <c r="R5" i="7"/>
  <c r="T265" i="5"/>
  <c r="P265" i="5"/>
  <c r="R265" i="5"/>
  <c r="E168" i="1" l="1"/>
  <c r="H168" i="1" s="1"/>
  <c r="T168" i="7"/>
  <c r="V168" i="7" s="1"/>
  <c r="X168" i="7" s="1"/>
  <c r="AB168" i="7" s="1"/>
  <c r="E83" i="1"/>
  <c r="H83" i="1" s="1"/>
  <c r="T83" i="7"/>
  <c r="V83" i="7" s="1"/>
  <c r="X83" i="7" s="1"/>
  <c r="AB83" i="7" s="1"/>
  <c r="E63" i="1"/>
  <c r="H63" i="1" s="1"/>
  <c r="T63" i="7"/>
  <c r="E202" i="1"/>
  <c r="H202" i="1" s="1"/>
  <c r="T202" i="7"/>
  <c r="V202" i="7" s="1"/>
  <c r="X202" i="7" s="1"/>
  <c r="AB202" i="7" s="1"/>
  <c r="E80" i="1"/>
  <c r="H80" i="1" s="1"/>
  <c r="T80" i="7"/>
  <c r="V80" i="7" s="1"/>
  <c r="X80" i="7" s="1"/>
  <c r="AB80" i="7" s="1"/>
  <c r="E136" i="1"/>
  <c r="H136" i="1" s="1"/>
  <c r="T136" i="7"/>
  <c r="V136" i="7" s="1"/>
  <c r="X136" i="7" s="1"/>
  <c r="AB136" i="7" s="1"/>
  <c r="E54" i="1"/>
  <c r="H54" i="1" s="1"/>
  <c r="T54" i="7"/>
  <c r="E102" i="1"/>
  <c r="H102" i="1" s="1"/>
  <c r="T102" i="7"/>
  <c r="V102" i="7" s="1"/>
  <c r="X102" i="7" s="1"/>
  <c r="AB102" i="7" s="1"/>
  <c r="E155" i="1"/>
  <c r="H155" i="1" s="1"/>
  <c r="T155" i="7"/>
  <c r="V155" i="7" s="1"/>
  <c r="X155" i="7" s="1"/>
  <c r="AB155" i="7" s="1"/>
  <c r="E62" i="1"/>
  <c r="H62" i="1" s="1"/>
  <c r="T62" i="7"/>
  <c r="V62" i="7" s="1"/>
  <c r="X62" i="7" s="1"/>
  <c r="AB62" i="7" s="1"/>
  <c r="E117" i="1"/>
  <c r="H117" i="1" s="1"/>
  <c r="T117" i="7"/>
  <c r="E12" i="1"/>
  <c r="H12" i="1" s="1"/>
  <c r="T12" i="7"/>
  <c r="V12" i="7" s="1"/>
  <c r="X12" i="7" s="1"/>
  <c r="AB12" i="7" s="1"/>
  <c r="E182" i="1"/>
  <c r="H182" i="1" s="1"/>
  <c r="T182" i="7"/>
  <c r="V182" i="7" s="1"/>
  <c r="X182" i="7" s="1"/>
  <c r="AB182" i="7" s="1"/>
  <c r="E231" i="1"/>
  <c r="H231" i="1" s="1"/>
  <c r="T231" i="7"/>
  <c r="V231" i="7" s="1"/>
  <c r="X231" i="7" s="1"/>
  <c r="AB231" i="7" s="1"/>
  <c r="E121" i="1"/>
  <c r="H121" i="1" s="1"/>
  <c r="T121" i="7"/>
  <c r="E196" i="1"/>
  <c r="H196" i="1" s="1"/>
  <c r="T196" i="7"/>
  <c r="V196" i="7" s="1"/>
  <c r="X196" i="7" s="1"/>
  <c r="AB196" i="7" s="1"/>
  <c r="E133" i="1"/>
  <c r="H133" i="1" s="1"/>
  <c r="T133" i="7"/>
  <c r="V133" i="7" s="1"/>
  <c r="X133" i="7" s="1"/>
  <c r="AB133" i="7" s="1"/>
  <c r="E113" i="1"/>
  <c r="H113" i="1" s="1"/>
  <c r="T113" i="7"/>
  <c r="V113" i="7" s="1"/>
  <c r="X113" i="7" s="1"/>
  <c r="AB113" i="7" s="1"/>
  <c r="E49" i="1"/>
  <c r="H49" i="1" s="1"/>
  <c r="T49" i="7"/>
  <c r="E144" i="1"/>
  <c r="H144" i="1" s="1"/>
  <c r="T144" i="7"/>
  <c r="V144" i="7" s="1"/>
  <c r="X144" i="7" s="1"/>
  <c r="AB144" i="7" s="1"/>
  <c r="E31" i="1"/>
  <c r="H31" i="1" s="1"/>
  <c r="T31" i="7"/>
  <c r="V31" i="7" s="1"/>
  <c r="X31" i="7" s="1"/>
  <c r="AB31" i="7" s="1"/>
  <c r="E137" i="1"/>
  <c r="H137" i="1" s="1"/>
  <c r="T137" i="7"/>
  <c r="V137" i="7" s="1"/>
  <c r="X137" i="7" s="1"/>
  <c r="AB137" i="7" s="1"/>
  <c r="E170" i="1"/>
  <c r="H170" i="1" s="1"/>
  <c r="T170" i="7"/>
  <c r="E59" i="1"/>
  <c r="H59" i="1" s="1"/>
  <c r="T59" i="7"/>
  <c r="V59" i="7" s="1"/>
  <c r="X59" i="7" s="1"/>
  <c r="AB59" i="7" s="1"/>
  <c r="E145" i="1"/>
  <c r="H145" i="1" s="1"/>
  <c r="T145" i="7"/>
  <c r="V145" i="7" s="1"/>
  <c r="X145" i="7" s="1"/>
  <c r="AB145" i="7" s="1"/>
  <c r="E6" i="1"/>
  <c r="H6" i="1" s="1"/>
  <c r="T6" i="7"/>
  <c r="V6" i="7" s="1"/>
  <c r="X6" i="7" s="1"/>
  <c r="AB6" i="7" s="1"/>
  <c r="E60" i="1"/>
  <c r="H60" i="1" s="1"/>
  <c r="T60" i="7"/>
  <c r="V60" i="7" s="1"/>
  <c r="X60" i="7" s="1"/>
  <c r="AB60" i="7" s="1"/>
  <c r="E164" i="1"/>
  <c r="H164" i="1" s="1"/>
  <c r="T164" i="7"/>
  <c r="V164" i="7" s="1"/>
  <c r="X164" i="7" s="1"/>
  <c r="AB164" i="7" s="1"/>
  <c r="E101" i="1"/>
  <c r="H101" i="1" s="1"/>
  <c r="T101" i="7"/>
  <c r="V101" i="7" s="1"/>
  <c r="X101" i="7" s="1"/>
  <c r="AB101" i="7" s="1"/>
  <c r="E247" i="1"/>
  <c r="H247" i="1" s="1"/>
  <c r="T247" i="7"/>
  <c r="V247" i="7" s="1"/>
  <c r="X247" i="7" s="1"/>
  <c r="AB247" i="7" s="1"/>
  <c r="E249" i="1"/>
  <c r="H249" i="1" s="1"/>
  <c r="T249" i="7"/>
  <c r="V249" i="7" s="1"/>
  <c r="X249" i="7" s="1"/>
  <c r="AB249" i="7" s="1"/>
  <c r="E256" i="1"/>
  <c r="H256" i="1" s="1"/>
  <c r="T256" i="7"/>
  <c r="V256" i="7" s="1"/>
  <c r="X256" i="7" s="1"/>
  <c r="AB256" i="7" s="1"/>
  <c r="E262" i="1"/>
  <c r="H262" i="1" s="1"/>
  <c r="T262" i="7"/>
  <c r="V262" i="7" s="1"/>
  <c r="X262" i="7" s="1"/>
  <c r="AB262" i="7" s="1"/>
  <c r="E165" i="1"/>
  <c r="H165" i="1" s="1"/>
  <c r="T165" i="7"/>
  <c r="V165" i="7" s="1"/>
  <c r="X165" i="7" s="1"/>
  <c r="AB165" i="7" s="1"/>
  <c r="E34" i="1"/>
  <c r="H34" i="1" s="1"/>
  <c r="T34" i="7"/>
  <c r="V34" i="7" s="1"/>
  <c r="X34" i="7" s="1"/>
  <c r="AB34" i="7" s="1"/>
  <c r="E18" i="1"/>
  <c r="H18" i="1" s="1"/>
  <c r="T18" i="7"/>
  <c r="V18" i="7" s="1"/>
  <c r="X18" i="7" s="1"/>
  <c r="AB18" i="7" s="1"/>
  <c r="E152" i="1"/>
  <c r="H152" i="1" s="1"/>
  <c r="T152" i="7"/>
  <c r="V152" i="7" s="1"/>
  <c r="X152" i="7" s="1"/>
  <c r="AB152" i="7" s="1"/>
  <c r="E161" i="1"/>
  <c r="H161" i="1" s="1"/>
  <c r="T161" i="7"/>
  <c r="V161" i="7" s="1"/>
  <c r="X161" i="7" s="1"/>
  <c r="AB161" i="7" s="1"/>
  <c r="E162" i="1"/>
  <c r="H162" i="1" s="1"/>
  <c r="T162" i="7"/>
  <c r="V162" i="7" s="1"/>
  <c r="X162" i="7" s="1"/>
  <c r="AB162" i="7" s="1"/>
  <c r="E45" i="1"/>
  <c r="H45" i="1" s="1"/>
  <c r="T45" i="7"/>
  <c r="V45" i="7" s="1"/>
  <c r="X45" i="7" s="1"/>
  <c r="AB45" i="7" s="1"/>
  <c r="E229" i="1"/>
  <c r="H229" i="1" s="1"/>
  <c r="T229" i="7"/>
  <c r="V229" i="7" s="1"/>
  <c r="X229" i="7" s="1"/>
  <c r="AB229" i="7" s="1"/>
  <c r="E30" i="1"/>
  <c r="H30" i="1" s="1"/>
  <c r="T30" i="7"/>
  <c r="V30" i="7" s="1"/>
  <c r="X30" i="7" s="1"/>
  <c r="AB30" i="7" s="1"/>
  <c r="E115" i="1"/>
  <c r="H115" i="1" s="1"/>
  <c r="T115" i="7"/>
  <c r="V115" i="7" s="1"/>
  <c r="X115" i="7" s="1"/>
  <c r="AB115" i="7" s="1"/>
  <c r="E129" i="1"/>
  <c r="H129" i="1" s="1"/>
  <c r="T129" i="7"/>
  <c r="V129" i="7" s="1"/>
  <c r="X129" i="7" s="1"/>
  <c r="AB129" i="7" s="1"/>
  <c r="E78" i="1"/>
  <c r="H78" i="1" s="1"/>
  <c r="T78" i="7"/>
  <c r="V78" i="7" s="1"/>
  <c r="X78" i="7" s="1"/>
  <c r="AB78" i="7" s="1"/>
  <c r="E197" i="1"/>
  <c r="H197" i="1" s="1"/>
  <c r="T197" i="7"/>
  <c r="V197" i="7" s="1"/>
  <c r="X197" i="7" s="1"/>
  <c r="AB197" i="7" s="1"/>
  <c r="E106" i="1"/>
  <c r="H106" i="1" s="1"/>
  <c r="T106" i="7"/>
  <c r="V106" i="7" s="1"/>
  <c r="X106" i="7" s="1"/>
  <c r="AB106" i="7" s="1"/>
  <c r="E22" i="1"/>
  <c r="H22" i="1" s="1"/>
  <c r="T22" i="7"/>
  <c r="V22" i="7" s="1"/>
  <c r="X22" i="7" s="1"/>
  <c r="AB22" i="7" s="1"/>
  <c r="E69" i="1"/>
  <c r="H69" i="1" s="1"/>
  <c r="T69" i="7"/>
  <c r="V69" i="7" s="1"/>
  <c r="X69" i="7" s="1"/>
  <c r="AB69" i="7" s="1"/>
  <c r="E114" i="1"/>
  <c r="H114" i="1" s="1"/>
  <c r="T114" i="7"/>
  <c r="V114" i="7" s="1"/>
  <c r="X114" i="7" s="1"/>
  <c r="AB114" i="7" s="1"/>
  <c r="E208" i="1"/>
  <c r="H208" i="1" s="1"/>
  <c r="T208" i="7"/>
  <c r="V208" i="7" s="1"/>
  <c r="X208" i="7" s="1"/>
  <c r="AB208" i="7" s="1"/>
  <c r="E153" i="1"/>
  <c r="H153" i="1" s="1"/>
  <c r="T153" i="7"/>
  <c r="V153" i="7" s="1"/>
  <c r="X153" i="7" s="1"/>
  <c r="AB153" i="7" s="1"/>
  <c r="E103" i="1"/>
  <c r="H103" i="1" s="1"/>
  <c r="T103" i="7"/>
  <c r="V103" i="7" s="1"/>
  <c r="X103" i="7" s="1"/>
  <c r="AB103" i="7" s="1"/>
  <c r="E217" i="1"/>
  <c r="H217" i="1" s="1"/>
  <c r="T217" i="7"/>
  <c r="V217" i="7" s="1"/>
  <c r="X217" i="7" s="1"/>
  <c r="AB217" i="7" s="1"/>
  <c r="E221" i="1"/>
  <c r="H221" i="1" s="1"/>
  <c r="T221" i="7"/>
  <c r="V221" i="7" s="1"/>
  <c r="X221" i="7" s="1"/>
  <c r="AB221" i="7" s="1"/>
  <c r="E186" i="1"/>
  <c r="H186" i="1" s="1"/>
  <c r="T186" i="7"/>
  <c r="V186" i="7" s="1"/>
  <c r="X186" i="7" s="1"/>
  <c r="AB186" i="7" s="1"/>
  <c r="E177" i="1"/>
  <c r="H177" i="1" s="1"/>
  <c r="T177" i="7"/>
  <c r="V177" i="7" s="1"/>
  <c r="X177" i="7" s="1"/>
  <c r="AB177" i="7" s="1"/>
  <c r="E58" i="1"/>
  <c r="H58" i="1" s="1"/>
  <c r="T58" i="7"/>
  <c r="V58" i="7" s="1"/>
  <c r="X58" i="7" s="1"/>
  <c r="AB58" i="7" s="1"/>
  <c r="E32" i="1"/>
  <c r="H32" i="1" s="1"/>
  <c r="T32" i="7"/>
  <c r="V32" i="7" s="1"/>
  <c r="X32" i="7" s="1"/>
  <c r="AB32" i="7" s="1"/>
  <c r="E236" i="1"/>
  <c r="H236" i="1" s="1"/>
  <c r="T236" i="7"/>
  <c r="V236" i="7" s="1"/>
  <c r="X236" i="7" s="1"/>
  <c r="AB236" i="7" s="1"/>
  <c r="E203" i="1"/>
  <c r="H203" i="1" s="1"/>
  <c r="T203" i="7"/>
  <c r="V203" i="7" s="1"/>
  <c r="X203" i="7" s="1"/>
  <c r="AB203" i="7" s="1"/>
  <c r="E128" i="1"/>
  <c r="H128" i="1" s="1"/>
  <c r="T128" i="7"/>
  <c r="V128" i="7" s="1"/>
  <c r="X128" i="7" s="1"/>
  <c r="AB128" i="7" s="1"/>
  <c r="E259" i="1"/>
  <c r="H259" i="1" s="1"/>
  <c r="T259" i="7"/>
  <c r="V259" i="7" s="1"/>
  <c r="X259" i="7" s="1"/>
  <c r="AB259" i="7" s="1"/>
  <c r="E250" i="1"/>
  <c r="H250" i="1" s="1"/>
  <c r="T250" i="7"/>
  <c r="V250" i="7" s="1"/>
  <c r="X250" i="7" s="1"/>
  <c r="AB250" i="7" s="1"/>
  <c r="E179" i="1"/>
  <c r="H179" i="1" s="1"/>
  <c r="T179" i="7"/>
  <c r="V179" i="7" s="1"/>
  <c r="X179" i="7" s="1"/>
  <c r="AB179" i="7" s="1"/>
  <c r="E95" i="1"/>
  <c r="H95" i="1" s="1"/>
  <c r="T95" i="7"/>
  <c r="V95" i="7" s="1"/>
  <c r="X95" i="7" s="1"/>
  <c r="AB95" i="7" s="1"/>
  <c r="E75" i="1"/>
  <c r="H75" i="1" s="1"/>
  <c r="T75" i="7"/>
  <c r="V75" i="7" s="1"/>
  <c r="X75" i="7" s="1"/>
  <c r="AB75" i="7" s="1"/>
  <c r="E205" i="1"/>
  <c r="H205" i="1" s="1"/>
  <c r="T205" i="7"/>
  <c r="V205" i="7" s="1"/>
  <c r="X205" i="7" s="1"/>
  <c r="AB205" i="7" s="1"/>
  <c r="E171" i="1"/>
  <c r="H171" i="1" s="1"/>
  <c r="T171" i="7"/>
  <c r="V171" i="7" s="1"/>
  <c r="X171" i="7" s="1"/>
  <c r="AB171" i="7" s="1"/>
  <c r="E157" i="1"/>
  <c r="H157" i="1" s="1"/>
  <c r="T157" i="7"/>
  <c r="V157" i="7" s="1"/>
  <c r="X157" i="7" s="1"/>
  <c r="AB157" i="7" s="1"/>
  <c r="E94" i="1"/>
  <c r="H94" i="1" s="1"/>
  <c r="T94" i="7"/>
  <c r="V94" i="7" s="1"/>
  <c r="X94" i="7" s="1"/>
  <c r="AB94" i="7" s="1"/>
  <c r="E64" i="1"/>
  <c r="H64" i="1" s="1"/>
  <c r="T64" i="7"/>
  <c r="V64" i="7" s="1"/>
  <c r="X64" i="7" s="1"/>
  <c r="AB64" i="7" s="1"/>
  <c r="E41" i="1"/>
  <c r="H41" i="1" s="1"/>
  <c r="T41" i="7"/>
  <c r="V41" i="7" s="1"/>
  <c r="X41" i="7" s="1"/>
  <c r="AB41" i="7" s="1"/>
  <c r="E26" i="1"/>
  <c r="H26" i="1" s="1"/>
  <c r="T26" i="7"/>
  <c r="V26" i="7" s="1"/>
  <c r="X26" i="7" s="1"/>
  <c r="AB26" i="7" s="1"/>
  <c r="E211" i="1"/>
  <c r="H211" i="1" s="1"/>
  <c r="T211" i="7"/>
  <c r="V211" i="7" s="1"/>
  <c r="X211" i="7" s="1"/>
  <c r="AB211" i="7" s="1"/>
  <c r="E258" i="1"/>
  <c r="H258" i="1" s="1"/>
  <c r="T258" i="7"/>
  <c r="V258" i="7" s="1"/>
  <c r="X258" i="7" s="1"/>
  <c r="AB258" i="7" s="1"/>
  <c r="E48" i="1"/>
  <c r="H48" i="1" s="1"/>
  <c r="T48" i="7"/>
  <c r="V48" i="7" s="1"/>
  <c r="X48" i="7" s="1"/>
  <c r="AB48" i="7" s="1"/>
  <c r="E110" i="1"/>
  <c r="H110" i="1" s="1"/>
  <c r="T110" i="7"/>
  <c r="V110" i="7" s="1"/>
  <c r="X110" i="7" s="1"/>
  <c r="AB110" i="7" s="1"/>
  <c r="E140" i="1"/>
  <c r="R263" i="7"/>
  <c r="R265" i="7" s="1"/>
  <c r="T140" i="7"/>
  <c r="E159" i="1"/>
  <c r="H159" i="1" s="1"/>
  <c r="T159" i="7"/>
  <c r="V159" i="7" s="1"/>
  <c r="X159" i="7" s="1"/>
  <c r="AB159" i="7" s="1"/>
  <c r="E228" i="1"/>
  <c r="H228" i="1" s="1"/>
  <c r="T228" i="7"/>
  <c r="V228" i="7" s="1"/>
  <c r="X228" i="7" s="1"/>
  <c r="AB228" i="7" s="1"/>
  <c r="E234" i="1"/>
  <c r="H234" i="1" s="1"/>
  <c r="T234" i="7"/>
  <c r="E99" i="1"/>
  <c r="H99" i="1" s="1"/>
  <c r="T99" i="7"/>
  <c r="V99" i="7" s="1"/>
  <c r="X99" i="7" s="1"/>
  <c r="AB99" i="7" s="1"/>
  <c r="E61" i="1"/>
  <c r="H61" i="1" s="1"/>
  <c r="T61" i="7"/>
  <c r="V61" i="7" s="1"/>
  <c r="X61" i="7" s="1"/>
  <c r="AB61" i="7" s="1"/>
  <c r="E108" i="1"/>
  <c r="H108" i="1" s="1"/>
  <c r="T108" i="7"/>
  <c r="V108" i="7" s="1"/>
  <c r="X108" i="7" s="1"/>
  <c r="AB108" i="7" s="1"/>
  <c r="E220" i="1"/>
  <c r="H220" i="1" s="1"/>
  <c r="T220" i="7"/>
  <c r="E39" i="1"/>
  <c r="H39" i="1" s="1"/>
  <c r="T39" i="7"/>
  <c r="V39" i="7" s="1"/>
  <c r="X39" i="7" s="1"/>
  <c r="AB39" i="7" s="1"/>
  <c r="E261" i="1"/>
  <c r="H261" i="1" s="1"/>
  <c r="T261" i="7"/>
  <c r="V261" i="7" s="1"/>
  <c r="X261" i="7" s="1"/>
  <c r="AB261" i="7" s="1"/>
  <c r="E219" i="1"/>
  <c r="H219" i="1" s="1"/>
  <c r="T219" i="7"/>
  <c r="V219" i="7" s="1"/>
  <c r="X219" i="7" s="1"/>
  <c r="AB219" i="7" s="1"/>
  <c r="E201" i="1"/>
  <c r="H201" i="1" s="1"/>
  <c r="T201" i="7"/>
  <c r="E15" i="1"/>
  <c r="H15" i="1" s="1"/>
  <c r="T15" i="7"/>
  <c r="V15" i="7" s="1"/>
  <c r="X15" i="7" s="1"/>
  <c r="AB15" i="7" s="1"/>
  <c r="E226" i="1"/>
  <c r="H226" i="1" s="1"/>
  <c r="T226" i="7"/>
  <c r="V226" i="7" s="1"/>
  <c r="X226" i="7" s="1"/>
  <c r="AB226" i="7" s="1"/>
  <c r="E181" i="1"/>
  <c r="H181" i="1" s="1"/>
  <c r="T181" i="7"/>
  <c r="V181" i="7" s="1"/>
  <c r="X181" i="7" s="1"/>
  <c r="AB181" i="7" s="1"/>
  <c r="E173" i="1"/>
  <c r="H173" i="1" s="1"/>
  <c r="T173" i="7"/>
  <c r="E86" i="1"/>
  <c r="H86" i="1" s="1"/>
  <c r="T86" i="7"/>
  <c r="V86" i="7" s="1"/>
  <c r="X86" i="7" s="1"/>
  <c r="AB86" i="7" s="1"/>
  <c r="E118" i="1"/>
  <c r="H118" i="1" s="1"/>
  <c r="T118" i="7"/>
  <c r="V118" i="7" s="1"/>
  <c r="X118" i="7" s="1"/>
  <c r="AB118" i="7" s="1"/>
  <c r="E127" i="1"/>
  <c r="H127" i="1" s="1"/>
  <c r="T127" i="7"/>
  <c r="V127" i="7" s="1"/>
  <c r="X127" i="7" s="1"/>
  <c r="AB127" i="7" s="1"/>
  <c r="E255" i="1"/>
  <c r="H255" i="1" s="1"/>
  <c r="T255" i="7"/>
  <c r="E17" i="1"/>
  <c r="H17" i="1" s="1"/>
  <c r="T17" i="7"/>
  <c r="V17" i="7" s="1"/>
  <c r="X17" i="7" s="1"/>
  <c r="AB17" i="7" s="1"/>
  <c r="E14" i="1"/>
  <c r="H14" i="1" s="1"/>
  <c r="T14" i="7"/>
  <c r="V14" i="7" s="1"/>
  <c r="X14" i="7" s="1"/>
  <c r="AB14" i="7" s="1"/>
  <c r="E227" i="1"/>
  <c r="H227" i="1" s="1"/>
  <c r="T227" i="7"/>
  <c r="V227" i="7" s="1"/>
  <c r="X227" i="7" s="1"/>
  <c r="AB227" i="7" s="1"/>
  <c r="E56" i="1"/>
  <c r="H56" i="1" s="1"/>
  <c r="T56" i="7"/>
  <c r="E66" i="1"/>
  <c r="H66" i="1" s="1"/>
  <c r="T66" i="7"/>
  <c r="V66" i="7" s="1"/>
  <c r="X66" i="7" s="1"/>
  <c r="AB66" i="7" s="1"/>
  <c r="E207" i="1"/>
  <c r="H207" i="1" s="1"/>
  <c r="T207" i="7"/>
  <c r="V207" i="7" s="1"/>
  <c r="X207" i="7" s="1"/>
  <c r="AB207" i="7" s="1"/>
  <c r="E138" i="1"/>
  <c r="H138" i="1" s="1"/>
  <c r="T138" i="7"/>
  <c r="V138" i="7" s="1"/>
  <c r="X138" i="7" s="1"/>
  <c r="AB138" i="7" s="1"/>
  <c r="E122" i="1"/>
  <c r="H122" i="1" s="1"/>
  <c r="T122" i="7"/>
  <c r="E180" i="1"/>
  <c r="H180" i="1" s="1"/>
  <c r="T180" i="7"/>
  <c r="V180" i="7" s="1"/>
  <c r="X180" i="7" s="1"/>
  <c r="AB180" i="7" s="1"/>
  <c r="E252" i="1"/>
  <c r="H252" i="1" s="1"/>
  <c r="T252" i="7"/>
  <c r="V252" i="7" s="1"/>
  <c r="X252" i="7" s="1"/>
  <c r="AB252" i="7" s="1"/>
  <c r="E146" i="1"/>
  <c r="H146" i="1" s="1"/>
  <c r="T146" i="7"/>
  <c r="V146" i="7" s="1"/>
  <c r="X146" i="7" s="1"/>
  <c r="AB146" i="7" s="1"/>
  <c r="E147" i="1"/>
  <c r="H147" i="1" s="1"/>
  <c r="T147" i="7"/>
  <c r="E151" i="1"/>
  <c r="H151" i="1" s="1"/>
  <c r="T151" i="7"/>
  <c r="V151" i="7" s="1"/>
  <c r="X151" i="7" s="1"/>
  <c r="AB151" i="7" s="1"/>
  <c r="E87" i="1"/>
  <c r="H87" i="1" s="1"/>
  <c r="T87" i="7"/>
  <c r="V87" i="7" s="1"/>
  <c r="X87" i="7" s="1"/>
  <c r="AB87" i="7" s="1"/>
  <c r="E8" i="1"/>
  <c r="H8" i="1" s="1"/>
  <c r="T8" i="7"/>
  <c r="V8" i="7" s="1"/>
  <c r="X8" i="7" s="1"/>
  <c r="AB8" i="7" s="1"/>
  <c r="E187" i="1"/>
  <c r="H187" i="1" s="1"/>
  <c r="T187" i="7"/>
  <c r="E225" i="1"/>
  <c r="H225" i="1" s="1"/>
  <c r="T225" i="7"/>
  <c r="V225" i="7" s="1"/>
  <c r="X225" i="7" s="1"/>
  <c r="AB225" i="7" s="1"/>
  <c r="E57" i="1"/>
  <c r="H57" i="1" s="1"/>
  <c r="T57" i="7"/>
  <c r="V57" i="7" s="1"/>
  <c r="X57" i="7" s="1"/>
  <c r="AB57" i="7" s="1"/>
  <c r="E126" i="1"/>
  <c r="H126" i="1" s="1"/>
  <c r="T126" i="7"/>
  <c r="V126" i="7" s="1"/>
  <c r="X126" i="7" s="1"/>
  <c r="AB126" i="7" s="1"/>
  <c r="E257" i="1"/>
  <c r="H257" i="1" s="1"/>
  <c r="T257" i="7"/>
  <c r="E47" i="1"/>
  <c r="H47" i="1" s="1"/>
  <c r="T47" i="7"/>
  <c r="V47" i="7" s="1"/>
  <c r="X47" i="7" s="1"/>
  <c r="AB47" i="7" s="1"/>
  <c r="E134" i="1"/>
  <c r="H134" i="1" s="1"/>
  <c r="T134" i="7"/>
  <c r="V134" i="7" s="1"/>
  <c r="X134" i="7" s="1"/>
  <c r="AB134" i="7" s="1"/>
  <c r="E67" i="1"/>
  <c r="H67" i="1" s="1"/>
  <c r="T67" i="7"/>
  <c r="V67" i="7" s="1"/>
  <c r="X67" i="7" s="1"/>
  <c r="AB67" i="7" s="1"/>
  <c r="E235" i="1"/>
  <c r="H235" i="1" s="1"/>
  <c r="T235" i="7"/>
  <c r="E65" i="1"/>
  <c r="H65" i="1" s="1"/>
  <c r="T65" i="7"/>
  <c r="V65" i="7" s="1"/>
  <c r="X65" i="7" s="1"/>
  <c r="AB65" i="7" s="1"/>
  <c r="E120" i="1"/>
  <c r="H120" i="1" s="1"/>
  <c r="T120" i="7"/>
  <c r="V120" i="7" s="1"/>
  <c r="X120" i="7" s="1"/>
  <c r="AB120" i="7" s="1"/>
  <c r="E160" i="1"/>
  <c r="H160" i="1" s="1"/>
  <c r="T160" i="7"/>
  <c r="V160" i="7" s="1"/>
  <c r="X160" i="7" s="1"/>
  <c r="AB160" i="7" s="1"/>
  <c r="E158" i="1"/>
  <c r="H158" i="1" s="1"/>
  <c r="T158" i="7"/>
  <c r="E91" i="1"/>
  <c r="H91" i="1" s="1"/>
  <c r="T91" i="7"/>
  <c r="V91" i="7" s="1"/>
  <c r="X91" i="7" s="1"/>
  <c r="AB91" i="7" s="1"/>
  <c r="E246" i="1"/>
  <c r="H246" i="1" s="1"/>
  <c r="T246" i="7"/>
  <c r="V246" i="7" s="1"/>
  <c r="X246" i="7" s="1"/>
  <c r="AB246" i="7" s="1"/>
  <c r="E27" i="1"/>
  <c r="H27" i="1" s="1"/>
  <c r="T27" i="7"/>
  <c r="V27" i="7" s="1"/>
  <c r="X27" i="7" s="1"/>
  <c r="AB27" i="7" s="1"/>
  <c r="E74" i="1"/>
  <c r="H74" i="1" s="1"/>
  <c r="T74" i="7"/>
  <c r="E46" i="1"/>
  <c r="H46" i="1" s="1"/>
  <c r="T46" i="7"/>
  <c r="V46" i="7" s="1"/>
  <c r="X46" i="7" s="1"/>
  <c r="AB46" i="7" s="1"/>
  <c r="E20" i="1"/>
  <c r="H20" i="1" s="1"/>
  <c r="T20" i="7"/>
  <c r="V20" i="7" s="1"/>
  <c r="X20" i="7" s="1"/>
  <c r="AB20" i="7" s="1"/>
  <c r="E23" i="1"/>
  <c r="H23" i="1" s="1"/>
  <c r="T23" i="7"/>
  <c r="V23" i="7" s="1"/>
  <c r="X23" i="7" s="1"/>
  <c r="AB23" i="7" s="1"/>
  <c r="E40" i="1"/>
  <c r="H40" i="1" s="1"/>
  <c r="T40" i="7"/>
  <c r="E96" i="1"/>
  <c r="H96" i="1" s="1"/>
  <c r="T96" i="7"/>
  <c r="V96" i="7" s="1"/>
  <c r="X96" i="7" s="1"/>
  <c r="AB96" i="7" s="1"/>
  <c r="E175" i="1"/>
  <c r="H175" i="1" s="1"/>
  <c r="T175" i="7"/>
  <c r="V175" i="7" s="1"/>
  <c r="X175" i="7" s="1"/>
  <c r="AB175" i="7" s="1"/>
  <c r="E204" i="1"/>
  <c r="H204" i="1" s="1"/>
  <c r="T204" i="7"/>
  <c r="V204" i="7" s="1"/>
  <c r="X204" i="7" s="1"/>
  <c r="AB204" i="7" s="1"/>
  <c r="E193" i="1"/>
  <c r="H193" i="1" s="1"/>
  <c r="T193" i="7"/>
  <c r="E194" i="1"/>
  <c r="H194" i="1" s="1"/>
  <c r="T194" i="7"/>
  <c r="V194" i="7" s="1"/>
  <c r="X194" i="7" s="1"/>
  <c r="AB194" i="7" s="1"/>
  <c r="E33" i="1"/>
  <c r="H33" i="1" s="1"/>
  <c r="T33" i="7"/>
  <c r="V33" i="7" s="1"/>
  <c r="X33" i="7" s="1"/>
  <c r="AB33" i="7" s="1"/>
  <c r="E124" i="1"/>
  <c r="H124" i="1" s="1"/>
  <c r="T124" i="7"/>
  <c r="V124" i="7" s="1"/>
  <c r="X124" i="7" s="1"/>
  <c r="AB124" i="7" s="1"/>
  <c r="E51" i="1"/>
  <c r="H51" i="1" s="1"/>
  <c r="T51" i="7"/>
  <c r="E131" i="1"/>
  <c r="H131" i="1" s="1"/>
  <c r="T131" i="7"/>
  <c r="V131" i="7" s="1"/>
  <c r="X131" i="7" s="1"/>
  <c r="AB131" i="7" s="1"/>
  <c r="E130" i="1"/>
  <c r="H130" i="1" s="1"/>
  <c r="T130" i="7"/>
  <c r="V130" i="7" s="1"/>
  <c r="X130" i="7" s="1"/>
  <c r="AB130" i="7" s="1"/>
  <c r="E92" i="1"/>
  <c r="H92" i="1" s="1"/>
  <c r="T92" i="7"/>
  <c r="V92" i="7" s="1"/>
  <c r="X92" i="7" s="1"/>
  <c r="AB92" i="7" s="1"/>
  <c r="E25" i="1"/>
  <c r="H25" i="1" s="1"/>
  <c r="T25" i="7"/>
  <c r="E98" i="1"/>
  <c r="H98" i="1" s="1"/>
  <c r="T98" i="7"/>
  <c r="V98" i="7" s="1"/>
  <c r="X98" i="7" s="1"/>
  <c r="AB98" i="7" s="1"/>
  <c r="E73" i="1"/>
  <c r="H73" i="1" s="1"/>
  <c r="T73" i="7"/>
  <c r="V73" i="7" s="1"/>
  <c r="X73" i="7" s="1"/>
  <c r="AB73" i="7" s="1"/>
  <c r="E183" i="1"/>
  <c r="H183" i="1" s="1"/>
  <c r="T183" i="7"/>
  <c r="V183" i="7" s="1"/>
  <c r="X183" i="7" s="1"/>
  <c r="AB183" i="7" s="1"/>
  <c r="E209" i="1"/>
  <c r="H209" i="1" s="1"/>
  <c r="T209" i="7"/>
  <c r="E135" i="1"/>
  <c r="H135" i="1" s="1"/>
  <c r="T135" i="7"/>
  <c r="V135" i="7" s="1"/>
  <c r="X135" i="7" s="1"/>
  <c r="AB135" i="7" s="1"/>
  <c r="E42" i="1"/>
  <c r="H42" i="1" s="1"/>
  <c r="T42" i="7"/>
  <c r="V42" i="7" s="1"/>
  <c r="X42" i="7" s="1"/>
  <c r="AB42" i="7" s="1"/>
  <c r="E10" i="1"/>
  <c r="H10" i="1" s="1"/>
  <c r="T10" i="7"/>
  <c r="V10" i="7" s="1"/>
  <c r="X10" i="7" s="1"/>
  <c r="AB10" i="7" s="1"/>
  <c r="E77" i="1"/>
  <c r="H77" i="1" s="1"/>
  <c r="T77" i="7"/>
  <c r="V77" i="7" s="1"/>
  <c r="X77" i="7" s="1"/>
  <c r="AB77" i="7" s="1"/>
  <c r="E105" i="1"/>
  <c r="H105" i="1" s="1"/>
  <c r="T105" i="7"/>
  <c r="V105" i="7" s="1"/>
  <c r="X105" i="7" s="1"/>
  <c r="AB105" i="7" s="1"/>
  <c r="E188" i="1"/>
  <c r="H188" i="1" s="1"/>
  <c r="T188" i="7"/>
  <c r="V188" i="7" s="1"/>
  <c r="X188" i="7" s="1"/>
  <c r="AB188" i="7" s="1"/>
  <c r="E16" i="1"/>
  <c r="H16" i="1" s="1"/>
  <c r="T16" i="7"/>
  <c r="V16" i="7" s="1"/>
  <c r="X16" i="7" s="1"/>
  <c r="AB16" i="7" s="1"/>
  <c r="E244" i="1"/>
  <c r="H244" i="1" s="1"/>
  <c r="T244" i="7"/>
  <c r="E253" i="1"/>
  <c r="H253" i="1" s="1"/>
  <c r="T253" i="7"/>
  <c r="V253" i="7" s="1"/>
  <c r="X253" i="7" s="1"/>
  <c r="AB253" i="7" s="1"/>
  <c r="E245" i="1"/>
  <c r="H245" i="1" s="1"/>
  <c r="T245" i="7"/>
  <c r="V245" i="7" s="1"/>
  <c r="X245" i="7" s="1"/>
  <c r="AB245" i="7" s="1"/>
  <c r="T5" i="7"/>
  <c r="V5" i="7" s="1"/>
  <c r="X5" i="7" s="1"/>
  <c r="Z5" i="7" s="1"/>
  <c r="E5" i="1"/>
  <c r="H5" i="1" s="1"/>
  <c r="D5" i="8" s="1"/>
  <c r="E216" i="1"/>
  <c r="H216" i="1" s="1"/>
  <c r="T216" i="7"/>
  <c r="E93" i="1"/>
  <c r="H93" i="1" s="1"/>
  <c r="T93" i="7"/>
  <c r="V93" i="7" s="1"/>
  <c r="X93" i="7" s="1"/>
  <c r="AB93" i="7" s="1"/>
  <c r="E150" i="1"/>
  <c r="H150" i="1" s="1"/>
  <c r="T150" i="7"/>
  <c r="V150" i="7" s="1"/>
  <c r="X150" i="7" s="1"/>
  <c r="AB150" i="7" s="1"/>
  <c r="E206" i="1"/>
  <c r="H206" i="1" s="1"/>
  <c r="T206" i="7"/>
  <c r="V206" i="7" s="1"/>
  <c r="X206" i="7" s="1"/>
  <c r="AB206" i="7" s="1"/>
  <c r="E38" i="1"/>
  <c r="H38" i="1" s="1"/>
  <c r="T38" i="7"/>
  <c r="E36" i="1"/>
  <c r="H36" i="1" s="1"/>
  <c r="T36" i="7"/>
  <c r="V36" i="7" s="1"/>
  <c r="X36" i="7" s="1"/>
  <c r="AB36" i="7" s="1"/>
  <c r="E210" i="1"/>
  <c r="H210" i="1" s="1"/>
  <c r="T210" i="7"/>
  <c r="V210" i="7" s="1"/>
  <c r="X210" i="7" s="1"/>
  <c r="AB210" i="7" s="1"/>
  <c r="E223" i="1"/>
  <c r="H223" i="1" s="1"/>
  <c r="T223" i="7"/>
  <c r="V223" i="7" s="1"/>
  <c r="X223" i="7" s="1"/>
  <c r="AB223" i="7" s="1"/>
  <c r="E85" i="1"/>
  <c r="H85" i="1" s="1"/>
  <c r="T85" i="7"/>
  <c r="E11" i="1"/>
  <c r="H11" i="1" s="1"/>
  <c r="T11" i="7"/>
  <c r="V11" i="7" s="1"/>
  <c r="X11" i="7" s="1"/>
  <c r="AB11" i="7" s="1"/>
  <c r="E132" i="1"/>
  <c r="H132" i="1" s="1"/>
  <c r="T132" i="7"/>
  <c r="V132" i="7" s="1"/>
  <c r="X132" i="7" s="1"/>
  <c r="AB132" i="7" s="1"/>
  <c r="E125" i="1"/>
  <c r="H125" i="1" s="1"/>
  <c r="T125" i="7"/>
  <c r="V125" i="7" s="1"/>
  <c r="X125" i="7" s="1"/>
  <c r="AB125" i="7" s="1"/>
  <c r="E222" i="1"/>
  <c r="H222" i="1" s="1"/>
  <c r="T222" i="7"/>
  <c r="E84" i="1"/>
  <c r="H84" i="1" s="1"/>
  <c r="T84" i="7"/>
  <c r="V84" i="7" s="1"/>
  <c r="X84" i="7" s="1"/>
  <c r="AB84" i="7" s="1"/>
  <c r="E214" i="1"/>
  <c r="H214" i="1" s="1"/>
  <c r="T214" i="7"/>
  <c r="V214" i="7" s="1"/>
  <c r="X214" i="7" s="1"/>
  <c r="AB214" i="7" s="1"/>
  <c r="E81" i="1"/>
  <c r="H81" i="1" s="1"/>
  <c r="T81" i="7"/>
  <c r="V81" i="7" s="1"/>
  <c r="X81" i="7" s="1"/>
  <c r="AB81" i="7" s="1"/>
  <c r="E185" i="1"/>
  <c r="H185" i="1" s="1"/>
  <c r="T185" i="7"/>
  <c r="E218" i="1"/>
  <c r="H218" i="1" s="1"/>
  <c r="T218" i="7"/>
  <c r="V218" i="7" s="1"/>
  <c r="X218" i="7" s="1"/>
  <c r="AB218" i="7" s="1"/>
  <c r="E154" i="1"/>
  <c r="H154" i="1" s="1"/>
  <c r="T154" i="7"/>
  <c r="V154" i="7" s="1"/>
  <c r="X154" i="7" s="1"/>
  <c r="AB154" i="7" s="1"/>
  <c r="E143" i="1"/>
  <c r="H143" i="1" s="1"/>
  <c r="T143" i="7"/>
  <c r="V143" i="7" s="1"/>
  <c r="X143" i="7" s="1"/>
  <c r="AB143" i="7" s="1"/>
  <c r="E24" i="1"/>
  <c r="H24" i="1" s="1"/>
  <c r="T24" i="7"/>
  <c r="E195" i="1"/>
  <c r="H195" i="1" s="1"/>
  <c r="T195" i="7"/>
  <c r="V195" i="7" s="1"/>
  <c r="X195" i="7" s="1"/>
  <c r="AB195" i="7" s="1"/>
  <c r="E176" i="1"/>
  <c r="H176" i="1" s="1"/>
  <c r="T176" i="7"/>
  <c r="V176" i="7" s="1"/>
  <c r="X176" i="7" s="1"/>
  <c r="AB176" i="7" s="1"/>
  <c r="E224" i="1"/>
  <c r="H224" i="1" s="1"/>
  <c r="T224" i="7"/>
  <c r="V224" i="7" s="1"/>
  <c r="X224" i="7" s="1"/>
  <c r="AB224" i="7" s="1"/>
  <c r="E55" i="1"/>
  <c r="H55" i="1" s="1"/>
  <c r="T55" i="7"/>
  <c r="E169" i="1"/>
  <c r="H169" i="1" s="1"/>
  <c r="T169" i="7"/>
  <c r="V169" i="7" s="1"/>
  <c r="X169" i="7" s="1"/>
  <c r="AB169" i="7" s="1"/>
  <c r="E88" i="1"/>
  <c r="H88" i="1" s="1"/>
  <c r="T88" i="7"/>
  <c r="V88" i="7" s="1"/>
  <c r="X88" i="7" s="1"/>
  <c r="AB88" i="7" s="1"/>
  <c r="E9" i="1"/>
  <c r="H9" i="1" s="1"/>
  <c r="T9" i="7"/>
  <c r="V9" i="7" s="1"/>
  <c r="X9" i="7" s="1"/>
  <c r="AB9" i="7" s="1"/>
  <c r="E172" i="1"/>
  <c r="H172" i="1" s="1"/>
  <c r="T172" i="7"/>
  <c r="E242" i="1"/>
  <c r="H242" i="1" s="1"/>
  <c r="T242" i="7"/>
  <c r="V242" i="7" s="1"/>
  <c r="X242" i="7" s="1"/>
  <c r="E243" i="1"/>
  <c r="H243" i="1" s="1"/>
  <c r="T243" i="7"/>
  <c r="V243" i="7" s="1"/>
  <c r="X243" i="7" s="1"/>
  <c r="E239" i="1"/>
  <c r="H239" i="1" s="1"/>
  <c r="T239" i="7"/>
  <c r="E213" i="1"/>
  <c r="H213" i="1" s="1"/>
  <c r="T213" i="7"/>
  <c r="E178" i="1"/>
  <c r="H178" i="1" s="1"/>
  <c r="T178" i="7"/>
  <c r="V178" i="7" s="1"/>
  <c r="X178" i="7" s="1"/>
  <c r="AB178" i="7" s="1"/>
  <c r="E72" i="1"/>
  <c r="H72" i="1" s="1"/>
  <c r="T72" i="7"/>
  <c r="V72" i="7" s="1"/>
  <c r="X72" i="7" s="1"/>
  <c r="AB72" i="7" s="1"/>
  <c r="E230" i="1"/>
  <c r="H230" i="1" s="1"/>
  <c r="T230" i="7"/>
  <c r="V230" i="7" s="1"/>
  <c r="X230" i="7" s="1"/>
  <c r="AB230" i="7" s="1"/>
  <c r="E71" i="1"/>
  <c r="H71" i="1" s="1"/>
  <c r="T71" i="7"/>
  <c r="V71" i="7" s="1"/>
  <c r="X71" i="7" s="1"/>
  <c r="AB71" i="7" s="1"/>
  <c r="E29" i="1"/>
  <c r="H29" i="1" s="1"/>
  <c r="T29" i="7"/>
  <c r="V29" i="7" s="1"/>
  <c r="X29" i="7" s="1"/>
  <c r="AB29" i="7" s="1"/>
  <c r="E200" i="1"/>
  <c r="H200" i="1" s="1"/>
  <c r="T200" i="7"/>
  <c r="V200" i="7" s="1"/>
  <c r="X200" i="7" s="1"/>
  <c r="AB200" i="7" s="1"/>
  <c r="E190" i="1"/>
  <c r="H190" i="1" s="1"/>
  <c r="T190" i="7"/>
  <c r="V190" i="7" s="1"/>
  <c r="X190" i="7" s="1"/>
  <c r="AB190" i="7" s="1"/>
  <c r="E79" i="1"/>
  <c r="H79" i="1" s="1"/>
  <c r="T79" i="7"/>
  <c r="E82" i="1"/>
  <c r="H82" i="1" s="1"/>
  <c r="T82" i="7"/>
  <c r="V82" i="7" s="1"/>
  <c r="X82" i="7" s="1"/>
  <c r="AB82" i="7" s="1"/>
  <c r="E237" i="1"/>
  <c r="H237" i="1" s="1"/>
  <c r="T237" i="7"/>
  <c r="V237" i="7" s="1"/>
  <c r="X237" i="7" s="1"/>
  <c r="AB237" i="7" s="1"/>
  <c r="E50" i="1"/>
  <c r="H50" i="1" s="1"/>
  <c r="T50" i="7"/>
  <c r="V50" i="7" s="1"/>
  <c r="X50" i="7" s="1"/>
  <c r="AB50" i="7" s="1"/>
  <c r="E37" i="1"/>
  <c r="H37" i="1" s="1"/>
  <c r="T37" i="7"/>
  <c r="E167" i="1"/>
  <c r="H167" i="1" s="1"/>
  <c r="T167" i="7"/>
  <c r="V167" i="7" s="1"/>
  <c r="X167" i="7" s="1"/>
  <c r="AB167" i="7" s="1"/>
  <c r="E184" i="1"/>
  <c r="H184" i="1" s="1"/>
  <c r="T184" i="7"/>
  <c r="V184" i="7" s="1"/>
  <c r="X184" i="7" s="1"/>
  <c r="AB184" i="7" s="1"/>
  <c r="E192" i="1"/>
  <c r="H192" i="1" s="1"/>
  <c r="T192" i="7"/>
  <c r="V192" i="7" s="1"/>
  <c r="X192" i="7" s="1"/>
  <c r="AB192" i="7" s="1"/>
  <c r="E19" i="1"/>
  <c r="H19" i="1" s="1"/>
  <c r="T19" i="7"/>
  <c r="E68" i="1"/>
  <c r="H68" i="1" s="1"/>
  <c r="T68" i="7"/>
  <c r="V68" i="7" s="1"/>
  <c r="X68" i="7" s="1"/>
  <c r="AB68" i="7" s="1"/>
  <c r="E189" i="1"/>
  <c r="H189" i="1" s="1"/>
  <c r="T189" i="7"/>
  <c r="V189" i="7" s="1"/>
  <c r="X189" i="7" s="1"/>
  <c r="AB189" i="7" s="1"/>
  <c r="E100" i="1"/>
  <c r="H100" i="1" s="1"/>
  <c r="T100" i="7"/>
  <c r="V100" i="7" s="1"/>
  <c r="X100" i="7" s="1"/>
  <c r="AB100" i="7" s="1"/>
  <c r="E141" i="1"/>
  <c r="H141" i="1" s="1"/>
  <c r="T141" i="7"/>
  <c r="E139" i="1"/>
  <c r="H139" i="1" s="1"/>
  <c r="T139" i="7"/>
  <c r="V139" i="7" s="1"/>
  <c r="X139" i="7" s="1"/>
  <c r="AB139" i="7" s="1"/>
  <c r="E174" i="1"/>
  <c r="H174" i="1" s="1"/>
  <c r="T174" i="7"/>
  <c r="V174" i="7" s="1"/>
  <c r="X174" i="7" s="1"/>
  <c r="AB174" i="7" s="1"/>
  <c r="E109" i="1"/>
  <c r="H109" i="1" s="1"/>
  <c r="T109" i="7"/>
  <c r="V109" i="7" s="1"/>
  <c r="X109" i="7" s="1"/>
  <c r="AB109" i="7" s="1"/>
  <c r="E107" i="1"/>
  <c r="H107" i="1" s="1"/>
  <c r="T107" i="7"/>
  <c r="E163" i="1"/>
  <c r="H163" i="1" s="1"/>
  <c r="T163" i="7"/>
  <c r="V163" i="7" s="1"/>
  <c r="X163" i="7" s="1"/>
  <c r="AB163" i="7" s="1"/>
  <c r="E35" i="1"/>
  <c r="H35" i="1" s="1"/>
  <c r="T35" i="7"/>
  <c r="V35" i="7" s="1"/>
  <c r="X35" i="7" s="1"/>
  <c r="AB35" i="7" s="1"/>
  <c r="E148" i="1"/>
  <c r="H148" i="1" s="1"/>
  <c r="T148" i="7"/>
  <c r="V148" i="7" s="1"/>
  <c r="X148" i="7" s="1"/>
  <c r="AB148" i="7" s="1"/>
  <c r="E156" i="1"/>
  <c r="H156" i="1" s="1"/>
  <c r="T156" i="7"/>
  <c r="V156" i="7" s="1"/>
  <c r="X156" i="7" s="1"/>
  <c r="AB156" i="7" s="1"/>
  <c r="E260" i="1"/>
  <c r="H260" i="1" s="1"/>
  <c r="T260" i="7"/>
  <c r="V260" i="7" s="1"/>
  <c r="X260" i="7" s="1"/>
  <c r="AB260" i="7" s="1"/>
  <c r="E248" i="1"/>
  <c r="H248" i="1" s="1"/>
  <c r="T248" i="7"/>
  <c r="V248" i="7" s="1"/>
  <c r="X248" i="7" s="1"/>
  <c r="AB248" i="7" s="1"/>
  <c r="E241" i="1"/>
  <c r="H241" i="1" s="1"/>
  <c r="T241" i="7"/>
  <c r="V241" i="7" s="1"/>
  <c r="X241" i="7" s="1"/>
  <c r="E238" i="1"/>
  <c r="H238" i="1" s="1"/>
  <c r="T238" i="7"/>
  <c r="E142" i="1"/>
  <c r="H142" i="1" s="1"/>
  <c r="T142" i="7"/>
  <c r="V142" i="7" s="1"/>
  <c r="X142" i="7" s="1"/>
  <c r="AB142" i="7" s="1"/>
  <c r="E97" i="1"/>
  <c r="H97" i="1" s="1"/>
  <c r="T97" i="7"/>
  <c r="V97" i="7" s="1"/>
  <c r="X97" i="7" s="1"/>
  <c r="AB97" i="7" s="1"/>
  <c r="E89" i="1"/>
  <c r="H89" i="1" s="1"/>
  <c r="T89" i="7"/>
  <c r="V89" i="7" s="1"/>
  <c r="X89" i="7" s="1"/>
  <c r="AB89" i="7" s="1"/>
  <c r="E53" i="1"/>
  <c r="H53" i="1" s="1"/>
  <c r="T53" i="7"/>
  <c r="E52" i="1"/>
  <c r="H52" i="1" s="1"/>
  <c r="T52" i="7"/>
  <c r="V52" i="7" s="1"/>
  <c r="X52" i="7" s="1"/>
  <c r="AB52" i="7" s="1"/>
  <c r="E7" i="1"/>
  <c r="H7" i="1" s="1"/>
  <c r="T7" i="7"/>
  <c r="V7" i="7" s="1"/>
  <c r="X7" i="7" s="1"/>
  <c r="AB7" i="7" s="1"/>
  <c r="E104" i="1"/>
  <c r="H104" i="1" s="1"/>
  <c r="T104" i="7"/>
  <c r="V104" i="7" s="1"/>
  <c r="X104" i="7" s="1"/>
  <c r="AB104" i="7" s="1"/>
  <c r="E43" i="1"/>
  <c r="H43" i="1" s="1"/>
  <c r="T43" i="7"/>
  <c r="E116" i="1"/>
  <c r="H116" i="1" s="1"/>
  <c r="T116" i="7"/>
  <c r="V116" i="7" s="1"/>
  <c r="X116" i="7" s="1"/>
  <c r="AB116" i="7" s="1"/>
  <c r="E166" i="1"/>
  <c r="H166" i="1" s="1"/>
  <c r="T166" i="7"/>
  <c r="V166" i="7" s="1"/>
  <c r="X166" i="7" s="1"/>
  <c r="AB166" i="7" s="1"/>
  <c r="E28" i="1"/>
  <c r="H28" i="1" s="1"/>
  <c r="T28" i="7"/>
  <c r="V28" i="7" s="1"/>
  <c r="X28" i="7" s="1"/>
  <c r="AB28" i="7" s="1"/>
  <c r="E198" i="1"/>
  <c r="H198" i="1" s="1"/>
  <c r="T198" i="7"/>
  <c r="E70" i="1"/>
  <c r="H70" i="1" s="1"/>
  <c r="T70" i="7"/>
  <c r="V70" i="7" s="1"/>
  <c r="X70" i="7" s="1"/>
  <c r="AB70" i="7" s="1"/>
  <c r="E215" i="1"/>
  <c r="H215" i="1" s="1"/>
  <c r="T215" i="7"/>
  <c r="V215" i="7" s="1"/>
  <c r="X215" i="7" s="1"/>
  <c r="AB215" i="7" s="1"/>
  <c r="E212" i="1"/>
  <c r="H212" i="1" s="1"/>
  <c r="T212" i="7"/>
  <c r="V212" i="7" s="1"/>
  <c r="X212" i="7" s="1"/>
  <c r="AB212" i="7" s="1"/>
  <c r="E232" i="1"/>
  <c r="H232" i="1" s="1"/>
  <c r="T232" i="7"/>
  <c r="E199" i="1"/>
  <c r="H199" i="1" s="1"/>
  <c r="T199" i="7"/>
  <c r="V199" i="7" s="1"/>
  <c r="X199" i="7" s="1"/>
  <c r="AB199" i="7" s="1"/>
  <c r="E90" i="1"/>
  <c r="H90" i="1" s="1"/>
  <c r="T90" i="7"/>
  <c r="V90" i="7" s="1"/>
  <c r="X90" i="7" s="1"/>
  <c r="AB90" i="7" s="1"/>
  <c r="E149" i="1"/>
  <c r="H149" i="1" s="1"/>
  <c r="T149" i="7"/>
  <c r="V149" i="7" s="1"/>
  <c r="X149" i="7" s="1"/>
  <c r="AB149" i="7" s="1"/>
  <c r="E21" i="1"/>
  <c r="H21" i="1" s="1"/>
  <c r="T21" i="7"/>
  <c r="E191" i="1"/>
  <c r="H191" i="1" s="1"/>
  <c r="T191" i="7"/>
  <c r="V191" i="7" s="1"/>
  <c r="X191" i="7" s="1"/>
  <c r="AB191" i="7" s="1"/>
  <c r="E119" i="1"/>
  <c r="H119" i="1" s="1"/>
  <c r="T119" i="7"/>
  <c r="V119" i="7" s="1"/>
  <c r="X119" i="7" s="1"/>
  <c r="AB119" i="7" s="1"/>
  <c r="E44" i="1"/>
  <c r="H44" i="1" s="1"/>
  <c r="T44" i="7"/>
  <c r="V44" i="7" s="1"/>
  <c r="X44" i="7" s="1"/>
  <c r="AB44" i="7" s="1"/>
  <c r="E112" i="1"/>
  <c r="H112" i="1" s="1"/>
  <c r="T112" i="7"/>
  <c r="V112" i="7" s="1"/>
  <c r="X112" i="7" s="1"/>
  <c r="AB112" i="7" s="1"/>
  <c r="E123" i="1"/>
  <c r="H123" i="1" s="1"/>
  <c r="T123" i="7"/>
  <c r="V123" i="7" s="1"/>
  <c r="X123" i="7" s="1"/>
  <c r="AB123" i="7" s="1"/>
  <c r="E76" i="1"/>
  <c r="H76" i="1" s="1"/>
  <c r="T76" i="7"/>
  <c r="V76" i="7" s="1"/>
  <c r="X76" i="7" s="1"/>
  <c r="AB76" i="7" s="1"/>
  <c r="E111" i="1"/>
  <c r="H111" i="1" s="1"/>
  <c r="T111" i="7"/>
  <c r="V111" i="7" s="1"/>
  <c r="X111" i="7" s="1"/>
  <c r="AB111" i="7" s="1"/>
  <c r="E13" i="1"/>
  <c r="H13" i="1" s="1"/>
  <c r="T13" i="7"/>
  <c r="E233" i="1"/>
  <c r="H233" i="1" s="1"/>
  <c r="T233" i="7"/>
  <c r="E254" i="1"/>
  <c r="H254" i="1" s="1"/>
  <c r="T254" i="7"/>
  <c r="V254" i="7" s="1"/>
  <c r="X254" i="7" s="1"/>
  <c r="AB254" i="7" s="1"/>
  <c r="E251" i="1"/>
  <c r="H251" i="1" s="1"/>
  <c r="T251" i="7"/>
  <c r="V251" i="7" s="1"/>
  <c r="X251" i="7" s="1"/>
  <c r="AB251" i="7" s="1"/>
  <c r="E240" i="1"/>
  <c r="H240" i="1" s="1"/>
  <c r="T240" i="7"/>
  <c r="Z57" i="7"/>
  <c r="Z88" i="7"/>
  <c r="Z174" i="7"/>
  <c r="Z246" i="7"/>
  <c r="Z78" i="7"/>
  <c r="Z31" i="7"/>
  <c r="Z9" i="7"/>
  <c r="Z210" i="7"/>
  <c r="Z150" i="7"/>
  <c r="Z130" i="7"/>
  <c r="Z48" i="7"/>
  <c r="Z159" i="7"/>
  <c r="Z61" i="7"/>
  <c r="Z155" i="7"/>
  <c r="Z248" i="7"/>
  <c r="Z175" i="7"/>
  <c r="Z252" i="7"/>
  <c r="Z262" i="7"/>
  <c r="Z188" i="7"/>
  <c r="Z132" i="7"/>
  <c r="Z33" i="7"/>
  <c r="Z120" i="7"/>
  <c r="Z14" i="7"/>
  <c r="Z118" i="7"/>
  <c r="Z134" i="7"/>
  <c r="Z229" i="7"/>
  <c r="Z245" i="7"/>
  <c r="Z168" i="7"/>
  <c r="Z182" i="7"/>
  <c r="Z228" i="7"/>
  <c r="Z261" i="7"/>
  <c r="Z42" i="7"/>
  <c r="Z145" i="7"/>
  <c r="Z133" i="7"/>
  <c r="Z230" i="7"/>
  <c r="Z87" i="7"/>
  <c r="Z103" i="7"/>
  <c r="Z80" i="7"/>
  <c r="Z226" i="7"/>
  <c r="Z101" i="7"/>
  <c r="Z207" i="7"/>
  <c r="Z20" i="7"/>
  <c r="Z154" i="7" l="1"/>
  <c r="Z184" i="7"/>
  <c r="Z254" i="7"/>
  <c r="Z72" i="7"/>
  <c r="Z35" i="7"/>
  <c r="Z200" i="7"/>
  <c r="Z214" i="7"/>
  <c r="Z211" i="7"/>
  <c r="Z166" i="7"/>
  <c r="Z189" i="7"/>
  <c r="Z176" i="7"/>
  <c r="Z10" i="7"/>
  <c r="Z50" i="7"/>
  <c r="Z112" i="7"/>
  <c r="Z148" i="7"/>
  <c r="Z250" i="7"/>
  <c r="Z256" i="7"/>
  <c r="Z259" i="7"/>
  <c r="Z236" i="7"/>
  <c r="Z258" i="7"/>
  <c r="Z221" i="7"/>
  <c r="Z156" i="7"/>
  <c r="Z64" i="7"/>
  <c r="Z18" i="7"/>
  <c r="Z164" i="7"/>
  <c r="Z45" i="7"/>
  <c r="Z22" i="7"/>
  <c r="Z153" i="7"/>
  <c r="Z162" i="7"/>
  <c r="Z39" i="7"/>
  <c r="Z129" i="7"/>
  <c r="Z205" i="7"/>
  <c r="Z186" i="7"/>
  <c r="Z15" i="7"/>
  <c r="Z115" i="7"/>
  <c r="Z8" i="7"/>
  <c r="Z190" i="7"/>
  <c r="Z97" i="7"/>
  <c r="Z77" i="7"/>
  <c r="Z237" i="7"/>
  <c r="Z17" i="7"/>
  <c r="Z249" i="7"/>
  <c r="Z105" i="7"/>
  <c r="Z32" i="7"/>
  <c r="Z94" i="7"/>
  <c r="Z102" i="7"/>
  <c r="Z199" i="7"/>
  <c r="Z116" i="7"/>
  <c r="Z217" i="7"/>
  <c r="S5" i="1"/>
  <c r="Z60" i="7"/>
  <c r="Z127" i="7"/>
  <c r="Z34" i="7"/>
  <c r="Z126" i="7"/>
  <c r="Z106" i="7"/>
  <c r="Z144" i="7"/>
  <c r="Z208" i="7"/>
  <c r="Z91" i="7"/>
  <c r="Z160" i="7"/>
  <c r="Z143" i="7"/>
  <c r="Z231" i="7"/>
  <c r="Z194" i="7"/>
  <c r="Z12" i="7"/>
  <c r="Z219" i="7"/>
  <c r="Z70" i="7"/>
  <c r="Z181" i="7"/>
  <c r="Z171" i="7"/>
  <c r="Z119" i="7"/>
  <c r="AB5" i="7"/>
  <c r="Z152" i="7"/>
  <c r="Z203" i="7"/>
  <c r="Z11" i="7"/>
  <c r="Z7" i="7"/>
  <c r="Z69" i="7"/>
  <c r="Z73" i="7"/>
  <c r="Z138" i="7"/>
  <c r="Z139" i="7"/>
  <c r="J5" i="1"/>
  <c r="L5" i="1" s="1"/>
  <c r="Z192" i="7"/>
  <c r="Z180" i="7"/>
  <c r="Z136" i="7"/>
  <c r="Z212" i="7"/>
  <c r="Z109" i="7"/>
  <c r="Z44" i="7"/>
  <c r="Z260" i="7"/>
  <c r="Z225" i="7"/>
  <c r="Z223" i="7"/>
  <c r="Z149" i="7"/>
  <c r="Z114" i="7"/>
  <c r="Z177" i="7"/>
  <c r="Z215" i="7"/>
  <c r="Z99" i="7"/>
  <c r="Z96" i="7"/>
  <c r="Z169" i="7"/>
  <c r="Z58" i="7"/>
  <c r="Z179" i="7"/>
  <c r="Z75" i="7"/>
  <c r="Z41" i="7"/>
  <c r="Z27" i="7"/>
  <c r="Z196" i="7"/>
  <c r="Z183" i="7"/>
  <c r="V240" i="7"/>
  <c r="X240" i="7" s="1"/>
  <c r="AB240" i="7" s="1"/>
  <c r="V13" i="7"/>
  <c r="X13" i="7" s="1"/>
  <c r="AB13" i="7" s="1"/>
  <c r="V21" i="7"/>
  <c r="X21" i="7" s="1"/>
  <c r="AB21" i="7" s="1"/>
  <c r="V232" i="7"/>
  <c r="X232" i="7" s="1"/>
  <c r="AB232" i="7" s="1"/>
  <c r="V198" i="7"/>
  <c r="X198" i="7" s="1"/>
  <c r="AB198" i="7" s="1"/>
  <c r="V43" i="7"/>
  <c r="X43" i="7" s="1"/>
  <c r="AB43" i="7" s="1"/>
  <c r="V53" i="7"/>
  <c r="X53" i="7" s="1"/>
  <c r="AB53" i="7" s="1"/>
  <c r="V238" i="7"/>
  <c r="X238" i="7" s="1"/>
  <c r="AB238" i="7" s="1"/>
  <c r="V107" i="7"/>
  <c r="X107" i="7" s="1"/>
  <c r="AB107" i="7" s="1"/>
  <c r="V141" i="7"/>
  <c r="X141" i="7" s="1"/>
  <c r="AB141" i="7" s="1"/>
  <c r="V19" i="7"/>
  <c r="X19" i="7" s="1"/>
  <c r="AB19" i="7" s="1"/>
  <c r="V37" i="7"/>
  <c r="X37" i="7" s="1"/>
  <c r="AB37" i="7" s="1"/>
  <c r="V79" i="7"/>
  <c r="X79" i="7" s="1"/>
  <c r="AB79" i="7" s="1"/>
  <c r="V213" i="7"/>
  <c r="X213" i="7" s="1"/>
  <c r="AB213" i="7" s="1"/>
  <c r="V172" i="7"/>
  <c r="X172" i="7" s="1"/>
  <c r="AB172" i="7" s="1"/>
  <c r="V55" i="7"/>
  <c r="X55" i="7" s="1"/>
  <c r="AB55" i="7" s="1"/>
  <c r="V24" i="7"/>
  <c r="X24" i="7" s="1"/>
  <c r="AB24" i="7" s="1"/>
  <c r="V185" i="7"/>
  <c r="X185" i="7" s="1"/>
  <c r="AB185" i="7" s="1"/>
  <c r="V222" i="7"/>
  <c r="X222" i="7" s="1"/>
  <c r="AB222" i="7" s="1"/>
  <c r="V85" i="7"/>
  <c r="X85" i="7" s="1"/>
  <c r="AB85" i="7" s="1"/>
  <c r="V38" i="7"/>
  <c r="X38" i="7" s="1"/>
  <c r="AB38" i="7" s="1"/>
  <c r="V216" i="7"/>
  <c r="X216" i="7" s="1"/>
  <c r="AB216" i="7" s="1"/>
  <c r="V244" i="7"/>
  <c r="X244" i="7" s="1"/>
  <c r="AB244" i="7" s="1"/>
  <c r="V209" i="7"/>
  <c r="X209" i="7" s="1"/>
  <c r="AB209" i="7" s="1"/>
  <c r="V25" i="7"/>
  <c r="X25" i="7" s="1"/>
  <c r="AB25" i="7" s="1"/>
  <c r="V51" i="7"/>
  <c r="X51" i="7" s="1"/>
  <c r="AB51" i="7" s="1"/>
  <c r="V193" i="7"/>
  <c r="X193" i="7" s="1"/>
  <c r="AB193" i="7" s="1"/>
  <c r="V40" i="7"/>
  <c r="X40" i="7" s="1"/>
  <c r="AB40" i="7" s="1"/>
  <c r="V74" i="7"/>
  <c r="X74" i="7" s="1"/>
  <c r="AB74" i="7" s="1"/>
  <c r="V158" i="7"/>
  <c r="X158" i="7" s="1"/>
  <c r="AB158" i="7" s="1"/>
  <c r="V235" i="7"/>
  <c r="X235" i="7" s="1"/>
  <c r="AB235" i="7" s="1"/>
  <c r="V257" i="7"/>
  <c r="X257" i="7" s="1"/>
  <c r="AB257" i="7" s="1"/>
  <c r="V187" i="7"/>
  <c r="X187" i="7" s="1"/>
  <c r="AB187" i="7" s="1"/>
  <c r="V147" i="7"/>
  <c r="X147" i="7" s="1"/>
  <c r="AB147" i="7" s="1"/>
  <c r="V122" i="7"/>
  <c r="X122" i="7" s="1"/>
  <c r="AB122" i="7" s="1"/>
  <c r="V56" i="7"/>
  <c r="X56" i="7" s="1"/>
  <c r="AB56" i="7" s="1"/>
  <c r="V255" i="7"/>
  <c r="X255" i="7" s="1"/>
  <c r="AB255" i="7" s="1"/>
  <c r="V173" i="7"/>
  <c r="X173" i="7" s="1"/>
  <c r="AB173" i="7" s="1"/>
  <c r="V201" i="7"/>
  <c r="X201" i="7" s="1"/>
  <c r="AB201" i="7" s="1"/>
  <c r="V220" i="7"/>
  <c r="X220" i="7" s="1"/>
  <c r="AB220" i="7" s="1"/>
  <c r="V234" i="7"/>
  <c r="X234" i="7" s="1"/>
  <c r="AB234" i="7" s="1"/>
  <c r="H140" i="1"/>
  <c r="H263" i="1" s="1"/>
  <c r="H265" i="1" s="1"/>
  <c r="E263" i="1"/>
  <c r="E265" i="1" s="1"/>
  <c r="J211" i="1"/>
  <c r="S211" i="1"/>
  <c r="J94" i="1"/>
  <c r="D94" i="8"/>
  <c r="S94" i="1"/>
  <c r="J75" i="1"/>
  <c r="S75" i="1"/>
  <c r="D75" i="8"/>
  <c r="J259" i="1"/>
  <c r="S259" i="1"/>
  <c r="J32" i="1"/>
  <c r="D32" i="8"/>
  <c r="S32" i="1"/>
  <c r="J221" i="1"/>
  <c r="S221" i="1"/>
  <c r="J208" i="1"/>
  <c r="S208" i="1"/>
  <c r="J106" i="1"/>
  <c r="D106" i="8"/>
  <c r="S106" i="1"/>
  <c r="J115" i="1"/>
  <c r="D115" i="8"/>
  <c r="S115" i="1"/>
  <c r="J162" i="1"/>
  <c r="S162" i="1"/>
  <c r="J34" i="1"/>
  <c r="D34" i="8"/>
  <c r="S34" i="1"/>
  <c r="J249" i="1"/>
  <c r="S249" i="1"/>
  <c r="J60" i="1"/>
  <c r="S60" i="1"/>
  <c r="D60" i="8"/>
  <c r="V170" i="7"/>
  <c r="X170" i="7" s="1"/>
  <c r="AB170" i="7" s="1"/>
  <c r="V49" i="7"/>
  <c r="X49" i="7" s="1"/>
  <c r="AB49" i="7" s="1"/>
  <c r="V121" i="7"/>
  <c r="X121" i="7" s="1"/>
  <c r="AB121" i="7" s="1"/>
  <c r="V117" i="7"/>
  <c r="X117" i="7" s="1"/>
  <c r="AB117" i="7" s="1"/>
  <c r="V54" i="7"/>
  <c r="X54" i="7" s="1"/>
  <c r="AB54" i="7" s="1"/>
  <c r="Z54" i="7"/>
  <c r="V63" i="7"/>
  <c r="X63" i="7" s="1"/>
  <c r="AB63" i="7" s="1"/>
  <c r="Z71" i="7"/>
  <c r="V233" i="7"/>
  <c r="X233" i="7" s="1"/>
  <c r="AB233" i="7" s="1"/>
  <c r="Z242" i="7"/>
  <c r="AB242" i="7"/>
  <c r="V140" i="7"/>
  <c r="X140" i="7" s="1"/>
  <c r="T263" i="7"/>
  <c r="J258" i="1"/>
  <c r="S258" i="1"/>
  <c r="J64" i="1"/>
  <c r="D64" i="8"/>
  <c r="S64" i="1"/>
  <c r="J205" i="1"/>
  <c r="S205" i="1"/>
  <c r="J250" i="1"/>
  <c r="S250" i="1"/>
  <c r="J236" i="1"/>
  <c r="S236" i="1"/>
  <c r="J186" i="1"/>
  <c r="S186" i="1"/>
  <c r="J153" i="1"/>
  <c r="S153" i="1"/>
  <c r="J22" i="1"/>
  <c r="S22" i="1"/>
  <c r="D22" i="8"/>
  <c r="J129" i="1"/>
  <c r="S129" i="1"/>
  <c r="J45" i="1"/>
  <c r="D45" i="8"/>
  <c r="S45" i="1"/>
  <c r="J18" i="1"/>
  <c r="D18" i="8"/>
  <c r="S18" i="1"/>
  <c r="J256" i="1"/>
  <c r="S256" i="1"/>
  <c r="J164" i="1"/>
  <c r="S164" i="1"/>
  <c r="Z253" i="7"/>
  <c r="Z163" i="7"/>
  <c r="Z124" i="7"/>
  <c r="Z131" i="7"/>
  <c r="Z165" i="7"/>
  <c r="Z68" i="7"/>
  <c r="Z146" i="7"/>
  <c r="Z47" i="7"/>
  <c r="Z83" i="7"/>
  <c r="Z92" i="7"/>
  <c r="Z224" i="7"/>
  <c r="Z128" i="7"/>
  <c r="J233" i="1"/>
  <c r="S233" i="1"/>
  <c r="J123" i="1"/>
  <c r="D123" i="8"/>
  <c r="S123" i="1"/>
  <c r="J191" i="1"/>
  <c r="S191" i="1"/>
  <c r="J199" i="1"/>
  <c r="S199" i="1"/>
  <c r="J70" i="1"/>
  <c r="D70" i="8"/>
  <c r="S70" i="1"/>
  <c r="J116" i="1"/>
  <c r="D116" i="8"/>
  <c r="S116" i="1"/>
  <c r="J52" i="1"/>
  <c r="D52" i="8"/>
  <c r="S52" i="1"/>
  <c r="J142" i="1"/>
  <c r="S142" i="1"/>
  <c r="J260" i="1"/>
  <c r="S260" i="1"/>
  <c r="J163" i="1"/>
  <c r="S163" i="1"/>
  <c r="J139" i="1"/>
  <c r="S139" i="1"/>
  <c r="J68" i="1"/>
  <c r="D68" i="8"/>
  <c r="S68" i="1"/>
  <c r="J167" i="1"/>
  <c r="S167" i="1"/>
  <c r="J82" i="1"/>
  <c r="D82" i="8"/>
  <c r="S82" i="1"/>
  <c r="J29" i="1"/>
  <c r="S29" i="1"/>
  <c r="D29" i="8"/>
  <c r="J178" i="1"/>
  <c r="S178" i="1"/>
  <c r="J242" i="1"/>
  <c r="S242" i="1"/>
  <c r="J169" i="1"/>
  <c r="S169" i="1"/>
  <c r="J195" i="1"/>
  <c r="S195" i="1"/>
  <c r="J218" i="1"/>
  <c r="S218" i="1"/>
  <c r="J84" i="1"/>
  <c r="D84" i="8"/>
  <c r="S84" i="1"/>
  <c r="J11" i="1"/>
  <c r="S11" i="1"/>
  <c r="D11" i="8"/>
  <c r="J36" i="1"/>
  <c r="D36" i="8"/>
  <c r="S36" i="1"/>
  <c r="J93" i="1"/>
  <c r="D93" i="8"/>
  <c r="S93" i="1"/>
  <c r="J253" i="1"/>
  <c r="S253" i="1"/>
  <c r="J105" i="1"/>
  <c r="S105" i="1"/>
  <c r="D105" i="8"/>
  <c r="J135" i="1"/>
  <c r="S135" i="1"/>
  <c r="J98" i="1"/>
  <c r="S98" i="1"/>
  <c r="D98" i="8"/>
  <c r="J131" i="1"/>
  <c r="S131" i="1"/>
  <c r="J194" i="1"/>
  <c r="S194" i="1"/>
  <c r="J96" i="1"/>
  <c r="S96" i="1"/>
  <c r="D96" i="8"/>
  <c r="J46" i="1"/>
  <c r="D46" i="8"/>
  <c r="S46" i="1"/>
  <c r="J91" i="1"/>
  <c r="D91" i="8"/>
  <c r="S91" i="1"/>
  <c r="J65" i="1"/>
  <c r="S65" i="1"/>
  <c r="D65" i="8"/>
  <c r="J47" i="1"/>
  <c r="S47" i="1"/>
  <c r="D47" i="8"/>
  <c r="J225" i="1"/>
  <c r="S225" i="1"/>
  <c r="J151" i="1"/>
  <c r="S151" i="1"/>
  <c r="J180" i="1"/>
  <c r="S180" i="1"/>
  <c r="J66" i="1"/>
  <c r="D66" i="8"/>
  <c r="S66" i="1"/>
  <c r="J17" i="1"/>
  <c r="D17" i="8"/>
  <c r="S17" i="1"/>
  <c r="J86" i="1"/>
  <c r="D86" i="8"/>
  <c r="S86" i="1"/>
  <c r="J15" i="1"/>
  <c r="S15" i="1"/>
  <c r="D15" i="8"/>
  <c r="J39" i="1"/>
  <c r="S39" i="1"/>
  <c r="D39" i="8"/>
  <c r="J99" i="1"/>
  <c r="S99" i="1"/>
  <c r="D99" i="8"/>
  <c r="J59" i="1"/>
  <c r="D59" i="8"/>
  <c r="S59" i="1"/>
  <c r="J144" i="1"/>
  <c r="S144" i="1"/>
  <c r="J196" i="1"/>
  <c r="S196" i="1"/>
  <c r="J12" i="1"/>
  <c r="D12" i="8"/>
  <c r="S12" i="1"/>
  <c r="J102" i="1"/>
  <c r="D102" i="8"/>
  <c r="S102" i="1"/>
  <c r="J202" i="1"/>
  <c r="S202" i="1"/>
  <c r="J13" i="1"/>
  <c r="D13" i="8"/>
  <c r="S13" i="1"/>
  <c r="J232" i="1"/>
  <c r="S232" i="1"/>
  <c r="J238" i="1"/>
  <c r="S238" i="1"/>
  <c r="J141" i="1"/>
  <c r="S141" i="1"/>
  <c r="J79" i="1"/>
  <c r="D79" i="8"/>
  <c r="S79" i="1"/>
  <c r="J172" i="1"/>
  <c r="S172" i="1"/>
  <c r="J185" i="1"/>
  <c r="S185" i="1"/>
  <c r="J38" i="1"/>
  <c r="D38" i="8"/>
  <c r="S38" i="1"/>
  <c r="J77" i="1"/>
  <c r="S77" i="1"/>
  <c r="D77" i="8"/>
  <c r="J51" i="1"/>
  <c r="S51" i="1"/>
  <c r="D51" i="8"/>
  <c r="J74" i="1"/>
  <c r="S74" i="1"/>
  <c r="D74" i="8"/>
  <c r="J235" i="1"/>
  <c r="S235" i="1"/>
  <c r="J187" i="1"/>
  <c r="S187" i="1"/>
  <c r="J255" i="1"/>
  <c r="S255" i="1"/>
  <c r="J201" i="1"/>
  <c r="S201" i="1"/>
  <c r="J49" i="1"/>
  <c r="D49" i="8"/>
  <c r="S49" i="1"/>
  <c r="J63" i="1"/>
  <c r="D63" i="8"/>
  <c r="S63" i="1"/>
  <c r="Z84" i="7"/>
  <c r="Z247" i="7"/>
  <c r="Z178" i="7"/>
  <c r="Z46" i="7"/>
  <c r="Z65" i="7"/>
  <c r="J110" i="1"/>
  <c r="S110" i="1"/>
  <c r="D110" i="8"/>
  <c r="J95" i="1"/>
  <c r="D95" i="8"/>
  <c r="S95" i="1"/>
  <c r="J58" i="1"/>
  <c r="D58" i="8"/>
  <c r="S58" i="1"/>
  <c r="J197" i="1"/>
  <c r="S197" i="1"/>
  <c r="J165" i="1"/>
  <c r="S165" i="1"/>
  <c r="Z206" i="7"/>
  <c r="Z67" i="7"/>
  <c r="Z36" i="7"/>
  <c r="Z161" i="7"/>
  <c r="Z104" i="7"/>
  <c r="Z110" i="7"/>
  <c r="Z76" i="7"/>
  <c r="Z111" i="7"/>
  <c r="Z81" i="7"/>
  <c r="Z125" i="7"/>
  <c r="Z204" i="7"/>
  <c r="J251" i="1"/>
  <c r="S251" i="1"/>
  <c r="J111" i="1"/>
  <c r="D111" i="8"/>
  <c r="S111" i="1"/>
  <c r="J44" i="1"/>
  <c r="D44" i="8"/>
  <c r="S44" i="1"/>
  <c r="J149" i="1"/>
  <c r="S149" i="1"/>
  <c r="J212" i="1"/>
  <c r="S212" i="1"/>
  <c r="J28" i="1"/>
  <c r="S28" i="1"/>
  <c r="D28" i="8"/>
  <c r="J104" i="1"/>
  <c r="D104" i="8"/>
  <c r="S104" i="1"/>
  <c r="J89" i="1"/>
  <c r="S89" i="1"/>
  <c r="D89" i="8"/>
  <c r="J241" i="1"/>
  <c r="S241" i="1"/>
  <c r="J148" i="1"/>
  <c r="S148" i="1"/>
  <c r="J109" i="1"/>
  <c r="S109" i="1"/>
  <c r="D109" i="8"/>
  <c r="J100" i="1"/>
  <c r="S100" i="1"/>
  <c r="D100" i="8"/>
  <c r="J192" i="1"/>
  <c r="S192" i="1"/>
  <c r="J50" i="1"/>
  <c r="D50" i="8"/>
  <c r="S50" i="1"/>
  <c r="J190" i="1"/>
  <c r="S190" i="1"/>
  <c r="J230" i="1"/>
  <c r="S230" i="1"/>
  <c r="J239" i="1"/>
  <c r="S239" i="1"/>
  <c r="J9" i="1"/>
  <c r="S9" i="1"/>
  <c r="D9" i="8"/>
  <c r="J224" i="1"/>
  <c r="S224" i="1"/>
  <c r="J143" i="1"/>
  <c r="S143" i="1"/>
  <c r="J81" i="1"/>
  <c r="D81" i="8"/>
  <c r="S81" i="1"/>
  <c r="J125" i="1"/>
  <c r="D125" i="8"/>
  <c r="S125" i="1"/>
  <c r="J223" i="1"/>
  <c r="S223" i="1"/>
  <c r="J206" i="1"/>
  <c r="S206" i="1"/>
  <c r="J16" i="1"/>
  <c r="D16" i="8"/>
  <c r="S16" i="1"/>
  <c r="J10" i="1"/>
  <c r="S10" i="1"/>
  <c r="D10" i="8"/>
  <c r="J183" i="1"/>
  <c r="S183" i="1"/>
  <c r="J92" i="1"/>
  <c r="S92" i="1"/>
  <c r="D92" i="8"/>
  <c r="J124" i="1"/>
  <c r="S124" i="1"/>
  <c r="D124" i="8"/>
  <c r="J204" i="1"/>
  <c r="S204" i="1"/>
  <c r="J23" i="1"/>
  <c r="S23" i="1"/>
  <c r="D23" i="8"/>
  <c r="J27" i="1"/>
  <c r="S27" i="1"/>
  <c r="D27" i="8"/>
  <c r="J160" i="1"/>
  <c r="S160" i="1"/>
  <c r="J67" i="1"/>
  <c r="D67" i="8"/>
  <c r="S67" i="1"/>
  <c r="J126" i="1"/>
  <c r="D126" i="8"/>
  <c r="S126" i="1"/>
  <c r="J8" i="1"/>
  <c r="S8" i="1"/>
  <c r="D8" i="8"/>
  <c r="J146" i="1"/>
  <c r="S146" i="1"/>
  <c r="J138" i="1"/>
  <c r="S138" i="1"/>
  <c r="J227" i="1"/>
  <c r="S227" i="1"/>
  <c r="J127" i="1"/>
  <c r="D127" i="8"/>
  <c r="S127" i="1"/>
  <c r="J181" i="1"/>
  <c r="S181" i="1"/>
  <c r="J219" i="1"/>
  <c r="S219" i="1"/>
  <c r="J108" i="1"/>
  <c r="D108" i="8"/>
  <c r="S108" i="1"/>
  <c r="J228" i="1"/>
  <c r="S228" i="1"/>
  <c r="J6" i="1"/>
  <c r="D6" i="8"/>
  <c r="S6" i="1"/>
  <c r="J137" i="1"/>
  <c r="S137" i="1"/>
  <c r="J113" i="1"/>
  <c r="S113" i="1"/>
  <c r="D113" i="8"/>
  <c r="J231" i="1"/>
  <c r="S231" i="1"/>
  <c r="J62" i="1"/>
  <c r="S62" i="1"/>
  <c r="D62" i="8"/>
  <c r="J136" i="1"/>
  <c r="S136" i="1"/>
  <c r="J83" i="1"/>
  <c r="S83" i="1"/>
  <c r="D83" i="8"/>
  <c r="J112" i="1"/>
  <c r="S112" i="1"/>
  <c r="D112" i="8"/>
  <c r="J198" i="1"/>
  <c r="S198" i="1"/>
  <c r="J53" i="1"/>
  <c r="S53" i="1"/>
  <c r="D53" i="8"/>
  <c r="J107" i="1"/>
  <c r="D107" i="8"/>
  <c r="S107" i="1"/>
  <c r="J37" i="1"/>
  <c r="S37" i="1"/>
  <c r="D37" i="8"/>
  <c r="J213" i="1"/>
  <c r="S213" i="1"/>
  <c r="J24" i="1"/>
  <c r="D24" i="8"/>
  <c r="S24" i="1"/>
  <c r="J85" i="1"/>
  <c r="S85" i="1"/>
  <c r="D85" i="8"/>
  <c r="J244" i="1"/>
  <c r="S244" i="1"/>
  <c r="J25" i="1"/>
  <c r="D25" i="8"/>
  <c r="S25" i="1"/>
  <c r="J40" i="1"/>
  <c r="S40" i="1"/>
  <c r="D40" i="8"/>
  <c r="J257" i="1"/>
  <c r="S257" i="1"/>
  <c r="J147" i="1"/>
  <c r="S147" i="1"/>
  <c r="J56" i="1"/>
  <c r="D56" i="8"/>
  <c r="S56" i="1"/>
  <c r="J173" i="1"/>
  <c r="S173" i="1"/>
  <c r="J220" i="1"/>
  <c r="S220" i="1"/>
  <c r="J234" i="1"/>
  <c r="S234" i="1"/>
  <c r="J170" i="1"/>
  <c r="S170" i="1"/>
  <c r="J121" i="1"/>
  <c r="D121" i="8"/>
  <c r="S121" i="1"/>
  <c r="J117" i="1"/>
  <c r="S117" i="1"/>
  <c r="D117" i="8"/>
  <c r="Z167" i="7"/>
  <c r="Z26" i="7"/>
  <c r="Z197" i="7"/>
  <c r="Z241" i="7"/>
  <c r="AB241" i="7"/>
  <c r="J26" i="1"/>
  <c r="S26" i="1"/>
  <c r="D26" i="8"/>
  <c r="J128" i="1"/>
  <c r="S128" i="1"/>
  <c r="J114" i="1"/>
  <c r="S114" i="1"/>
  <c r="D114" i="8"/>
  <c r="J161" i="1"/>
  <c r="S161" i="1"/>
  <c r="Z100" i="7"/>
  <c r="Z28" i="7"/>
  <c r="Z89" i="7"/>
  <c r="Z227" i="7"/>
  <c r="Z135" i="7"/>
  <c r="Z191" i="7"/>
  <c r="Z66" i="7"/>
  <c r="Z23" i="7"/>
  <c r="Z151" i="7"/>
  <c r="Z137" i="7"/>
  <c r="Z142" i="7"/>
  <c r="Z86" i="7"/>
  <c r="Z95" i="7"/>
  <c r="Z218" i="7"/>
  <c r="Z6" i="7"/>
  <c r="Z243" i="7"/>
  <c r="AB243" i="7"/>
  <c r="J48" i="1"/>
  <c r="D48" i="8"/>
  <c r="S48" i="1"/>
  <c r="J41" i="1"/>
  <c r="S41" i="1"/>
  <c r="D41" i="8"/>
  <c r="J171" i="1"/>
  <c r="S171" i="1"/>
  <c r="J179" i="1"/>
  <c r="S179" i="1"/>
  <c r="J203" i="1"/>
  <c r="S203" i="1"/>
  <c r="J177" i="1"/>
  <c r="S177" i="1"/>
  <c r="J103" i="1"/>
  <c r="S103" i="1"/>
  <c r="D103" i="8"/>
  <c r="J69" i="1"/>
  <c r="S69" i="1"/>
  <c r="D69" i="8"/>
  <c r="J78" i="1"/>
  <c r="D78" i="8"/>
  <c r="S78" i="1"/>
  <c r="J229" i="1"/>
  <c r="S229" i="1"/>
  <c r="J152" i="1"/>
  <c r="S152" i="1"/>
  <c r="J262" i="1"/>
  <c r="L262" i="1" s="1"/>
  <c r="J101" i="1"/>
  <c r="S101" i="1"/>
  <c r="D101" i="8"/>
  <c r="J240" i="1"/>
  <c r="S240" i="1"/>
  <c r="J21" i="1"/>
  <c r="D21" i="8"/>
  <c r="S21" i="1"/>
  <c r="J43" i="1"/>
  <c r="D43" i="8"/>
  <c r="S43" i="1"/>
  <c r="J156" i="1"/>
  <c r="S156" i="1"/>
  <c r="J19" i="1"/>
  <c r="S19" i="1"/>
  <c r="D19" i="8"/>
  <c r="J71" i="1"/>
  <c r="S71" i="1"/>
  <c r="D71" i="8"/>
  <c r="J55" i="1"/>
  <c r="D55" i="8"/>
  <c r="S55" i="1"/>
  <c r="J222" i="1"/>
  <c r="S222" i="1"/>
  <c r="J216" i="1"/>
  <c r="S216" i="1"/>
  <c r="J209" i="1"/>
  <c r="S209" i="1"/>
  <c r="J193" i="1"/>
  <c r="S193" i="1"/>
  <c r="J158" i="1"/>
  <c r="S158" i="1"/>
  <c r="J122" i="1"/>
  <c r="D122" i="8"/>
  <c r="S122" i="1"/>
  <c r="J54" i="1"/>
  <c r="D54" i="8"/>
  <c r="S54" i="1"/>
  <c r="Z52" i="7"/>
  <c r="V239" i="7"/>
  <c r="X239" i="7" s="1"/>
  <c r="AB239" i="7" s="1"/>
  <c r="J157" i="1"/>
  <c r="S157" i="1"/>
  <c r="J217" i="1"/>
  <c r="S217" i="1"/>
  <c r="J30" i="1"/>
  <c r="S30" i="1"/>
  <c r="D30" i="8"/>
  <c r="J247" i="1"/>
  <c r="S247" i="1"/>
  <c r="Z59" i="7"/>
  <c r="Z62" i="7"/>
  <c r="Z202" i="7"/>
  <c r="Z98" i="7"/>
  <c r="Z30" i="7"/>
  <c r="Z93" i="7"/>
  <c r="Z157" i="7"/>
  <c r="Z82" i="7"/>
  <c r="Z29" i="7"/>
  <c r="Z123" i="7"/>
  <c r="Z108" i="7"/>
  <c r="Z16" i="7"/>
  <c r="Z113" i="7"/>
  <c r="Z251" i="7"/>
  <c r="Z195" i="7"/>
  <c r="Z90" i="7"/>
  <c r="J254" i="1"/>
  <c r="S254" i="1"/>
  <c r="J76" i="1"/>
  <c r="D76" i="8"/>
  <c r="S76" i="1"/>
  <c r="J119" i="1"/>
  <c r="S119" i="1"/>
  <c r="D119" i="8"/>
  <c r="J90" i="1"/>
  <c r="S90" i="1"/>
  <c r="D90" i="8"/>
  <c r="J215" i="1"/>
  <c r="S215" i="1"/>
  <c r="J166" i="1"/>
  <c r="S166" i="1"/>
  <c r="J7" i="1"/>
  <c r="D7" i="8"/>
  <c r="S7" i="1"/>
  <c r="J97" i="1"/>
  <c r="D97" i="8"/>
  <c r="S97" i="1"/>
  <c r="J248" i="1"/>
  <c r="S248" i="1"/>
  <c r="J35" i="1"/>
  <c r="S35" i="1"/>
  <c r="D35" i="8"/>
  <c r="J174" i="1"/>
  <c r="S174" i="1"/>
  <c r="J189" i="1"/>
  <c r="S189" i="1"/>
  <c r="J184" i="1"/>
  <c r="S184" i="1"/>
  <c r="J237" i="1"/>
  <c r="S237" i="1"/>
  <c r="J200" i="1"/>
  <c r="S200" i="1"/>
  <c r="J72" i="1"/>
  <c r="S72" i="1"/>
  <c r="D72" i="8"/>
  <c r="J243" i="1"/>
  <c r="S243" i="1"/>
  <c r="J88" i="1"/>
  <c r="D88" i="8"/>
  <c r="S88" i="1"/>
  <c r="J176" i="1"/>
  <c r="S176" i="1"/>
  <c r="J154" i="1"/>
  <c r="S154" i="1"/>
  <c r="J214" i="1"/>
  <c r="S214" i="1"/>
  <c r="J132" i="1"/>
  <c r="S132" i="1"/>
  <c r="J210" i="1"/>
  <c r="S210" i="1"/>
  <c r="J150" i="1"/>
  <c r="S150" i="1"/>
  <c r="J245" i="1"/>
  <c r="S245" i="1"/>
  <c r="J188" i="1"/>
  <c r="S188" i="1"/>
  <c r="J42" i="1"/>
  <c r="S42" i="1"/>
  <c r="D42" i="8"/>
  <c r="J73" i="1"/>
  <c r="S73" i="1"/>
  <c r="D73" i="8"/>
  <c r="J130" i="1"/>
  <c r="S130" i="1"/>
  <c r="J33" i="1"/>
  <c r="D33" i="8"/>
  <c r="S33" i="1"/>
  <c r="J175" i="1"/>
  <c r="S175" i="1"/>
  <c r="J20" i="1"/>
  <c r="D20" i="8"/>
  <c r="S20" i="1"/>
  <c r="J246" i="1"/>
  <c r="S246" i="1"/>
  <c r="J120" i="1"/>
  <c r="S120" i="1"/>
  <c r="D120" i="8"/>
  <c r="J134" i="1"/>
  <c r="S134" i="1"/>
  <c r="J57" i="1"/>
  <c r="S57" i="1"/>
  <c r="D57" i="8"/>
  <c r="J87" i="1"/>
  <c r="S87" i="1"/>
  <c r="D87" i="8"/>
  <c r="J252" i="1"/>
  <c r="S252" i="1"/>
  <c r="J207" i="1"/>
  <c r="S207" i="1"/>
  <c r="J14" i="1"/>
  <c r="D14" i="8"/>
  <c r="S14" i="1"/>
  <c r="J118" i="1"/>
  <c r="S118" i="1"/>
  <c r="D118" i="8"/>
  <c r="J226" i="1"/>
  <c r="S226" i="1"/>
  <c r="J261" i="1"/>
  <c r="S261" i="1"/>
  <c r="J61" i="1"/>
  <c r="S61" i="1"/>
  <c r="D61" i="8"/>
  <c r="J159" i="1"/>
  <c r="S159" i="1"/>
  <c r="J145" i="1"/>
  <c r="S145" i="1"/>
  <c r="J31" i="1"/>
  <c r="S31" i="1"/>
  <c r="D31" i="8"/>
  <c r="J133" i="1"/>
  <c r="S133" i="1"/>
  <c r="J182" i="1"/>
  <c r="S182" i="1"/>
  <c r="J155" i="1"/>
  <c r="S155" i="1"/>
  <c r="J80" i="1"/>
  <c r="S80" i="1"/>
  <c r="D80" i="8"/>
  <c r="J168" i="1"/>
  <c r="S168" i="1"/>
  <c r="S262" i="1"/>
  <c r="Z170" i="7" l="1"/>
  <c r="Z63" i="7"/>
  <c r="Z43" i="7"/>
  <c r="Z257" i="7"/>
  <c r="Z185" i="7"/>
  <c r="Z173" i="7"/>
  <c r="Z209" i="7"/>
  <c r="Z239" i="7"/>
  <c r="Z51" i="7"/>
  <c r="Z238" i="7"/>
  <c r="Z13" i="7"/>
  <c r="F5" i="8"/>
  <c r="Z141" i="7"/>
  <c r="Z220" i="7"/>
  <c r="Z147" i="7"/>
  <c r="Z216" i="7"/>
  <c r="Z55" i="7"/>
  <c r="Z49" i="7"/>
  <c r="Z40" i="7"/>
  <c r="Z37" i="7"/>
  <c r="Z56" i="7"/>
  <c r="Z85" i="7"/>
  <c r="Z232" i="7"/>
  <c r="P5" i="1"/>
  <c r="Z117" i="7"/>
  <c r="Z158" i="7"/>
  <c r="Z213" i="7"/>
  <c r="L203" i="1"/>
  <c r="P203" i="1"/>
  <c r="F203" i="8"/>
  <c r="J203" i="8" s="1"/>
  <c r="L26" i="1"/>
  <c r="P26" i="1"/>
  <c r="F26" i="8"/>
  <c r="J26" i="8" s="1"/>
  <c r="L79" i="1"/>
  <c r="P79" i="1"/>
  <c r="F79" i="8"/>
  <c r="J79" i="8" s="1"/>
  <c r="L29" i="1"/>
  <c r="P29" i="1"/>
  <c r="F29" i="8"/>
  <c r="J29" i="8" s="1"/>
  <c r="Z140" i="7"/>
  <c r="X263" i="7"/>
  <c r="AB140" i="7"/>
  <c r="L115" i="1"/>
  <c r="F115" i="8"/>
  <c r="J115" i="8" s="1"/>
  <c r="P115" i="1"/>
  <c r="L214" i="1"/>
  <c r="F214" i="8"/>
  <c r="J214" i="8" s="1"/>
  <c r="P214" i="1"/>
  <c r="L184" i="1"/>
  <c r="F184" i="8"/>
  <c r="J184" i="8" s="1"/>
  <c r="P184" i="1"/>
  <c r="L215" i="1"/>
  <c r="P215" i="1"/>
  <c r="F215" i="8"/>
  <c r="J215" i="8" s="1"/>
  <c r="L222" i="1"/>
  <c r="F222" i="8"/>
  <c r="J222" i="8" s="1"/>
  <c r="P222" i="1"/>
  <c r="L101" i="1"/>
  <c r="F101" i="8"/>
  <c r="J101" i="8" s="1"/>
  <c r="P101" i="1"/>
  <c r="L164" i="1"/>
  <c r="F164" i="8"/>
  <c r="J164" i="8" s="1"/>
  <c r="P164" i="1"/>
  <c r="L118" i="1"/>
  <c r="P118" i="1"/>
  <c r="F118" i="8"/>
  <c r="J118" i="8" s="1"/>
  <c r="L246" i="1"/>
  <c r="F246" i="8"/>
  <c r="J246" i="8" s="1"/>
  <c r="P246" i="1"/>
  <c r="L245" i="1"/>
  <c r="F245" i="8"/>
  <c r="J245" i="8" s="1"/>
  <c r="P245" i="1"/>
  <c r="L248" i="1"/>
  <c r="F248" i="8"/>
  <c r="J248" i="8" s="1"/>
  <c r="P248" i="1"/>
  <c r="L158" i="1"/>
  <c r="P158" i="1"/>
  <c r="F158" i="8"/>
  <c r="J158" i="8" s="1"/>
  <c r="L128" i="1"/>
  <c r="F128" i="8"/>
  <c r="J128" i="8" s="1"/>
  <c r="P128" i="1"/>
  <c r="L37" i="1"/>
  <c r="F37" i="8"/>
  <c r="J37" i="8" s="1"/>
  <c r="P37" i="1"/>
  <c r="L231" i="1"/>
  <c r="F231" i="8"/>
  <c r="J231" i="8" s="1"/>
  <c r="P231" i="1"/>
  <c r="L206" i="1"/>
  <c r="F206" i="8"/>
  <c r="J206" i="8" s="1"/>
  <c r="P206" i="1"/>
  <c r="L89" i="1"/>
  <c r="P89" i="1"/>
  <c r="F89" i="8"/>
  <c r="J89" i="8" s="1"/>
  <c r="L255" i="1"/>
  <c r="F255" i="8"/>
  <c r="J255" i="8" s="1"/>
  <c r="P255" i="1"/>
  <c r="L12" i="1"/>
  <c r="F12" i="8"/>
  <c r="J12" i="8" s="1"/>
  <c r="P12" i="1"/>
  <c r="L142" i="1"/>
  <c r="P142" i="1"/>
  <c r="F142" i="8"/>
  <c r="J142" i="8" s="1"/>
  <c r="L250" i="1"/>
  <c r="F250" i="8"/>
  <c r="J250" i="8" s="1"/>
  <c r="P250" i="1"/>
  <c r="L94" i="1"/>
  <c r="P94" i="1"/>
  <c r="F94" i="8"/>
  <c r="J94" i="8" s="1"/>
  <c r="L145" i="1"/>
  <c r="F145" i="8"/>
  <c r="J145" i="8" s="1"/>
  <c r="P145" i="1"/>
  <c r="L252" i="1"/>
  <c r="F252" i="8"/>
  <c r="J252" i="8" s="1"/>
  <c r="P252" i="1"/>
  <c r="L33" i="1"/>
  <c r="F33" i="8"/>
  <c r="J33" i="8" s="1"/>
  <c r="P33" i="1"/>
  <c r="L132" i="1"/>
  <c r="P132" i="1"/>
  <c r="F132" i="8"/>
  <c r="J132" i="8" s="1"/>
  <c r="L237" i="1"/>
  <c r="F237" i="8"/>
  <c r="J237" i="8" s="1"/>
  <c r="P237" i="1"/>
  <c r="L166" i="1"/>
  <c r="F166" i="8"/>
  <c r="J166" i="8" s="1"/>
  <c r="P166" i="1"/>
  <c r="L217" i="1"/>
  <c r="F217" i="8"/>
  <c r="J217" i="8" s="1"/>
  <c r="P217" i="1"/>
  <c r="L216" i="1"/>
  <c r="P216" i="1"/>
  <c r="F216" i="8"/>
  <c r="J216" i="8" s="1"/>
  <c r="L240" i="1"/>
  <c r="F240" i="8"/>
  <c r="J240" i="8" s="1"/>
  <c r="P240" i="1"/>
  <c r="L152" i="1"/>
  <c r="F152" i="8"/>
  <c r="J152" i="8" s="1"/>
  <c r="P152" i="1"/>
  <c r="L171" i="1"/>
  <c r="P171" i="1"/>
  <c r="F171" i="8"/>
  <c r="J171" i="8" s="1"/>
  <c r="L170" i="1"/>
  <c r="P170" i="1"/>
  <c r="F170" i="8"/>
  <c r="J170" i="8" s="1"/>
  <c r="L25" i="1"/>
  <c r="F25" i="8"/>
  <c r="J25" i="8" s="1"/>
  <c r="P25" i="1"/>
  <c r="L198" i="1"/>
  <c r="P198" i="1"/>
  <c r="F198" i="8"/>
  <c r="J198" i="8" s="1"/>
  <c r="L6" i="1"/>
  <c r="P6" i="1"/>
  <c r="F6" i="8"/>
  <c r="J6" i="8" s="1"/>
  <c r="L146" i="1"/>
  <c r="P146" i="1"/>
  <c r="F146" i="8"/>
  <c r="J146" i="8" s="1"/>
  <c r="L124" i="1"/>
  <c r="F124" i="8"/>
  <c r="J124" i="8" s="1"/>
  <c r="P124" i="1"/>
  <c r="L81" i="1"/>
  <c r="F81" i="8"/>
  <c r="J81" i="8" s="1"/>
  <c r="P81" i="1"/>
  <c r="L192" i="1"/>
  <c r="P192" i="1"/>
  <c r="F192" i="8"/>
  <c r="J192" i="8" s="1"/>
  <c r="L212" i="1"/>
  <c r="P212" i="1"/>
  <c r="F212" i="8"/>
  <c r="J212" i="8" s="1"/>
  <c r="L58" i="1"/>
  <c r="P58" i="1"/>
  <c r="F58" i="8"/>
  <c r="J58" i="8" s="1"/>
  <c r="L74" i="1"/>
  <c r="P74" i="1"/>
  <c r="F74" i="8"/>
  <c r="J74" i="8" s="1"/>
  <c r="L238" i="1"/>
  <c r="F238" i="8"/>
  <c r="J238" i="8" s="1"/>
  <c r="P238" i="1"/>
  <c r="L59" i="1"/>
  <c r="F59" i="8"/>
  <c r="J59" i="8" s="1"/>
  <c r="P59" i="1"/>
  <c r="L151" i="1"/>
  <c r="F151" i="8"/>
  <c r="J151" i="8" s="1"/>
  <c r="P151" i="1"/>
  <c r="L131" i="1"/>
  <c r="P131" i="1"/>
  <c r="F131" i="8"/>
  <c r="J131" i="8" s="1"/>
  <c r="L84" i="1"/>
  <c r="F84" i="8"/>
  <c r="J84" i="8" s="1"/>
  <c r="P84" i="1"/>
  <c r="L167" i="1"/>
  <c r="F167" i="8"/>
  <c r="J167" i="8" s="1"/>
  <c r="P167" i="1"/>
  <c r="L70" i="1"/>
  <c r="P70" i="1"/>
  <c r="F70" i="8"/>
  <c r="J70" i="8" s="1"/>
  <c r="L129" i="1"/>
  <c r="P129" i="1"/>
  <c r="F129" i="8"/>
  <c r="J129" i="8" s="1"/>
  <c r="L258" i="1"/>
  <c r="F258" i="8"/>
  <c r="J258" i="8" s="1"/>
  <c r="P258" i="1"/>
  <c r="L208" i="1"/>
  <c r="P208" i="1"/>
  <c r="F208" i="8"/>
  <c r="J208" i="8" s="1"/>
  <c r="L133" i="1"/>
  <c r="F133" i="8"/>
  <c r="J133" i="8" s="1"/>
  <c r="P133" i="1"/>
  <c r="L14" i="1"/>
  <c r="P14" i="1"/>
  <c r="F14" i="8"/>
  <c r="J14" i="8" s="1"/>
  <c r="L20" i="1"/>
  <c r="P20" i="1"/>
  <c r="F20" i="8"/>
  <c r="J20" i="8" s="1"/>
  <c r="L150" i="1"/>
  <c r="F150" i="8"/>
  <c r="J150" i="8" s="1"/>
  <c r="P150" i="1"/>
  <c r="L72" i="1"/>
  <c r="F72" i="8"/>
  <c r="J72" i="8" s="1"/>
  <c r="P72" i="1"/>
  <c r="L247" i="1"/>
  <c r="F247" i="8"/>
  <c r="J247" i="8" s="1"/>
  <c r="P247" i="1"/>
  <c r="L193" i="1"/>
  <c r="P193" i="1"/>
  <c r="F193" i="8"/>
  <c r="J193" i="8" s="1"/>
  <c r="L43" i="1"/>
  <c r="F43" i="8"/>
  <c r="J43" i="8" s="1"/>
  <c r="P43" i="1"/>
  <c r="L117" i="1"/>
  <c r="F117" i="8"/>
  <c r="J117" i="8" s="1"/>
  <c r="P117" i="1"/>
  <c r="L113" i="1"/>
  <c r="F113" i="8"/>
  <c r="J113" i="8" s="1"/>
  <c r="P113" i="1"/>
  <c r="L227" i="1"/>
  <c r="P227" i="1"/>
  <c r="F227" i="8"/>
  <c r="J227" i="8" s="1"/>
  <c r="L190" i="1"/>
  <c r="F190" i="8"/>
  <c r="J190" i="8" s="1"/>
  <c r="P190" i="1"/>
  <c r="L104" i="1"/>
  <c r="P104" i="1"/>
  <c r="F104" i="8"/>
  <c r="J104" i="8" s="1"/>
  <c r="L165" i="1"/>
  <c r="P165" i="1"/>
  <c r="F165" i="8"/>
  <c r="J165" i="8" s="1"/>
  <c r="L196" i="1"/>
  <c r="P196" i="1"/>
  <c r="F196" i="8"/>
  <c r="J196" i="8" s="1"/>
  <c r="L66" i="1"/>
  <c r="F66" i="8"/>
  <c r="J66" i="8" s="1"/>
  <c r="P66" i="1"/>
  <c r="L96" i="1"/>
  <c r="F96" i="8"/>
  <c r="J96" i="8" s="1"/>
  <c r="P96" i="1"/>
  <c r="L36" i="1"/>
  <c r="P36" i="1"/>
  <c r="F36" i="8"/>
  <c r="J36" i="8" s="1"/>
  <c r="L205" i="1"/>
  <c r="P205" i="1"/>
  <c r="F205" i="8"/>
  <c r="J205" i="8" s="1"/>
  <c r="L211" i="1"/>
  <c r="P211" i="1"/>
  <c r="F211" i="8"/>
  <c r="J211" i="8" s="1"/>
  <c r="L229" i="1"/>
  <c r="F229" i="8"/>
  <c r="J229" i="8" s="1"/>
  <c r="P229" i="1"/>
  <c r="L41" i="1"/>
  <c r="P41" i="1"/>
  <c r="F41" i="8"/>
  <c r="J41" i="8" s="1"/>
  <c r="L228" i="1"/>
  <c r="F228" i="8"/>
  <c r="J228" i="8" s="1"/>
  <c r="P228" i="1"/>
  <c r="L8" i="1"/>
  <c r="P8" i="1"/>
  <c r="F8" i="8"/>
  <c r="J8" i="8" s="1"/>
  <c r="L92" i="1"/>
  <c r="F92" i="8"/>
  <c r="J92" i="8" s="1"/>
  <c r="P92" i="1"/>
  <c r="L143" i="1"/>
  <c r="F143" i="8"/>
  <c r="J143" i="8" s="1"/>
  <c r="P143" i="1"/>
  <c r="L95" i="1"/>
  <c r="F95" i="8"/>
  <c r="J95" i="8" s="1"/>
  <c r="P95" i="1"/>
  <c r="L98" i="1"/>
  <c r="P98" i="1"/>
  <c r="F98" i="8"/>
  <c r="J98" i="8" s="1"/>
  <c r="L218" i="1"/>
  <c r="F218" i="8"/>
  <c r="J218" i="8" s="1"/>
  <c r="P218" i="1"/>
  <c r="L68" i="1"/>
  <c r="F68" i="8"/>
  <c r="J68" i="8" s="1"/>
  <c r="P68" i="1"/>
  <c r="L199" i="1"/>
  <c r="P199" i="1"/>
  <c r="F199" i="8"/>
  <c r="J199" i="8" s="1"/>
  <c r="L221" i="1"/>
  <c r="F221" i="8"/>
  <c r="J221" i="8" s="1"/>
  <c r="P221" i="1"/>
  <c r="X265" i="7"/>
  <c r="L182" i="1"/>
  <c r="F182" i="8"/>
  <c r="J182" i="8" s="1"/>
  <c r="P182" i="1"/>
  <c r="L243" i="1"/>
  <c r="P243" i="1"/>
  <c r="F243" i="8"/>
  <c r="J243" i="8" s="1"/>
  <c r="L254" i="1"/>
  <c r="F254" i="8"/>
  <c r="J254" i="8" s="1"/>
  <c r="P254" i="1"/>
  <c r="L156" i="1"/>
  <c r="F156" i="8"/>
  <c r="J156" i="8" s="1"/>
  <c r="P156" i="1"/>
  <c r="L177" i="1"/>
  <c r="P177" i="1"/>
  <c r="F177" i="8"/>
  <c r="J177" i="8" s="1"/>
  <c r="L147" i="1"/>
  <c r="F147" i="8"/>
  <c r="J147" i="8" s="1"/>
  <c r="P147" i="1"/>
  <c r="L127" i="1"/>
  <c r="F127" i="8"/>
  <c r="J127" i="8" s="1"/>
  <c r="P127" i="1"/>
  <c r="L27" i="1"/>
  <c r="F27" i="8"/>
  <c r="J27" i="8" s="1"/>
  <c r="P27" i="1"/>
  <c r="L230" i="1"/>
  <c r="F230" i="8"/>
  <c r="J230" i="8" s="1"/>
  <c r="P230" i="1"/>
  <c r="L172" i="1"/>
  <c r="F172" i="8"/>
  <c r="J172" i="8" s="1"/>
  <c r="P172" i="1"/>
  <c r="L17" i="1"/>
  <c r="P17" i="1"/>
  <c r="F17" i="8"/>
  <c r="J17" i="8" s="1"/>
  <c r="L46" i="1"/>
  <c r="P46" i="1"/>
  <c r="F46" i="8"/>
  <c r="J46" i="8" s="1"/>
  <c r="L93" i="1"/>
  <c r="F93" i="8"/>
  <c r="J93" i="8" s="1"/>
  <c r="P93" i="1"/>
  <c r="L178" i="1"/>
  <c r="F178" i="8"/>
  <c r="J178" i="8" s="1"/>
  <c r="P178" i="1"/>
  <c r="L162" i="1"/>
  <c r="P162" i="1"/>
  <c r="F162" i="8"/>
  <c r="J162" i="8" s="1"/>
  <c r="L80" i="1"/>
  <c r="P80" i="1"/>
  <c r="F80" i="8"/>
  <c r="J80" i="8" s="1"/>
  <c r="L261" i="1"/>
  <c r="F261" i="8"/>
  <c r="J261" i="8" s="1"/>
  <c r="P261" i="1"/>
  <c r="L134" i="1"/>
  <c r="P134" i="1"/>
  <c r="F134" i="8"/>
  <c r="J134" i="8" s="1"/>
  <c r="L42" i="1"/>
  <c r="P42" i="1"/>
  <c r="F42" i="8"/>
  <c r="J42" i="8" s="1"/>
  <c r="L176" i="1"/>
  <c r="P176" i="1"/>
  <c r="F176" i="8"/>
  <c r="J176" i="8" s="1"/>
  <c r="L174" i="1"/>
  <c r="F174" i="8"/>
  <c r="J174" i="8" s="1"/>
  <c r="P174" i="1"/>
  <c r="L119" i="1"/>
  <c r="P119" i="1"/>
  <c r="F119" i="8"/>
  <c r="J119" i="8" s="1"/>
  <c r="L54" i="1"/>
  <c r="F54" i="8"/>
  <c r="J54" i="8" s="1"/>
  <c r="P54" i="1"/>
  <c r="L71" i="1"/>
  <c r="P71" i="1"/>
  <c r="F71" i="8"/>
  <c r="J71" i="8" s="1"/>
  <c r="L69" i="1"/>
  <c r="F69" i="8"/>
  <c r="J69" i="8" s="1"/>
  <c r="P69" i="1"/>
  <c r="L173" i="1"/>
  <c r="F173" i="8"/>
  <c r="J173" i="8" s="1"/>
  <c r="P173" i="1"/>
  <c r="L24" i="1"/>
  <c r="P24" i="1"/>
  <c r="F24" i="8"/>
  <c r="J24" i="8" s="1"/>
  <c r="L136" i="1"/>
  <c r="F136" i="8"/>
  <c r="J136" i="8" s="1"/>
  <c r="P136" i="1"/>
  <c r="L219" i="1"/>
  <c r="P219" i="1"/>
  <c r="F219" i="8"/>
  <c r="J219" i="8" s="1"/>
  <c r="L67" i="1"/>
  <c r="F67" i="8"/>
  <c r="J67" i="8" s="1"/>
  <c r="P67" i="1"/>
  <c r="L10" i="1"/>
  <c r="F10" i="8"/>
  <c r="J10" i="8" s="1"/>
  <c r="P10" i="1"/>
  <c r="L9" i="1"/>
  <c r="P9" i="1"/>
  <c r="F9" i="8"/>
  <c r="J9" i="8" s="1"/>
  <c r="L148" i="1"/>
  <c r="F148" i="8"/>
  <c r="J148" i="8" s="1"/>
  <c r="P148" i="1"/>
  <c r="L111" i="1"/>
  <c r="P111" i="1"/>
  <c r="F111" i="8"/>
  <c r="J111" i="8" s="1"/>
  <c r="L49" i="1"/>
  <c r="F49" i="8"/>
  <c r="J49" i="8" s="1"/>
  <c r="P49" i="1"/>
  <c r="L38" i="1"/>
  <c r="F38" i="8"/>
  <c r="J38" i="8" s="1"/>
  <c r="P38" i="1"/>
  <c r="L202" i="1"/>
  <c r="P202" i="1"/>
  <c r="F202" i="8"/>
  <c r="J202" i="8" s="1"/>
  <c r="L15" i="1"/>
  <c r="F15" i="8"/>
  <c r="J15" i="8" s="1"/>
  <c r="P15" i="1"/>
  <c r="L65" i="1"/>
  <c r="F65" i="8"/>
  <c r="J65" i="8" s="1"/>
  <c r="P65" i="1"/>
  <c r="L105" i="1"/>
  <c r="P105" i="1"/>
  <c r="F105" i="8"/>
  <c r="J105" i="8" s="1"/>
  <c r="L169" i="1"/>
  <c r="P169" i="1"/>
  <c r="F169" i="8"/>
  <c r="J169" i="8" s="1"/>
  <c r="L163" i="1"/>
  <c r="F163" i="8"/>
  <c r="J163" i="8" s="1"/>
  <c r="P163" i="1"/>
  <c r="L123" i="1"/>
  <c r="P123" i="1"/>
  <c r="F123" i="8"/>
  <c r="J123" i="8" s="1"/>
  <c r="L18" i="1"/>
  <c r="P18" i="1"/>
  <c r="F18" i="8"/>
  <c r="J18" i="8" s="1"/>
  <c r="L186" i="1"/>
  <c r="F186" i="8"/>
  <c r="J186" i="8" s="1"/>
  <c r="P186" i="1"/>
  <c r="T265" i="7"/>
  <c r="V265" i="7" s="1"/>
  <c r="V263" i="7"/>
  <c r="L249" i="1"/>
  <c r="F249" i="8"/>
  <c r="J249" i="8" s="1"/>
  <c r="P249" i="1"/>
  <c r="L259" i="1"/>
  <c r="F259" i="8"/>
  <c r="J259" i="8" s="1"/>
  <c r="P259" i="1"/>
  <c r="Z201" i="7"/>
  <c r="Z122" i="7"/>
  <c r="Z235" i="7"/>
  <c r="Z193" i="7"/>
  <c r="Z244" i="7"/>
  <c r="Z222" i="7"/>
  <c r="Z172" i="7"/>
  <c r="Z19" i="7"/>
  <c r="Z53" i="7"/>
  <c r="Z21" i="7"/>
  <c r="L159" i="1"/>
  <c r="F159" i="8"/>
  <c r="J159" i="8" s="1"/>
  <c r="P159" i="1"/>
  <c r="L87" i="1"/>
  <c r="F87" i="8"/>
  <c r="J87" i="8" s="1"/>
  <c r="P87" i="1"/>
  <c r="L130" i="1"/>
  <c r="F130" i="8"/>
  <c r="J130" i="8" s="1"/>
  <c r="P130" i="1"/>
  <c r="L157" i="1"/>
  <c r="F157" i="8"/>
  <c r="J157" i="8" s="1"/>
  <c r="P157" i="1"/>
  <c r="L234" i="1"/>
  <c r="F234" i="8"/>
  <c r="J234" i="8" s="1"/>
  <c r="P234" i="1"/>
  <c r="L244" i="1"/>
  <c r="F244" i="8"/>
  <c r="J244" i="8" s="1"/>
  <c r="P244" i="1"/>
  <c r="L112" i="1"/>
  <c r="F112" i="8"/>
  <c r="J112" i="8" s="1"/>
  <c r="P112" i="1"/>
  <c r="L100" i="1"/>
  <c r="P100" i="1"/>
  <c r="F100" i="8"/>
  <c r="J100" i="8" s="1"/>
  <c r="L149" i="1"/>
  <c r="F149" i="8"/>
  <c r="J149" i="8" s="1"/>
  <c r="P149" i="1"/>
  <c r="L51" i="1"/>
  <c r="F51" i="8"/>
  <c r="J51" i="8" s="1"/>
  <c r="P51" i="1"/>
  <c r="L232" i="1"/>
  <c r="P232" i="1"/>
  <c r="F232" i="8"/>
  <c r="J232" i="8" s="1"/>
  <c r="L99" i="1"/>
  <c r="P99" i="1"/>
  <c r="F99" i="8"/>
  <c r="J99" i="8" s="1"/>
  <c r="L225" i="1"/>
  <c r="F225" i="8"/>
  <c r="J225" i="8" s="1"/>
  <c r="P225" i="1"/>
  <c r="L22" i="1"/>
  <c r="P22" i="1"/>
  <c r="F22" i="8"/>
  <c r="J22" i="8" s="1"/>
  <c r="L155" i="1"/>
  <c r="P155" i="1"/>
  <c r="F155" i="8"/>
  <c r="J155" i="8" s="1"/>
  <c r="L226" i="1"/>
  <c r="F226" i="8"/>
  <c r="J226" i="8" s="1"/>
  <c r="P226" i="1"/>
  <c r="L188" i="1"/>
  <c r="F188" i="8"/>
  <c r="J188" i="8" s="1"/>
  <c r="P188" i="1"/>
  <c r="L88" i="1"/>
  <c r="F88" i="8"/>
  <c r="J88" i="8" s="1"/>
  <c r="P88" i="1"/>
  <c r="L76" i="1"/>
  <c r="P76" i="1"/>
  <c r="F76" i="8"/>
  <c r="J76" i="8" s="1"/>
  <c r="L19" i="1"/>
  <c r="P19" i="1"/>
  <c r="F19" i="8"/>
  <c r="J19" i="8" s="1"/>
  <c r="L103" i="1"/>
  <c r="F103" i="8"/>
  <c r="J103" i="8" s="1"/>
  <c r="P103" i="1"/>
  <c r="L56" i="1"/>
  <c r="F56" i="8"/>
  <c r="J56" i="8" s="1"/>
  <c r="P56" i="1"/>
  <c r="L62" i="1"/>
  <c r="F62" i="8"/>
  <c r="J62" i="8" s="1"/>
  <c r="P62" i="1"/>
  <c r="L181" i="1"/>
  <c r="F181" i="8"/>
  <c r="J181" i="8" s="1"/>
  <c r="P181" i="1"/>
  <c r="L160" i="1"/>
  <c r="P160" i="1"/>
  <c r="F160" i="8"/>
  <c r="J160" i="8" s="1"/>
  <c r="L16" i="1"/>
  <c r="F16" i="8"/>
  <c r="J16" i="8" s="1"/>
  <c r="P16" i="1"/>
  <c r="L241" i="1"/>
  <c r="F241" i="8"/>
  <c r="J241" i="8" s="1"/>
  <c r="P241" i="1"/>
  <c r="L251" i="1"/>
  <c r="F251" i="8"/>
  <c r="J251" i="8" s="1"/>
  <c r="P251" i="1"/>
  <c r="L201" i="1"/>
  <c r="P201" i="1"/>
  <c r="F201" i="8"/>
  <c r="J201" i="8" s="1"/>
  <c r="L86" i="1"/>
  <c r="P86" i="1"/>
  <c r="F86" i="8"/>
  <c r="J86" i="8" s="1"/>
  <c r="L253" i="1"/>
  <c r="P253" i="1"/>
  <c r="F253" i="8"/>
  <c r="J253" i="8" s="1"/>
  <c r="L260" i="1"/>
  <c r="F260" i="8"/>
  <c r="J260" i="8" s="1"/>
  <c r="P260" i="1"/>
  <c r="L45" i="1"/>
  <c r="F45" i="8"/>
  <c r="J45" i="8" s="1"/>
  <c r="P45" i="1"/>
  <c r="L236" i="1"/>
  <c r="P236" i="1"/>
  <c r="F236" i="8"/>
  <c r="J236" i="8" s="1"/>
  <c r="L34" i="1"/>
  <c r="F34" i="8"/>
  <c r="J34" i="8" s="1"/>
  <c r="P34" i="1"/>
  <c r="L75" i="1"/>
  <c r="P75" i="1"/>
  <c r="F75" i="8"/>
  <c r="J75" i="8" s="1"/>
  <c r="L31" i="1"/>
  <c r="P31" i="1"/>
  <c r="F31" i="8"/>
  <c r="J31" i="8" s="1"/>
  <c r="L207" i="1"/>
  <c r="F207" i="8"/>
  <c r="J207" i="8" s="1"/>
  <c r="P207" i="1"/>
  <c r="L175" i="1"/>
  <c r="F175" i="8"/>
  <c r="J175" i="8" s="1"/>
  <c r="P175" i="1"/>
  <c r="L210" i="1"/>
  <c r="P210" i="1"/>
  <c r="F210" i="8"/>
  <c r="J210" i="8" s="1"/>
  <c r="L200" i="1"/>
  <c r="P200" i="1"/>
  <c r="F200" i="8"/>
  <c r="J200" i="8" s="1"/>
  <c r="L7" i="1"/>
  <c r="F7" i="8"/>
  <c r="J7" i="8" s="1"/>
  <c r="P7" i="1"/>
  <c r="L30" i="1"/>
  <c r="F30" i="8"/>
  <c r="J30" i="8" s="1"/>
  <c r="P30" i="1"/>
  <c r="L209" i="1"/>
  <c r="P209" i="1"/>
  <c r="F209" i="8"/>
  <c r="J209" i="8" s="1"/>
  <c r="L21" i="1"/>
  <c r="F21" i="8"/>
  <c r="J21" i="8" s="1"/>
  <c r="P21" i="1"/>
  <c r="L179" i="1"/>
  <c r="F179" i="8"/>
  <c r="J179" i="8" s="1"/>
  <c r="P179" i="1"/>
  <c r="L114" i="1"/>
  <c r="F114" i="8"/>
  <c r="J114" i="8" s="1"/>
  <c r="P114" i="1"/>
  <c r="L121" i="1"/>
  <c r="P121" i="1"/>
  <c r="F121" i="8"/>
  <c r="J121" i="8" s="1"/>
  <c r="L40" i="1"/>
  <c r="F40" i="8"/>
  <c r="J40" i="8" s="1"/>
  <c r="P40" i="1"/>
  <c r="L53" i="1"/>
  <c r="F53" i="8"/>
  <c r="J53" i="8" s="1"/>
  <c r="P53" i="1"/>
  <c r="L137" i="1"/>
  <c r="P137" i="1"/>
  <c r="F137" i="8"/>
  <c r="J137" i="8" s="1"/>
  <c r="L138" i="1"/>
  <c r="F138" i="8"/>
  <c r="J138" i="8" s="1"/>
  <c r="P138" i="1"/>
  <c r="L204" i="1"/>
  <c r="P204" i="1"/>
  <c r="F204" i="8"/>
  <c r="J204" i="8" s="1"/>
  <c r="L125" i="1"/>
  <c r="P125" i="1"/>
  <c r="F125" i="8"/>
  <c r="J125" i="8" s="1"/>
  <c r="L50" i="1"/>
  <c r="P50" i="1"/>
  <c r="F50" i="8"/>
  <c r="J50" i="8" s="1"/>
  <c r="L28" i="1"/>
  <c r="P28" i="1"/>
  <c r="F28" i="8"/>
  <c r="J28" i="8" s="1"/>
  <c r="L197" i="1"/>
  <c r="P197" i="1"/>
  <c r="F197" i="8"/>
  <c r="J197" i="8" s="1"/>
  <c r="L235" i="1"/>
  <c r="P235" i="1"/>
  <c r="F235" i="8"/>
  <c r="J235" i="8" s="1"/>
  <c r="L141" i="1"/>
  <c r="P141" i="1"/>
  <c r="F141" i="8"/>
  <c r="J141" i="8" s="1"/>
  <c r="L144" i="1"/>
  <c r="F144" i="8"/>
  <c r="J144" i="8" s="1"/>
  <c r="P144" i="1"/>
  <c r="L180" i="1"/>
  <c r="P180" i="1"/>
  <c r="F180" i="8"/>
  <c r="J180" i="8" s="1"/>
  <c r="L194" i="1"/>
  <c r="F194" i="8"/>
  <c r="J194" i="8" s="1"/>
  <c r="P194" i="1"/>
  <c r="L11" i="1"/>
  <c r="P11" i="1"/>
  <c r="F11" i="8"/>
  <c r="J11" i="8" s="1"/>
  <c r="L82" i="1"/>
  <c r="P82" i="1"/>
  <c r="F82" i="8"/>
  <c r="J82" i="8" s="1"/>
  <c r="L116" i="1"/>
  <c r="P116" i="1"/>
  <c r="F116" i="8"/>
  <c r="J116" i="8" s="1"/>
  <c r="L64" i="1"/>
  <c r="P64" i="1"/>
  <c r="F64" i="8"/>
  <c r="J64" i="8" s="1"/>
  <c r="Z233" i="7"/>
  <c r="L106" i="1"/>
  <c r="P106" i="1"/>
  <c r="F106" i="8"/>
  <c r="J106" i="8" s="1"/>
  <c r="Z234" i="7"/>
  <c r="Z255" i="7"/>
  <c r="Z187" i="7"/>
  <c r="Z74" i="7"/>
  <c r="Z25" i="7"/>
  <c r="Z38" i="7"/>
  <c r="Z24" i="7"/>
  <c r="Z79" i="7"/>
  <c r="Z107" i="7"/>
  <c r="Z198" i="7"/>
  <c r="Z240" i="7"/>
  <c r="L97" i="1"/>
  <c r="F97" i="8"/>
  <c r="J97" i="8" s="1"/>
  <c r="P97" i="1"/>
  <c r="L161" i="1"/>
  <c r="P161" i="1"/>
  <c r="F161" i="8"/>
  <c r="J161" i="8" s="1"/>
  <c r="L257" i="1"/>
  <c r="P257" i="1"/>
  <c r="F257" i="8"/>
  <c r="J257" i="8" s="1"/>
  <c r="L107" i="1"/>
  <c r="P107" i="1"/>
  <c r="F107" i="8"/>
  <c r="J107" i="8" s="1"/>
  <c r="L23" i="1"/>
  <c r="F23" i="8"/>
  <c r="J23" i="8" s="1"/>
  <c r="P23" i="1"/>
  <c r="L223" i="1"/>
  <c r="P223" i="1"/>
  <c r="F223" i="8"/>
  <c r="J223" i="8" s="1"/>
  <c r="L187" i="1"/>
  <c r="F187" i="8"/>
  <c r="J187" i="8" s="1"/>
  <c r="P187" i="1"/>
  <c r="L52" i="1"/>
  <c r="F52" i="8"/>
  <c r="J52" i="8" s="1"/>
  <c r="P52" i="1"/>
  <c r="L120" i="1"/>
  <c r="P120" i="1"/>
  <c r="F120" i="8"/>
  <c r="J120" i="8" s="1"/>
  <c r="L35" i="1"/>
  <c r="P35" i="1"/>
  <c r="F35" i="8"/>
  <c r="J35" i="8" s="1"/>
  <c r="L122" i="1"/>
  <c r="P122" i="1"/>
  <c r="F122" i="8"/>
  <c r="J122" i="8" s="1"/>
  <c r="L213" i="1"/>
  <c r="F213" i="8"/>
  <c r="J213" i="8" s="1"/>
  <c r="P213" i="1"/>
  <c r="L239" i="1"/>
  <c r="P239" i="1"/>
  <c r="F239" i="8"/>
  <c r="J239" i="8" s="1"/>
  <c r="L185" i="1"/>
  <c r="F185" i="8"/>
  <c r="J185" i="8" s="1"/>
  <c r="P185" i="1"/>
  <c r="L102" i="1"/>
  <c r="F102" i="8"/>
  <c r="J102" i="8" s="1"/>
  <c r="P102" i="1"/>
  <c r="L91" i="1"/>
  <c r="F91" i="8"/>
  <c r="J91" i="8" s="1"/>
  <c r="P91" i="1"/>
  <c r="L242" i="1"/>
  <c r="F242" i="8"/>
  <c r="J242" i="8" s="1"/>
  <c r="P242" i="1"/>
  <c r="L233" i="1"/>
  <c r="P233" i="1"/>
  <c r="F233" i="8"/>
  <c r="J233" i="8" s="1"/>
  <c r="J140" i="1"/>
  <c r="J263" i="1" s="1"/>
  <c r="D263" i="8"/>
  <c r="D265" i="8" s="1"/>
  <c r="S140" i="1"/>
  <c r="S263" i="1" s="1"/>
  <c r="S265" i="1" s="1"/>
  <c r="L168" i="1"/>
  <c r="P168" i="1"/>
  <c r="F168" i="8"/>
  <c r="J168" i="8" s="1"/>
  <c r="L61" i="1"/>
  <c r="P61" i="1"/>
  <c r="F61" i="8"/>
  <c r="J61" i="8" s="1"/>
  <c r="L57" i="1"/>
  <c r="F57" i="8"/>
  <c r="J57" i="8" s="1"/>
  <c r="P57" i="1"/>
  <c r="L73" i="1"/>
  <c r="F73" i="8"/>
  <c r="J73" i="8" s="1"/>
  <c r="P73" i="1"/>
  <c r="L154" i="1"/>
  <c r="P154" i="1"/>
  <c r="F154" i="8"/>
  <c r="J154" i="8" s="1"/>
  <c r="L189" i="1"/>
  <c r="P189" i="1"/>
  <c r="F189" i="8"/>
  <c r="J189" i="8" s="1"/>
  <c r="L90" i="1"/>
  <c r="P90" i="1"/>
  <c r="F90" i="8"/>
  <c r="J90" i="8" s="1"/>
  <c r="L55" i="1"/>
  <c r="F55" i="8"/>
  <c r="J55" i="8" s="1"/>
  <c r="P55" i="1"/>
  <c r="L78" i="1"/>
  <c r="P78" i="1"/>
  <c r="F78" i="8"/>
  <c r="J78" i="8" s="1"/>
  <c r="L48" i="1"/>
  <c r="F48" i="8"/>
  <c r="J48" i="8" s="1"/>
  <c r="P48" i="1"/>
  <c r="L220" i="1"/>
  <c r="P220" i="1"/>
  <c r="F220" i="8"/>
  <c r="J220" i="8" s="1"/>
  <c r="L85" i="1"/>
  <c r="F85" i="8"/>
  <c r="J85" i="8" s="1"/>
  <c r="P85" i="1"/>
  <c r="L83" i="1"/>
  <c r="P83" i="1"/>
  <c r="F83" i="8"/>
  <c r="J83" i="8" s="1"/>
  <c r="L108" i="1"/>
  <c r="F108" i="8"/>
  <c r="J108" i="8" s="1"/>
  <c r="P108" i="1"/>
  <c r="L126" i="1"/>
  <c r="P126" i="1"/>
  <c r="F126" i="8"/>
  <c r="J126" i="8" s="1"/>
  <c r="L183" i="1"/>
  <c r="F183" i="8"/>
  <c r="J183" i="8" s="1"/>
  <c r="P183" i="1"/>
  <c r="L224" i="1"/>
  <c r="P224" i="1"/>
  <c r="F224" i="8"/>
  <c r="J224" i="8" s="1"/>
  <c r="L109" i="1"/>
  <c r="F109" i="8"/>
  <c r="J109" i="8" s="1"/>
  <c r="P109" i="1"/>
  <c r="L44" i="1"/>
  <c r="F44" i="8"/>
  <c r="J44" i="8" s="1"/>
  <c r="P44" i="1"/>
  <c r="L110" i="1"/>
  <c r="P110" i="1"/>
  <c r="F110" i="8"/>
  <c r="J110" i="8" s="1"/>
  <c r="L63" i="1"/>
  <c r="F63" i="8"/>
  <c r="J63" i="8" s="1"/>
  <c r="P63" i="1"/>
  <c r="L77" i="1"/>
  <c r="P77" i="1"/>
  <c r="F77" i="8"/>
  <c r="J77" i="8" s="1"/>
  <c r="L13" i="1"/>
  <c r="P13" i="1"/>
  <c r="F13" i="8"/>
  <c r="J13" i="8" s="1"/>
  <c r="L39" i="1"/>
  <c r="F39" i="8"/>
  <c r="J39" i="8" s="1"/>
  <c r="P39" i="1"/>
  <c r="L47" i="1"/>
  <c r="P47" i="1"/>
  <c r="F47" i="8"/>
  <c r="J47" i="8" s="1"/>
  <c r="L135" i="1"/>
  <c r="F135" i="8"/>
  <c r="J135" i="8" s="1"/>
  <c r="P135" i="1"/>
  <c r="L195" i="1"/>
  <c r="P195" i="1"/>
  <c r="F195" i="8"/>
  <c r="J195" i="8" s="1"/>
  <c r="L139" i="1"/>
  <c r="P139" i="1"/>
  <c r="F139" i="8"/>
  <c r="J139" i="8" s="1"/>
  <c r="L191" i="1"/>
  <c r="F191" i="8"/>
  <c r="J191" i="8" s="1"/>
  <c r="P191" i="1"/>
  <c r="L256" i="1"/>
  <c r="F256" i="8"/>
  <c r="J256" i="8" s="1"/>
  <c r="P256" i="1"/>
  <c r="L153" i="1"/>
  <c r="P153" i="1"/>
  <c r="F153" i="8"/>
  <c r="J153" i="8" s="1"/>
  <c r="Z121" i="7"/>
  <c r="L60" i="1"/>
  <c r="P60" i="1"/>
  <c r="F60" i="8"/>
  <c r="J60" i="8" s="1"/>
  <c r="L32" i="1"/>
  <c r="F32" i="8"/>
  <c r="J32" i="8" s="1"/>
  <c r="P32" i="1"/>
  <c r="F262" i="8"/>
  <c r="J262" i="8" s="1"/>
  <c r="P262" i="1"/>
  <c r="H263" i="8"/>
  <c r="L263" i="1" l="1"/>
  <c r="J265" i="1"/>
  <c r="L265" i="1" s="1"/>
  <c r="L140" i="1"/>
  <c r="P140" i="1"/>
  <c r="P263" i="1" s="1"/>
  <c r="P265" i="1" s="1"/>
  <c r="F140" i="8"/>
  <c r="F263" i="8" s="1"/>
  <c r="F265" i="8" s="1"/>
  <c r="AB263" i="7"/>
  <c r="Z263" i="7"/>
  <c r="Z265" i="7" s="1"/>
  <c r="H265" i="8"/>
  <c r="H268" i="8" s="1"/>
  <c r="J5" i="8"/>
  <c r="J140" i="8" l="1"/>
  <c r="J263" i="8" s="1"/>
  <c r="H270" i="8"/>
  <c r="J270" i="8" s="1"/>
  <c r="H269" i="8"/>
  <c r="J269" i="8" s="1"/>
  <c r="H271" i="8"/>
  <c r="J271" i="8" s="1"/>
  <c r="J265" i="8"/>
  <c r="H273" i="8" l="1"/>
  <c r="J268" i="8"/>
  <c r="J273" i="8" s="1"/>
</calcChain>
</file>

<file path=xl/comments1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90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90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</commentList>
</comments>
</file>

<file path=xl/comments2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V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
</t>
        </r>
      </text>
    </comment>
    <comment ref="A90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90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V90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A539 DADS, and A538 DARS except for transfers to A320 TWC, 85% of DSHS FTEs and 6% of DFPS FTEs</t>
        </r>
      </text>
    </comment>
  </commentList>
</comments>
</file>

<file path=xl/comments3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90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90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</commentList>
</comments>
</file>

<file path=xl/comments4.xml><?xml version="1.0" encoding="utf-8"?>
<comments xmlns="http://schemas.openxmlformats.org/spreadsheetml/2006/main">
  <authors>
    <author>SBC1</author>
    <author>Stuart Cargile</author>
    <author>Stuart B. Cargile</author>
    <author>Lori Shaw</author>
  </authors>
  <commentList>
    <comment ref="C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D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E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F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H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I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J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K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L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M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N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O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P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Q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R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
</t>
        </r>
      </text>
    </comment>
    <comment ref="B44" authorId="1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V84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W84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X84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A90" authorId="1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TWC, 85% of DSHS FTEs and 6% of DFPS FTEs</t>
        </r>
      </text>
    </comment>
    <comment ref="B90" authorId="1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TWC, 85% of DSHS FTEs and 6% of DFPS FTEs</t>
        </r>
      </text>
    </comment>
    <comment ref="B114" authorId="3" shapeId="0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A774 FTE are manually subtracted from total fir FY14</t>
        </r>
      </text>
    </comment>
  </commentList>
</comments>
</file>

<file path=xl/comments5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90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90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</commentList>
</comments>
</file>

<file path=xl/comments6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90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90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</commentList>
</comments>
</file>

<file path=xl/sharedStrings.xml><?xml version="1.0" encoding="utf-8"?>
<sst xmlns="http://schemas.openxmlformats.org/spreadsheetml/2006/main" count="3636" uniqueCount="583">
  <si>
    <t>Total</t>
  </si>
  <si>
    <t>Payroll</t>
  </si>
  <si>
    <t>IFR</t>
  </si>
  <si>
    <t>Assessment</t>
  </si>
  <si>
    <t>% of</t>
  </si>
  <si>
    <t>Percentage</t>
  </si>
  <si>
    <t>Amount</t>
  </si>
  <si>
    <t>A101</t>
  </si>
  <si>
    <t>A102</t>
  </si>
  <si>
    <t>A103</t>
  </si>
  <si>
    <t>Legislative Council</t>
  </si>
  <si>
    <t>A104</t>
  </si>
  <si>
    <t>Legislative Budget Board</t>
  </si>
  <si>
    <t>A105</t>
  </si>
  <si>
    <t>Legislative Reference Library</t>
  </si>
  <si>
    <t>A116</t>
  </si>
  <si>
    <t>Sunset Advisory Commission</t>
  </si>
  <si>
    <t>A201</t>
  </si>
  <si>
    <t>Supreme Court of Texas</t>
  </si>
  <si>
    <t>A203</t>
  </si>
  <si>
    <t>Law Examiners, Board of</t>
  </si>
  <si>
    <t>A211</t>
  </si>
  <si>
    <t>Court of Criminal Appeals</t>
  </si>
  <si>
    <t>A212</t>
  </si>
  <si>
    <t>Court Administration, Office of</t>
  </si>
  <si>
    <t>A213</t>
  </si>
  <si>
    <t>Prosecuting Attorney, State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</si>
  <si>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</si>
  <si>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</si>
  <si>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</si>
  <si>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</si>
  <si>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</si>
  <si>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</si>
  <si>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</si>
  <si>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</si>
  <si>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</si>
  <si>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</si>
  <si>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</si>
  <si>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</si>
  <si>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</si>
  <si>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</si>
  <si>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A241</t>
  </si>
  <si>
    <t>A242</t>
  </si>
  <si>
    <t>Judicial Conduct, State Commission on</t>
  </si>
  <si>
    <t>A243</t>
  </si>
  <si>
    <t>Law Library, State</t>
  </si>
  <si>
    <t>A301</t>
  </si>
  <si>
    <t>Governor's Office</t>
  </si>
  <si>
    <t>A302</t>
  </si>
  <si>
    <t>Attorney General, Office of the</t>
  </si>
  <si>
    <t>A303</t>
  </si>
  <si>
    <t>A304</t>
  </si>
  <si>
    <t>Comptroller of Public Accounts, State</t>
  </si>
  <si>
    <t>A305</t>
  </si>
  <si>
    <t>General Land Office</t>
  </si>
  <si>
    <t>A306</t>
  </si>
  <si>
    <t>Library and Archives Commission</t>
  </si>
  <si>
    <t>A307</t>
  </si>
  <si>
    <t>Secretary of State</t>
  </si>
  <si>
    <t>A308</t>
  </si>
  <si>
    <t>State Auditor's Office</t>
  </si>
  <si>
    <t>A312</t>
  </si>
  <si>
    <t>A313</t>
  </si>
  <si>
    <t>Information Resources, Dept. of</t>
  </si>
  <si>
    <t>A320</t>
  </si>
  <si>
    <t>A329</t>
  </si>
  <si>
    <t>Real Estate Commission</t>
  </si>
  <si>
    <t>A332</t>
  </si>
  <si>
    <t>Housing and Community Affairs, Dept. of</t>
  </si>
  <si>
    <t>A338</t>
  </si>
  <si>
    <t>Pension Review Board, State</t>
  </si>
  <si>
    <t>A347</t>
  </si>
  <si>
    <t>Public Finance Authority</t>
  </si>
  <si>
    <t>A352</t>
  </si>
  <si>
    <t>Bond Review Board</t>
  </si>
  <si>
    <t>A356</t>
  </si>
  <si>
    <t>Ethics Commission</t>
  </si>
  <si>
    <t>A359</t>
  </si>
  <si>
    <t>Office of Public Insurance Counsel</t>
  </si>
  <si>
    <t>A360</t>
  </si>
  <si>
    <t>State Office of Administrative Hearings</t>
  </si>
  <si>
    <t>A362</t>
  </si>
  <si>
    <t>A364</t>
  </si>
  <si>
    <t>Health Professions Council</t>
  </si>
  <si>
    <t>A401</t>
  </si>
  <si>
    <t>A403</t>
  </si>
  <si>
    <t>Veterans Commission</t>
  </si>
  <si>
    <t>A405</t>
  </si>
  <si>
    <t>Public Safety, Department of</t>
  </si>
  <si>
    <t>A407</t>
  </si>
  <si>
    <t>A409</t>
  </si>
  <si>
    <t>Jail Standards, Commission on</t>
  </si>
  <si>
    <t>A411</t>
  </si>
  <si>
    <t>Fire Protection, Commission on</t>
  </si>
  <si>
    <t>A450</t>
  </si>
  <si>
    <t>A451</t>
  </si>
  <si>
    <t>Banking, State Department of</t>
  </si>
  <si>
    <t>A452</t>
  </si>
  <si>
    <t>Licensing and Regulation, Dept. of</t>
  </si>
  <si>
    <t>A454</t>
  </si>
  <si>
    <t>Insurance, Department of</t>
  </si>
  <si>
    <t>A455</t>
  </si>
  <si>
    <t>A456</t>
  </si>
  <si>
    <t>Plumbing Examiners, State Board of</t>
  </si>
  <si>
    <t>A457</t>
  </si>
  <si>
    <t>Public Accountancy, State Board of</t>
  </si>
  <si>
    <t>A458</t>
  </si>
  <si>
    <t>Alcoholic Beverage Commission</t>
  </si>
  <si>
    <t>A459</t>
  </si>
  <si>
    <t>Architectural Examiners, Board of</t>
  </si>
  <si>
    <t>A460</t>
  </si>
  <si>
    <t>Professional Engineers, Texas Board of</t>
  </si>
  <si>
    <t>A464</t>
  </si>
  <si>
    <t>Professional Land Surveying, Board of</t>
  </si>
  <si>
    <t>A466</t>
  </si>
  <si>
    <t>Consumer Credit Commissioner, Office of</t>
  </si>
  <si>
    <t>A469</t>
  </si>
  <si>
    <t>Credit Union Department</t>
  </si>
  <si>
    <t>A473</t>
  </si>
  <si>
    <t>Public Utility Commission of Texas</t>
  </si>
  <si>
    <t>A475</t>
  </si>
  <si>
    <t>Public Utility Counsel, Office of</t>
  </si>
  <si>
    <t>A476</t>
  </si>
  <si>
    <t>Racing Commission</t>
  </si>
  <si>
    <t>A477</t>
  </si>
  <si>
    <t>A479</t>
  </si>
  <si>
    <t>Office of Risk Management, State</t>
  </si>
  <si>
    <t>A503</t>
  </si>
  <si>
    <t>A504</t>
  </si>
  <si>
    <t>Board of Dental Examiners</t>
  </si>
  <si>
    <t>A507</t>
  </si>
  <si>
    <t>A508</t>
  </si>
  <si>
    <t>Chiropractic Examiners, Board of</t>
  </si>
  <si>
    <t>A513</t>
  </si>
  <si>
    <t>Funeral Service Commission</t>
  </si>
  <si>
    <t>A514</t>
  </si>
  <si>
    <t>Optometry Board</t>
  </si>
  <si>
    <t>A515</t>
  </si>
  <si>
    <t>Pharmacy, Board of</t>
  </si>
  <si>
    <t>A520</t>
  </si>
  <si>
    <t>Psychologists, Board of Examiners of</t>
  </si>
  <si>
    <t>A529</t>
  </si>
  <si>
    <t>Health &amp; Human Services Commission</t>
  </si>
  <si>
    <t>A530</t>
  </si>
  <si>
    <t>A533</t>
  </si>
  <si>
    <t>Physical &amp; Occup Therapy Examr, Exec Counc</t>
  </si>
  <si>
    <t>A551</t>
  </si>
  <si>
    <t>Agriculture, Department of</t>
  </si>
  <si>
    <t>A554</t>
  </si>
  <si>
    <t>Animal Health Commission</t>
  </si>
  <si>
    <t>A578</t>
  </si>
  <si>
    <t>Veterinary Medical Examiners</t>
  </si>
  <si>
    <t>A580</t>
  </si>
  <si>
    <t>Water Development Board</t>
  </si>
  <si>
    <t>A582</t>
  </si>
  <si>
    <t>A592</t>
  </si>
  <si>
    <t>A696</t>
  </si>
  <si>
    <t>Criminal Justice, Department of</t>
  </si>
  <si>
    <t>A701</t>
  </si>
  <si>
    <t>Education Agency, Texas</t>
  </si>
  <si>
    <t>A717</t>
  </si>
  <si>
    <t>Texas Southern University</t>
  </si>
  <si>
    <t>A719</t>
  </si>
  <si>
    <t>Texas State Technical College - System</t>
  </si>
  <si>
    <t>A730</t>
  </si>
  <si>
    <t>University of Houston</t>
  </si>
  <si>
    <t>A731</t>
  </si>
  <si>
    <t>Texas Woman's University</t>
  </si>
  <si>
    <t>A733</t>
  </si>
  <si>
    <t>Texas Tech University</t>
  </si>
  <si>
    <t>A734</t>
  </si>
  <si>
    <t>Lamar University - Beaumont</t>
  </si>
  <si>
    <t>A735</t>
  </si>
  <si>
    <t>Midwestern State University</t>
  </si>
  <si>
    <t>A737</t>
  </si>
  <si>
    <t>Angelo State University</t>
  </si>
  <si>
    <t>A739</t>
  </si>
  <si>
    <t>A752</t>
  </si>
  <si>
    <t>University of North Texas</t>
  </si>
  <si>
    <t>A753</t>
  </si>
  <si>
    <t>Sam Houston State University</t>
  </si>
  <si>
    <t>A754</t>
  </si>
  <si>
    <t>A755</t>
  </si>
  <si>
    <t>Stephen F. Austin State University</t>
  </si>
  <si>
    <t>A756</t>
  </si>
  <si>
    <t>Sul Ross State University</t>
  </si>
  <si>
    <t>A758</t>
  </si>
  <si>
    <t>A759</t>
  </si>
  <si>
    <t>University of Houston - Clear Lake</t>
  </si>
  <si>
    <t>A763</t>
  </si>
  <si>
    <t>Univ. of North Texas Health Science Center</t>
  </si>
  <si>
    <t>A765</t>
  </si>
  <si>
    <t>A771</t>
  </si>
  <si>
    <t>A772</t>
  </si>
  <si>
    <t>Deaf, School for the</t>
  </si>
  <si>
    <t>A781</t>
  </si>
  <si>
    <t>Coordinating Board, Higher Education</t>
  </si>
  <si>
    <t>A783</t>
  </si>
  <si>
    <t>A784</t>
  </si>
  <si>
    <t>University of Houston - Downtown</t>
  </si>
  <si>
    <t>A787</t>
  </si>
  <si>
    <t>A788</t>
  </si>
  <si>
    <t>A789</t>
  </si>
  <si>
    <t>A802</t>
  </si>
  <si>
    <t>A808</t>
  </si>
  <si>
    <t>Historical Commission</t>
  </si>
  <si>
    <t>A809</t>
  </si>
  <si>
    <t>Preservation Board, State</t>
  </si>
  <si>
    <t>A813</t>
  </si>
  <si>
    <t>Arts, Commission on the</t>
  </si>
  <si>
    <t>A907</t>
  </si>
  <si>
    <t>C001</t>
  </si>
  <si>
    <t>Anderson</t>
  </si>
  <si>
    <t>C002</t>
  </si>
  <si>
    <t>Andrews</t>
  </si>
  <si>
    <t>C003</t>
  </si>
  <si>
    <t>Angelina</t>
  </si>
  <si>
    <t>C011</t>
  </si>
  <si>
    <t>Bastrop</t>
  </si>
  <si>
    <t>C012</t>
  </si>
  <si>
    <t>Baylor</t>
  </si>
  <si>
    <t>C014</t>
  </si>
  <si>
    <t>Bell</t>
  </si>
  <si>
    <t>C015</t>
  </si>
  <si>
    <t>Bexar</t>
  </si>
  <si>
    <t>C019</t>
  </si>
  <si>
    <t>Bowie</t>
  </si>
  <si>
    <t>C020</t>
  </si>
  <si>
    <t>Brazoria</t>
  </si>
  <si>
    <t>C021</t>
  </si>
  <si>
    <t>Brazos</t>
  </si>
  <si>
    <t>C025</t>
  </si>
  <si>
    <t>Brown</t>
  </si>
  <si>
    <t>C027</t>
  </si>
  <si>
    <t>Burnet</t>
  </si>
  <si>
    <t>C028</t>
  </si>
  <si>
    <t>Caldwell</t>
  </si>
  <si>
    <t>C031</t>
  </si>
  <si>
    <t>Cameron</t>
  </si>
  <si>
    <t>C034</t>
  </si>
  <si>
    <t>Cass</t>
  </si>
  <si>
    <t>C037</t>
  </si>
  <si>
    <t>Cherokee</t>
  </si>
  <si>
    <t>C038</t>
  </si>
  <si>
    <t>Childress</t>
  </si>
  <si>
    <t>C043</t>
  </si>
  <si>
    <t>Collin</t>
  </si>
  <si>
    <t>C047</t>
  </si>
  <si>
    <t>Comanche</t>
  </si>
  <si>
    <t>C049</t>
  </si>
  <si>
    <t>Cooke</t>
  </si>
  <si>
    <t>C050</t>
  </si>
  <si>
    <t>Coryell</t>
  </si>
  <si>
    <t>C057</t>
  </si>
  <si>
    <t>Dallas</t>
  </si>
  <si>
    <t>C058</t>
  </si>
  <si>
    <t>Dawson</t>
  </si>
  <si>
    <t>C059</t>
  </si>
  <si>
    <t>Deaf Smith</t>
  </si>
  <si>
    <t>C061</t>
  </si>
  <si>
    <t>Denton</t>
  </si>
  <si>
    <t>C067</t>
  </si>
  <si>
    <t>Eastland</t>
  </si>
  <si>
    <t>C068</t>
  </si>
  <si>
    <t>Ector</t>
  </si>
  <si>
    <t>C070</t>
  </si>
  <si>
    <t>Ellis</t>
  </si>
  <si>
    <t>C071</t>
  </si>
  <si>
    <t>El Paso</t>
  </si>
  <si>
    <t>C072</t>
  </si>
  <si>
    <t>Erath</t>
  </si>
  <si>
    <t>C073</t>
  </si>
  <si>
    <t>Falls</t>
  </si>
  <si>
    <t>C074</t>
  </si>
  <si>
    <t>Fannin</t>
  </si>
  <si>
    <t>C075</t>
  </si>
  <si>
    <t>Fayette</t>
  </si>
  <si>
    <t>C077</t>
  </si>
  <si>
    <t>Floyd</t>
  </si>
  <si>
    <t>C079</t>
  </si>
  <si>
    <t>Fort Bend</t>
  </si>
  <si>
    <t>C084</t>
  </si>
  <si>
    <t>Galveston</t>
  </si>
  <si>
    <t>C090</t>
  </si>
  <si>
    <t>Gray</t>
  </si>
  <si>
    <t>C091</t>
  </si>
  <si>
    <t>Grayson</t>
  </si>
  <si>
    <t>C092</t>
  </si>
  <si>
    <t>Gregg</t>
  </si>
  <si>
    <t>C094</t>
  </si>
  <si>
    <t>Guadalupe</t>
  </si>
  <si>
    <t>C095</t>
  </si>
  <si>
    <t>Hale</t>
  </si>
  <si>
    <t>C100</t>
  </si>
  <si>
    <t>Hardin</t>
  </si>
  <si>
    <t>C101</t>
  </si>
  <si>
    <t>Harris</t>
  </si>
  <si>
    <t>C102</t>
  </si>
  <si>
    <t>Harrison</t>
  </si>
  <si>
    <t>C104</t>
  </si>
  <si>
    <t>Haskell</t>
  </si>
  <si>
    <t>C107</t>
  </si>
  <si>
    <t>Henderson</t>
  </si>
  <si>
    <t>C108</t>
  </si>
  <si>
    <t>Hidalgo</t>
  </si>
  <si>
    <t>C109</t>
  </si>
  <si>
    <t>Hill</t>
  </si>
  <si>
    <t>C110</t>
  </si>
  <si>
    <t>Hockley</t>
  </si>
  <si>
    <t>C111</t>
  </si>
  <si>
    <t>Hood</t>
  </si>
  <si>
    <t>C112</t>
  </si>
  <si>
    <t>Hopkins</t>
  </si>
  <si>
    <t>C114</t>
  </si>
  <si>
    <t>Howard</t>
  </si>
  <si>
    <t>C116</t>
  </si>
  <si>
    <t>Hunt</t>
  </si>
  <si>
    <t>C117</t>
  </si>
  <si>
    <t>Hutchinson</t>
  </si>
  <si>
    <t>C121</t>
  </si>
  <si>
    <t>Jasper</t>
  </si>
  <si>
    <t>C123</t>
  </si>
  <si>
    <t>Jefferson</t>
  </si>
  <si>
    <t>C125</t>
  </si>
  <si>
    <t>Jim Wells</t>
  </si>
  <si>
    <t>C126</t>
  </si>
  <si>
    <t>Johnson</t>
  </si>
  <si>
    <t>C127</t>
  </si>
  <si>
    <t>Jones</t>
  </si>
  <si>
    <t>C129</t>
  </si>
  <si>
    <t>Kaufman</t>
  </si>
  <si>
    <t>C133</t>
  </si>
  <si>
    <t>Kerr</t>
  </si>
  <si>
    <t>C137</t>
  </si>
  <si>
    <t>Kleberg</t>
  </si>
  <si>
    <t>C139</t>
  </si>
  <si>
    <t>Lamar</t>
  </si>
  <si>
    <t>C140</t>
  </si>
  <si>
    <t>Lamb</t>
  </si>
  <si>
    <t>C143</t>
  </si>
  <si>
    <t>Lavaca</t>
  </si>
  <si>
    <t>C146</t>
  </si>
  <si>
    <t>Liberty</t>
  </si>
  <si>
    <t>C147</t>
  </si>
  <si>
    <t>Limestone</t>
  </si>
  <si>
    <t>C152</t>
  </si>
  <si>
    <t>Lubbock</t>
  </si>
  <si>
    <t>McCulloch</t>
  </si>
  <si>
    <t>McLennan</t>
  </si>
  <si>
    <t>C161</t>
  </si>
  <si>
    <t>Matagorda</t>
  </si>
  <si>
    <t>Maverick</t>
  </si>
  <si>
    <t>C165</t>
  </si>
  <si>
    <t>Midland</t>
  </si>
  <si>
    <t>C166</t>
  </si>
  <si>
    <t>Milam</t>
  </si>
  <si>
    <t>C169</t>
  </si>
  <si>
    <t>Montague</t>
  </si>
  <si>
    <t>C170</t>
  </si>
  <si>
    <t>Montgomery</t>
  </si>
  <si>
    <t>C171</t>
  </si>
  <si>
    <t>Moore</t>
  </si>
  <si>
    <t>C172</t>
  </si>
  <si>
    <t>Morris</t>
  </si>
  <si>
    <t>C174</t>
  </si>
  <si>
    <t>Nacogdoches</t>
  </si>
  <si>
    <t>C175</t>
  </si>
  <si>
    <t>Navarro</t>
  </si>
  <si>
    <t>C177</t>
  </si>
  <si>
    <t>Nolan</t>
  </si>
  <si>
    <t>C178</t>
  </si>
  <si>
    <t>Nueces</t>
  </si>
  <si>
    <t>C181</t>
  </si>
  <si>
    <t>Orange</t>
  </si>
  <si>
    <t>C182</t>
  </si>
  <si>
    <t>Palo Pinto</t>
  </si>
  <si>
    <t>C183</t>
  </si>
  <si>
    <t>Panola</t>
  </si>
  <si>
    <t>C184</t>
  </si>
  <si>
    <t>Parker</t>
  </si>
  <si>
    <t>C186</t>
  </si>
  <si>
    <t>Pecos</t>
  </si>
  <si>
    <t>C187</t>
  </si>
  <si>
    <t>Polk</t>
  </si>
  <si>
    <t>C188</t>
  </si>
  <si>
    <t>Potter</t>
  </si>
  <si>
    <t>C195</t>
  </si>
  <si>
    <t>Reeves</t>
  </si>
  <si>
    <t>C199</t>
  </si>
  <si>
    <t>Rockwall</t>
  </si>
  <si>
    <t>C201</t>
  </si>
  <si>
    <t>Rusk</t>
  </si>
  <si>
    <t>C205</t>
  </si>
  <si>
    <t>San Patricio</t>
  </si>
  <si>
    <t>C208</t>
  </si>
  <si>
    <t>Scurry</t>
  </si>
  <si>
    <t>C212</t>
  </si>
  <si>
    <t>Smith</t>
  </si>
  <si>
    <t>C214</t>
  </si>
  <si>
    <t>Starr</t>
  </si>
  <si>
    <t>C220</t>
  </si>
  <si>
    <t>Tarrant</t>
  </si>
  <si>
    <t>C221</t>
  </si>
  <si>
    <t>Taylor</t>
  </si>
  <si>
    <t>C223</t>
  </si>
  <si>
    <t>Terry</t>
  </si>
  <si>
    <t>C226</t>
  </si>
  <si>
    <t>Tom Green</t>
  </si>
  <si>
    <t>C227</t>
  </si>
  <si>
    <t>Travis</t>
  </si>
  <si>
    <t>C229</t>
  </si>
  <si>
    <t>Tyler</t>
  </si>
  <si>
    <t>C230</t>
  </si>
  <si>
    <t>Upshur</t>
  </si>
  <si>
    <t>C232</t>
  </si>
  <si>
    <t>Uvalde</t>
  </si>
  <si>
    <t>C233</t>
  </si>
  <si>
    <t>Val Verde</t>
  </si>
  <si>
    <t>C234</t>
  </si>
  <si>
    <t>Van Zandt</t>
  </si>
  <si>
    <t>C235</t>
  </si>
  <si>
    <t>Victoria</t>
  </si>
  <si>
    <t>C236</t>
  </si>
  <si>
    <t>Walker</t>
  </si>
  <si>
    <t>C240</t>
  </si>
  <si>
    <t>Webb</t>
  </si>
  <si>
    <t>C242</t>
  </si>
  <si>
    <t>Wheeler</t>
  </si>
  <si>
    <t>C243</t>
  </si>
  <si>
    <t>Wichita</t>
  </si>
  <si>
    <t>C244</t>
  </si>
  <si>
    <t>Wilbarger</t>
  </si>
  <si>
    <t>C246</t>
  </si>
  <si>
    <t>Williamson</t>
  </si>
  <si>
    <t>C248</t>
  </si>
  <si>
    <t>Winkler</t>
  </si>
  <si>
    <t>C250</t>
  </si>
  <si>
    <t>Wood</t>
  </si>
  <si>
    <t>C252</t>
  </si>
  <si>
    <t>Young</t>
  </si>
  <si>
    <t>weighted</t>
  </si>
  <si>
    <t>average</t>
  </si>
  <si>
    <t>raw</t>
  </si>
  <si>
    <t>adjusted</t>
  </si>
  <si>
    <t>IFR portion of</t>
  </si>
  <si>
    <t>With</t>
  </si>
  <si>
    <t xml:space="preserve">weighted </t>
  </si>
  <si>
    <t>FTE</t>
  </si>
  <si>
    <t>claims</t>
  </si>
  <si>
    <t>IFR avg.</t>
  </si>
  <si>
    <t>Limit</t>
  </si>
  <si>
    <t>Difference</t>
  </si>
  <si>
    <t>PAYOUT portion of</t>
  </si>
  <si>
    <t>avg.</t>
  </si>
  <si>
    <t>cap</t>
  </si>
  <si>
    <t>adjuster</t>
  </si>
  <si>
    <t>Costs</t>
  </si>
  <si>
    <t>(Payouts)</t>
  </si>
  <si>
    <t>Code</t>
  </si>
  <si>
    <t>Name</t>
  </si>
  <si>
    <t>Agency</t>
  </si>
  <si>
    <t>Comptroller's State Energy Conservation Office</t>
  </si>
  <si>
    <t>1</t>
  </si>
  <si>
    <t>2</t>
  </si>
  <si>
    <t>3</t>
  </si>
  <si>
    <t>4</t>
  </si>
  <si>
    <t>difference</t>
  </si>
  <si>
    <t>total</t>
  </si>
  <si>
    <t># Claims</t>
  </si>
  <si>
    <t>FTEs</t>
  </si>
  <si>
    <t>IFR MULTIPLIER:</t>
  </si>
  <si>
    <t>low</t>
  </si>
  <si>
    <t>less than</t>
  </si>
  <si>
    <t>moderate</t>
  </si>
  <si>
    <t>between low and high values</t>
  </si>
  <si>
    <t>high</t>
  </si>
  <si>
    <t>modifier</t>
  </si>
  <si>
    <t>modified</t>
  </si>
  <si>
    <t>FTE avg.</t>
  </si>
  <si>
    <t>Texas Comm. on Environmental Quality</t>
  </si>
  <si>
    <t>A769</t>
  </si>
  <si>
    <t>University of North Texas System Administration</t>
  </si>
  <si>
    <t>A481</t>
  </si>
  <si>
    <t>CSCDs</t>
  </si>
  <si>
    <t>A537</t>
  </si>
  <si>
    <t>Dept. of Family and Protective Services</t>
  </si>
  <si>
    <t>C158</t>
  </si>
  <si>
    <t>C159</t>
  </si>
  <si>
    <t>C160</t>
  </si>
  <si>
    <t>Dept. of State Health Services</t>
  </si>
  <si>
    <t>A448</t>
  </si>
  <si>
    <t>Office of Injured Employee Counsel</t>
  </si>
  <si>
    <t>Dept of Savings and Mortgage Lending</t>
  </si>
  <si>
    <t>Texas Medical Board</t>
  </si>
  <si>
    <t>over</t>
  </si>
  <si>
    <t>C052</t>
  </si>
  <si>
    <t>Crane</t>
  </si>
  <si>
    <t>Texas Facilities Commission</t>
  </si>
  <si>
    <t>Texas Lottery Commission</t>
  </si>
  <si>
    <t>Commission on State Emergency Communication</t>
  </si>
  <si>
    <t>Blind and Visually Impaired, School for the</t>
  </si>
  <si>
    <t>Lamar Institute of Technology</t>
  </si>
  <si>
    <t>Atascosa</t>
  </si>
  <si>
    <t>Kendall</t>
  </si>
  <si>
    <t>C007</t>
  </si>
  <si>
    <t>C130</t>
  </si>
  <si>
    <t>A542</t>
  </si>
  <si>
    <t>Previous FY Collected Shortage (Overage)</t>
  </si>
  <si>
    <t>Payroll *</t>
  </si>
  <si>
    <t>A608</t>
  </si>
  <si>
    <t>Department of Motor Vehicles</t>
  </si>
  <si>
    <t>C185</t>
  </si>
  <si>
    <t>Parmer</t>
  </si>
  <si>
    <t>Windham School District</t>
  </si>
  <si>
    <t>WSD</t>
  </si>
  <si>
    <t>Texas Senate</t>
  </si>
  <si>
    <t>Texas House of Representatives</t>
  </si>
  <si>
    <t>Court of Civil Appeals - First District</t>
  </si>
  <si>
    <t>Court of Civil Appeals - Second District</t>
  </si>
  <si>
    <t>Court of Civil Appeals - Third District</t>
  </si>
  <si>
    <t>Court of Civil Appeals - Fourth District</t>
  </si>
  <si>
    <t>Court of Civil Appeals - Fifth District</t>
  </si>
  <si>
    <t>Court of Civil Appeals - Sixth District</t>
  </si>
  <si>
    <t>Court of Civil Appeals - Seventh District</t>
  </si>
  <si>
    <t>Court of Civil Appeals - Eighth District</t>
  </si>
  <si>
    <t>Court of Civil Appeals - Ninth District</t>
  </si>
  <si>
    <t>Court of Civil Appeals - Tenth District</t>
  </si>
  <si>
    <t>Court of Civil Appeals - Eleventh District</t>
  </si>
  <si>
    <t>Court of Civil Appeals - Twelfth District</t>
  </si>
  <si>
    <t>Court of Civil Appeals - Thirteenth District</t>
  </si>
  <si>
    <t>Court of Civil Appeals - Fourteenth District</t>
  </si>
  <si>
    <t>District Courts (Comptroller's Jud. Section)</t>
  </si>
  <si>
    <t>Securities Board</t>
  </si>
  <si>
    <t>Texas Workforce Commission</t>
  </si>
  <si>
    <t>Railroad Commission</t>
  </si>
  <si>
    <t>Texas Board of Geoscientist</t>
  </si>
  <si>
    <t>Texas Board of Nursing</t>
  </si>
  <si>
    <t>Soil &amp; Water Conservation Board</t>
  </si>
  <si>
    <t>Texas Tech University Health Sciences Center</t>
  </si>
  <si>
    <t>Texas State University System Administration</t>
  </si>
  <si>
    <t>University of Houston - Victoria</t>
  </si>
  <si>
    <t>University of Houston System Administration</t>
  </si>
  <si>
    <t>Lamar State College - Orange</t>
  </si>
  <si>
    <t>Lamar State College - Port Arthur</t>
  </si>
  <si>
    <t>Parks and Wildlife Department</t>
  </si>
  <si>
    <t>=</t>
  </si>
  <si>
    <t>-</t>
  </si>
  <si>
    <t>Cancer Prevention and Research Institute</t>
  </si>
  <si>
    <t>A215</t>
  </si>
  <si>
    <t>Office of Capital Writs</t>
  </si>
  <si>
    <t>Risk Management and Workers' Comp. Administration(incl.required funding for emp.benefits)</t>
  </si>
  <si>
    <t>A773</t>
  </si>
  <si>
    <t>University of North Texas Dallas</t>
  </si>
  <si>
    <t>A644</t>
  </si>
  <si>
    <t>Texas Juvenile Justice Department</t>
  </si>
  <si>
    <t>A326</t>
  </si>
  <si>
    <t>Texas Emergency Services Retirement System</t>
  </si>
  <si>
    <t>Law Enforcement Commission</t>
  </si>
  <si>
    <t>Texas State University</t>
  </si>
  <si>
    <t>Texas Military Department</t>
  </si>
  <si>
    <t>Invoiced</t>
  </si>
  <si>
    <t>Risk Management and Workers' Comp. Administration</t>
  </si>
  <si>
    <t>Texas Commission on Law Enforcement</t>
  </si>
  <si>
    <t>Texas Tech University Health Sciences Center at El Paso</t>
  </si>
  <si>
    <t>C194</t>
  </si>
  <si>
    <t>Red River</t>
  </si>
  <si>
    <t>C249</t>
  </si>
  <si>
    <t>Wise</t>
  </si>
  <si>
    <t>A774</t>
  </si>
  <si>
    <t>FY2015</t>
  </si>
  <si>
    <t>2015 Avg.</t>
  </si>
  <si>
    <t>FY2016</t>
  </si>
  <si>
    <t>2016 Avg.</t>
  </si>
  <si>
    <t>Previous</t>
  </si>
  <si>
    <t xml:space="preserve">Payment </t>
  </si>
  <si>
    <t>Initial</t>
  </si>
  <si>
    <t>C210</t>
  </si>
  <si>
    <t>Shelby</t>
  </si>
  <si>
    <t>FY 2019</t>
  </si>
  <si>
    <t>FY2017</t>
  </si>
  <si>
    <t>2017 Avg.</t>
  </si>
  <si>
    <t>Office of Capital and Forensic Writs</t>
  </si>
  <si>
    <t>Projected Current FY (2019) Claim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</si>
</sst>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_(* #,##0.0000_);_(* \(#,##0.0000\);_(* &quot;-&quot;??_);_(@_)"/>
    <numFmt numFmtId="167" formatCode="#,##0.00;[Red]#,##0.00"/>
    <numFmt numFmtId="168" formatCode="#,##0.000;[Red]#,##0.000"/>
    <numFmt numFmtId="169" formatCode="_(* #,##0.0_);_(* \(#,##0.0\);_(* &quot;-&quot;??_);_(@_)"/>
  </numFmts>
  <fonts count="4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name val="MS Sans Serif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7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3" applyNumberFormat="0" applyAlignment="0" applyProtection="0"/>
    <xf numFmtId="0" fontId="16" fillId="21" borderId="4" applyNumberFormat="0" applyAlignment="0" applyProtection="0"/>
    <xf numFmtId="43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3" applyNumberFormat="0" applyAlignment="0" applyProtection="0"/>
    <xf numFmtId="0" fontId="24" fillId="0" borderId="8" applyNumberFormat="0" applyFill="0" applyAlignment="0" applyProtection="0"/>
    <xf numFmtId="0" fontId="25" fillId="22" borderId="0" applyNumberFormat="0" applyBorder="0" applyAlignment="0" applyProtection="0"/>
    <xf numFmtId="0" fontId="17" fillId="0" borderId="0"/>
    <xf numFmtId="0" fontId="11" fillId="0" borderId="0"/>
    <xf numFmtId="0" fontId="26" fillId="0" borderId="0"/>
    <xf numFmtId="0" fontId="2" fillId="0" borderId="0"/>
    <xf numFmtId="0" fontId="2" fillId="23" borderId="9" applyNumberFormat="0" applyFont="0" applyAlignment="0" applyProtection="0"/>
    <xf numFmtId="0" fontId="27" fillId="20" borderId="10" applyNumberFormat="0" applyAlignment="0" applyProtection="0"/>
    <xf numFmtId="9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7" fillId="0" borderId="0"/>
    <xf numFmtId="0" fontId="2" fillId="0" borderId="0"/>
    <xf numFmtId="43" fontId="33" fillId="0" borderId="0" applyFont="0" applyFill="0" applyBorder="0" applyAlignment="0" applyProtection="0"/>
    <xf numFmtId="0" fontId="32" fillId="0" borderId="0"/>
    <xf numFmtId="0" fontId="35" fillId="0" borderId="0">
      <alignment wrapText="1"/>
    </xf>
    <xf numFmtId="0" fontId="34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wrapText="1"/>
    </xf>
  </cellStyleXfs>
  <cellXfs count="85">
    <xf numFmtId="0" fontId="0" fillId="0" borderId="0" xfId="0"/>
    <xf numFmtId="0" fontId="3" fillId="0" borderId="0" xfId="0" applyFont="1" applyAlignment="1">
      <alignment horizontal="center"/>
    </xf>
    <xf numFmtId="9" fontId="4" fillId="0" borderId="0" xfId="2" applyFont="1" applyAlignment="1">
      <alignment horizontal="center"/>
    </xf>
    <xf numFmtId="164" fontId="2" fillId="0" borderId="0" xfId="2" applyNumberFormat="1"/>
    <xf numFmtId="165" fontId="0" fillId="0" borderId="0" xfId="0" applyNumberFormat="1"/>
    <xf numFmtId="4" fontId="0" fillId="0" borderId="0" xfId="0" applyNumberFormat="1"/>
    <xf numFmtId="10" fontId="2" fillId="0" borderId="0" xfId="2" applyNumberFormat="1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right"/>
    </xf>
    <xf numFmtId="4" fontId="0" fillId="0" borderId="2" xfId="0" applyNumberFormat="1" applyBorder="1"/>
    <xf numFmtId="0" fontId="4" fillId="0" borderId="0" xfId="0" applyFont="1" applyAlignment="1">
      <alignment horizontal="center"/>
    </xf>
    <xf numFmtId="164" fontId="2" fillId="0" borderId="2" xfId="2" applyNumberFormat="1" applyBorder="1"/>
    <xf numFmtId="10" fontId="3" fillId="0" borderId="0" xfId="2" applyNumberFormat="1" applyFont="1" applyAlignment="1">
      <alignment horizontal="center"/>
    </xf>
    <xf numFmtId="166" fontId="2" fillId="0" borderId="0" xfId="1" applyNumberFormat="1"/>
    <xf numFmtId="10" fontId="0" fillId="0" borderId="0" xfId="0" applyNumberFormat="1" applyBorder="1"/>
    <xf numFmtId="39" fontId="0" fillId="0" borderId="0" xfId="0" applyNumberFormat="1"/>
    <xf numFmtId="39" fontId="0" fillId="0" borderId="2" xfId="0" applyNumberFormat="1" applyBorder="1"/>
    <xf numFmtId="164" fontId="0" fillId="0" borderId="2" xfId="0" applyNumberFormat="1" applyBorder="1"/>
    <xf numFmtId="0" fontId="3" fillId="0" borderId="0" xfId="0" applyFont="1" applyAlignment="1">
      <alignment horizontal="centerContinuous"/>
    </xf>
    <xf numFmtId="39" fontId="0" fillId="0" borderId="1" xfId="0" applyNumberFormat="1" applyBorder="1"/>
    <xf numFmtId="167" fontId="0" fillId="0" borderId="2" xfId="0" applyNumberFormat="1" applyBorder="1"/>
    <xf numFmtId="168" fontId="2" fillId="0" borderId="0" xfId="2" applyNumberFormat="1"/>
    <xf numFmtId="37" fontId="0" fillId="0" borderId="0" xfId="1" applyNumberFormat="1" applyFont="1"/>
    <xf numFmtId="164" fontId="2" fillId="0" borderId="1" xfId="2" applyNumberFormat="1" applyBorder="1"/>
    <xf numFmtId="4" fontId="0" fillId="0" borderId="1" xfId="0" applyNumberFormat="1" applyBorder="1"/>
    <xf numFmtId="10" fontId="2" fillId="0" borderId="1" xfId="2" applyNumberFormat="1" applyBorder="1"/>
    <xf numFmtId="168" fontId="2" fillId="0" borderId="1" xfId="2" applyNumberFormat="1" applyBorder="1"/>
    <xf numFmtId="166" fontId="2" fillId="0" borderId="1" xfId="1" applyNumberFormat="1" applyBorder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0" fillId="0" borderId="0" xfId="0" quotePrefix="1" applyAlignment="1">
      <alignment horizontal="center"/>
    </xf>
    <xf numFmtId="164" fontId="9" fillId="0" borderId="0" xfId="2" applyNumberFormat="1" applyFont="1"/>
    <xf numFmtId="10" fontId="9" fillId="0" borderId="0" xfId="2" applyNumberFormat="1" applyFont="1"/>
    <xf numFmtId="0" fontId="2" fillId="0" borderId="0" xfId="0" applyFont="1" applyAlignment="1">
      <alignment horizontal="right"/>
    </xf>
    <xf numFmtId="0" fontId="2" fillId="0" borderId="0" xfId="0" applyFont="1"/>
    <xf numFmtId="39" fontId="10" fillId="0" borderId="0" xfId="0" applyNumberFormat="1" applyFont="1"/>
    <xf numFmtId="0" fontId="10" fillId="0" borderId="0" xfId="0" applyFont="1"/>
    <xf numFmtId="39" fontId="2" fillId="0" borderId="0" xfId="0" applyNumberFormat="1" applyFont="1"/>
    <xf numFmtId="10" fontId="2" fillId="0" borderId="0" xfId="2" applyNumberFormat="1" applyFont="1"/>
    <xf numFmtId="37" fontId="2" fillId="0" borderId="0" xfId="1" applyNumberFormat="1" applyFont="1"/>
    <xf numFmtId="39" fontId="2" fillId="0" borderId="2" xfId="0" applyNumberFormat="1" applyFont="1" applyBorder="1"/>
    <xf numFmtId="37" fontId="2" fillId="0" borderId="2" xfId="1" applyNumberFormat="1" applyFont="1" applyBorder="1"/>
    <xf numFmtId="4" fontId="2" fillId="0" borderId="0" xfId="0" applyNumberFormat="1" applyFont="1"/>
    <xf numFmtId="164" fontId="2" fillId="0" borderId="0" xfId="0" applyNumberFormat="1" applyFont="1"/>
    <xf numFmtId="10" fontId="2" fillId="0" borderId="2" xfId="2" applyNumberFormat="1" applyFont="1" applyBorder="1"/>
    <xf numFmtId="39" fontId="2" fillId="0" borderId="1" xfId="0" applyNumberFormat="1" applyFont="1" applyBorder="1"/>
    <xf numFmtId="0" fontId="0" fillId="0" borderId="0" xfId="0"/>
    <xf numFmtId="0" fontId="0" fillId="0" borderId="0" xfId="0"/>
    <xf numFmtId="0" fontId="3" fillId="0" borderId="0" xfId="0" applyFont="1" applyAlignment="1">
      <alignment horizontal="right"/>
    </xf>
    <xf numFmtId="0" fontId="2" fillId="0" borderId="0" xfId="0" applyFont="1"/>
    <xf numFmtId="164" fontId="2" fillId="0" borderId="0" xfId="2" applyNumberFormat="1"/>
    <xf numFmtId="10" fontId="2" fillId="0" borderId="0" xfId="2" applyNumberFormat="1"/>
    <xf numFmtId="164" fontId="2" fillId="0" borderId="0" xfId="2" applyNumberFormat="1" applyFont="1"/>
    <xf numFmtId="39" fontId="1" fillId="0" borderId="0" xfId="0" applyNumberFormat="1" applyFont="1"/>
    <xf numFmtId="0" fontId="1" fillId="0" borderId="0" xfId="0" applyFont="1"/>
    <xf numFmtId="39" fontId="2" fillId="0" borderId="0" xfId="0" applyNumberFormat="1" applyFont="1" applyBorder="1"/>
    <xf numFmtId="165" fontId="2" fillId="0" borderId="0" xfId="2" applyNumberFormat="1" applyFont="1"/>
    <xf numFmtId="37" fontId="2" fillId="0" borderId="1" xfId="1" applyNumberFormat="1" applyFont="1" applyBorder="1"/>
    <xf numFmtId="0" fontId="2" fillId="0" borderId="0" xfId="0" applyFont="1" applyAlignment="1">
      <alignment horizontal="centerContinuous"/>
    </xf>
    <xf numFmtId="0" fontId="38" fillId="0" borderId="0" xfId="0" applyFont="1" applyAlignment="1">
      <alignment horizontal="center"/>
    </xf>
    <xf numFmtId="10" fontId="2" fillId="0" borderId="0" xfId="0" applyNumberFormat="1" applyFont="1"/>
    <xf numFmtId="37" fontId="2" fillId="0" borderId="0" xfId="0" applyNumberFormat="1" applyFont="1"/>
    <xf numFmtId="0" fontId="4" fillId="0" borderId="0" xfId="0" applyFont="1" applyAlignment="1">
      <alignment horizontal="centerContinuous"/>
    </xf>
    <xf numFmtId="169" fontId="2" fillId="0" borderId="0" xfId="54" applyNumberFormat="1" applyFont="1" applyFill="1" applyBorder="1"/>
    <xf numFmtId="2" fontId="2" fillId="0" borderId="0" xfId="0" applyNumberFormat="1" applyFont="1"/>
    <xf numFmtId="4" fontId="2" fillId="0" borderId="12" xfId="71" applyNumberFormat="1" applyFont="1" applyBorder="1">
      <alignment wrapText="1"/>
    </xf>
    <xf numFmtId="4" fontId="2" fillId="0" borderId="12" xfId="76" applyNumberFormat="1" applyFont="1" applyBorder="1">
      <alignment wrapText="1"/>
    </xf>
    <xf numFmtId="0" fontId="2" fillId="0" borderId="0" xfId="71" applyNumberFormat="1" applyFont="1">
      <alignment wrapText="1"/>
    </xf>
    <xf numFmtId="4" fontId="2" fillId="0" borderId="0" xfId="71" applyNumberFormat="1" applyFont="1">
      <alignment wrapText="1"/>
    </xf>
    <xf numFmtId="4" fontId="2" fillId="0" borderId="0" xfId="76" applyNumberFormat="1" applyFont="1">
      <alignment wrapText="1"/>
    </xf>
    <xf numFmtId="39" fontId="2" fillId="0" borderId="13" xfId="0" applyNumberFormat="1" applyFont="1" applyBorder="1"/>
    <xf numFmtId="40" fontId="2" fillId="0" borderId="0" xfId="3" applyNumberFormat="1" applyFont="1" applyBorder="1"/>
    <xf numFmtId="40" fontId="2" fillId="0" borderId="0" xfId="57" applyNumberFormat="1" applyFont="1" applyBorder="1"/>
    <xf numFmtId="40" fontId="2" fillId="0" borderId="0" xfId="0" applyNumberFormat="1" applyFont="1" applyBorder="1"/>
    <xf numFmtId="2" fontId="0" fillId="0" borderId="0" xfId="2" applyNumberFormat="1" applyFont="1"/>
    <xf numFmtId="0" fontId="0" fillId="0" borderId="0" xfId="0" applyFill="1"/>
    <xf numFmtId="4" fontId="2" fillId="0" borderId="0" xfId="0" applyNumberFormat="1" applyFont="1" applyFill="1"/>
    <xf numFmtId="39" fontId="0" fillId="0" borderId="0" xfId="0" applyNumberFormat="1" applyFill="1"/>
    <xf numFmtId="164" fontId="2" fillId="0" borderId="1" xfId="2" applyNumberFormat="1" applyFont="1" applyBorder="1"/>
    <xf numFmtId="40" fontId="2" fillId="0" borderId="0" xfId="57" applyNumberFormat="1" applyFont="1" applyFill="1" applyBorder="1"/>
    <xf numFmtId="40" fontId="2" fillId="0" borderId="0" xfId="0" applyNumberFormat="1" applyFont="1" applyFill="1" applyBorder="1"/>
    <xf numFmtId="0" fontId="2" fillId="0" borderId="0" xfId="0" applyFont="1" applyBorder="1"/>
    <xf numFmtId="43" fontId="2" fillId="0" borderId="0" xfId="1" applyFont="1" applyBorder="1"/>
    <xf numFmtId="2" fontId="2" fillId="0" borderId="0" xfId="76" applyNumberFormat="1" applyFont="1">
      <alignment wrapText="1"/>
    </xf>
  </cellXfs>
  <cellStyles count="77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Comma 2" xfId="31"/>
    <cellStyle name="Comma 2 2" xfId="54"/>
    <cellStyle name="Comma 3" xfId="65"/>
    <cellStyle name="Comma 4" xfId="69"/>
    <cellStyle name="Comma 5" xfId="74"/>
    <cellStyle name="Currency 2" xfId="32"/>
    <cellStyle name="Currency 2 2" xfId="55"/>
    <cellStyle name="Currency 3" xfId="33"/>
    <cellStyle name="Currency 3 2" xfId="56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Input 2" xfId="40"/>
    <cellStyle name="Linked Cell 2" xfId="41"/>
    <cellStyle name="Neutral 2" xfId="42"/>
    <cellStyle name="Normal" xfId="0" builtinId="0"/>
    <cellStyle name="Normal 10" xfId="67"/>
    <cellStyle name="Normal 10 2" xfId="76"/>
    <cellStyle name="Normal 11" xfId="71"/>
    <cellStyle name="Normal 12" xfId="73"/>
    <cellStyle name="Normal 2" xfId="43"/>
    <cellStyle name="Normal 2 2" xfId="57"/>
    <cellStyle name="Normal 3" xfId="44"/>
    <cellStyle name="Normal 3 2" xfId="58"/>
    <cellStyle name="Normal 3 2 2" xfId="62"/>
    <cellStyle name="Normal 3 3" xfId="66"/>
    <cellStyle name="Normal 4" xfId="45"/>
    <cellStyle name="Normal 4 2" xfId="63"/>
    <cellStyle name="Normal 4 3" xfId="64"/>
    <cellStyle name="Normal 5" xfId="46"/>
    <cellStyle name="Normal 5 2" xfId="59"/>
    <cellStyle name="Normal 6" xfId="53"/>
    <cellStyle name="Normal 7" xfId="61"/>
    <cellStyle name="Normal 8" xfId="3"/>
    <cellStyle name="Normal 9" xfId="68"/>
    <cellStyle name="Normal 9 2" xfId="72"/>
    <cellStyle name="Note 2" xfId="47"/>
    <cellStyle name="Output 2" xfId="48"/>
    <cellStyle name="Percent" xfId="2" builtinId="5"/>
    <cellStyle name="Percent 2" xfId="49"/>
    <cellStyle name="Percent 2 2" xfId="60"/>
    <cellStyle name="Percent 3" xfId="70"/>
    <cellStyle name="Percent 4" xfId="75"/>
    <cellStyle name="Title 2" xfId="50"/>
    <cellStyle name="Total 2" xfId="51"/>
    <cellStyle name="Warning Text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2"/>
  <sheetViews>
    <sheetView tabSelected="1" workbookViewId="0">
      <pane xSplit="2" ySplit="3" topLeftCell="C19" activePane="bottomRight" state="frozen"/>
      <selection activeCell="T274" sqref="T274"/>
      <selection pane="topRight" activeCell="T274" sqref="T274"/>
      <selection pane="bottomLeft" activeCell="T274" sqref="T274"/>
      <selection pane="bottomRight" activeCell="H25" sqref="H25"/>
    </sheetView>
  </sheetViews>
  <sheetFormatPr defaultRowHeight="12.75" outlineLevelRow="1"/>
  <cols>
    <col min="1" max="1" width="6" customWidth="1"/>
    <col min="2" max="2" width="33.5703125" customWidth="1"/>
    <col min="3" max="3" width="2.42578125" customWidth="1"/>
    <col min="4" max="4" width="10.140625" customWidth="1"/>
    <col min="5" max="5" width="2.28515625" customWidth="1"/>
    <col min="6" max="6" width="13.140625" customWidth="1"/>
    <col min="7" max="7" width="1.5703125" customWidth="1"/>
    <col min="8" max="8" width="14" bestFit="1" customWidth="1"/>
    <col min="9" max="9" width="1.5703125" customWidth="1"/>
    <col min="10" max="10" width="13.42578125" bestFit="1" customWidth="1"/>
  </cols>
  <sheetData>
    <row r="1" spans="1:13">
      <c r="D1" s="1" t="s">
        <v>0</v>
      </c>
      <c r="F1" s="1"/>
      <c r="H1" s="1" t="s">
        <v>573</v>
      </c>
      <c r="J1" s="1"/>
    </row>
    <row r="2" spans="1:13">
      <c r="A2" s="19" t="s">
        <v>460</v>
      </c>
      <c r="B2" s="19"/>
      <c r="D2" s="1" t="s">
        <v>3</v>
      </c>
      <c r="F2" s="1" t="s">
        <v>3</v>
      </c>
      <c r="H2" s="1" t="s">
        <v>574</v>
      </c>
      <c r="J2" s="1" t="s">
        <v>560</v>
      </c>
    </row>
    <row r="3" spans="1:13">
      <c r="A3" s="11" t="s">
        <v>458</v>
      </c>
      <c r="B3" s="11" t="s">
        <v>459</v>
      </c>
      <c r="D3" s="2" t="s">
        <v>5</v>
      </c>
      <c r="F3" s="2" t="s">
        <v>6</v>
      </c>
      <c r="H3" s="2" t="s">
        <v>6</v>
      </c>
      <c r="J3" s="2" t="s">
        <v>6</v>
      </c>
    </row>
    <row r="4" spans="1:13">
      <c r="D4" s="4"/>
      <c r="F4" s="5"/>
    </row>
    <row r="5" spans="1:13">
      <c r="A5" t="s">
        <v>7</v>
      </c>
      <c r="B5" t="s">
        <v>515</v>
      </c>
      <c r="D5" s="3">
        <f>+assessment!H5</f>
        <v>8.3880694529154653E-4</v>
      </c>
      <c r="F5" s="16">
        <f>+assessment!J5</f>
        <v>35738.559240126</v>
      </c>
      <c r="H5" s="38">
        <v>-33120.44</v>
      </c>
      <c r="J5" s="16">
        <f t="shared" ref="J5:J29" si="0">SUM(F5:H5)</f>
        <v>2618.1192401259977</v>
      </c>
      <c r="K5" s="16"/>
    </row>
    <row r="6" spans="1:13">
      <c r="A6" t="s">
        <v>8</v>
      </c>
      <c r="B6" t="s">
        <v>516</v>
      </c>
      <c r="D6" s="3">
        <f>+assessment!H6</f>
        <v>9.4478600199935118E-4</v>
      </c>
      <c r="F6" s="16">
        <f>+assessment!J6</f>
        <v>40253.94721780673</v>
      </c>
      <c r="H6" s="38">
        <v>-37305.040000000001</v>
      </c>
      <c r="J6" s="16">
        <f t="shared" si="0"/>
        <v>2948.907217806729</v>
      </c>
      <c r="K6" s="16"/>
      <c r="M6" s="48"/>
    </row>
    <row r="7" spans="1:13">
      <c r="A7" t="s">
        <v>9</v>
      </c>
      <c r="B7" t="s">
        <v>10</v>
      </c>
      <c r="D7" s="3">
        <f>+assessment!H7</f>
        <v>6.5766408910331996E-4</v>
      </c>
      <c r="F7" s="16">
        <f>+assessment!J7</f>
        <v>28020.711011582247</v>
      </c>
      <c r="H7" s="38">
        <v>-25967.98</v>
      </c>
      <c r="J7" s="16">
        <f t="shared" si="0"/>
        <v>2052.7310115822474</v>
      </c>
      <c r="K7" s="16"/>
      <c r="M7" s="48"/>
    </row>
    <row r="8" spans="1:13">
      <c r="A8" t="s">
        <v>11</v>
      </c>
      <c r="B8" t="s">
        <v>12</v>
      </c>
      <c r="D8" s="3">
        <f>+assessment!H8</f>
        <v>3.1179077683745373E-4</v>
      </c>
      <c r="F8" s="16">
        <f>+assessment!J8</f>
        <v>13284.288132184287</v>
      </c>
      <c r="H8" s="38">
        <v>-12311.11</v>
      </c>
      <c r="J8" s="16">
        <f t="shared" si="0"/>
        <v>973.17813218428637</v>
      </c>
      <c r="K8" s="16"/>
      <c r="M8" s="48"/>
    </row>
    <row r="9" spans="1:13">
      <c r="A9" t="s">
        <v>13</v>
      </c>
      <c r="B9" t="s">
        <v>14</v>
      </c>
      <c r="D9" s="3">
        <f>+assessment!H9</f>
        <v>3.7937415224668606E-5</v>
      </c>
      <c r="F9" s="16">
        <f>+assessment!J9</f>
        <v>1616.3773667286789</v>
      </c>
      <c r="H9" s="38">
        <v>-1497.97</v>
      </c>
      <c r="J9" s="16">
        <f t="shared" si="0"/>
        <v>118.40736672867888</v>
      </c>
      <c r="K9" s="16"/>
      <c r="M9" s="48"/>
    </row>
    <row r="10" spans="1:13">
      <c r="A10" t="s">
        <v>15</v>
      </c>
      <c r="B10" t="s">
        <v>16</v>
      </c>
      <c r="D10" s="3">
        <f>+assessment!H10</f>
        <v>4.9494297870763324E-5</v>
      </c>
      <c r="F10" s="16">
        <f>+assessment!J10</f>
        <v>2108.7747382538796</v>
      </c>
      <c r="H10" s="38">
        <v>-1954.29</v>
      </c>
      <c r="J10" s="16">
        <f t="shared" si="0"/>
        <v>154.48473825387964</v>
      </c>
      <c r="K10" s="16"/>
      <c r="M10" s="48"/>
    </row>
    <row r="11" spans="1:13">
      <c r="A11" t="s">
        <v>17</v>
      </c>
      <c r="B11" t="s">
        <v>18</v>
      </c>
      <c r="D11" s="3">
        <f>+assessment!H11</f>
        <v>1.3125059769722062E-4</v>
      </c>
      <c r="F11" s="16">
        <f>+assessment!J11</f>
        <v>5592.1178138000532</v>
      </c>
      <c r="H11" s="38">
        <v>-5182.45</v>
      </c>
      <c r="J11" s="16">
        <f t="shared" si="0"/>
        <v>409.66781380005341</v>
      </c>
      <c r="K11" s="16"/>
      <c r="M11" s="48"/>
    </row>
    <row r="12" spans="1:13">
      <c r="A12" t="s">
        <v>19</v>
      </c>
      <c r="B12" t="s">
        <v>20</v>
      </c>
      <c r="D12" s="3">
        <f>+assessment!H12</f>
        <v>2.9195039802965771E-5</v>
      </c>
      <c r="F12" s="16">
        <f>+assessment!J12</f>
        <v>1243.896066160343</v>
      </c>
      <c r="H12" s="38">
        <v>-1537.03</v>
      </c>
      <c r="J12" s="16">
        <f t="shared" si="0"/>
        <v>-293.13393383965695</v>
      </c>
      <c r="K12" s="16"/>
      <c r="M12" s="48"/>
    </row>
    <row r="13" spans="1:13">
      <c r="A13" t="s">
        <v>21</v>
      </c>
      <c r="B13" t="s">
        <v>22</v>
      </c>
      <c r="D13" s="3">
        <f>+assessment!H13</f>
        <v>1.2717070474808594E-4</v>
      </c>
      <c r="F13" s="16">
        <f>+assessment!J13</f>
        <v>5418.2881898627566</v>
      </c>
      <c r="H13" s="38">
        <v>-5021.3599999999997</v>
      </c>
      <c r="J13" s="16">
        <f t="shared" si="0"/>
        <v>396.92818986275688</v>
      </c>
      <c r="K13" s="16"/>
      <c r="M13" s="48"/>
    </row>
    <row r="14" spans="1:13">
      <c r="A14" t="s">
        <v>23</v>
      </c>
      <c r="B14" t="s">
        <v>24</v>
      </c>
      <c r="D14" s="3">
        <f>+assessment!H14</f>
        <v>7.5796191523618537E-4</v>
      </c>
      <c r="F14" s="16">
        <f>+assessment!J14</f>
        <v>32294.042105257671</v>
      </c>
      <c r="H14" s="38">
        <v>-29928.26</v>
      </c>
      <c r="J14" s="16">
        <f t="shared" si="0"/>
        <v>2365.7821052576728</v>
      </c>
      <c r="K14" s="16"/>
      <c r="M14" s="48"/>
    </row>
    <row r="15" spans="1:13">
      <c r="A15" t="s">
        <v>25</v>
      </c>
      <c r="B15" t="s">
        <v>26</v>
      </c>
      <c r="D15" s="3">
        <f>+assessment!H15</f>
        <v>7.5446392259256503E-6</v>
      </c>
      <c r="F15" s="16">
        <f>+assessment!J15</f>
        <v>321.45005168907437</v>
      </c>
      <c r="H15" s="38">
        <v>-297.89999999999998</v>
      </c>
      <c r="J15" s="16">
        <f t="shared" si="0"/>
        <v>23.550051689074394</v>
      </c>
      <c r="K15" s="16"/>
      <c r="M15" s="48"/>
    </row>
    <row r="16" spans="1:13">
      <c r="A16" t="s">
        <v>548</v>
      </c>
      <c r="B16" t="s">
        <v>549</v>
      </c>
      <c r="D16" s="3">
        <f>+assessment!H16</f>
        <v>2.2470663374056513E-5</v>
      </c>
      <c r="F16" s="16">
        <f>+assessment!J16</f>
        <v>957.39447398056916</v>
      </c>
      <c r="H16" s="38">
        <v>-887.26</v>
      </c>
      <c r="J16" s="16">
        <f>SUM(F16:H16)</f>
        <v>70.134473980569169</v>
      </c>
      <c r="K16" s="16"/>
      <c r="M16" s="48"/>
    </row>
    <row r="17" spans="1:13">
      <c r="A17" t="s">
        <v>27</v>
      </c>
      <c r="B17" t="s">
        <v>517</v>
      </c>
      <c r="D17" s="3">
        <f>+assessment!H17</f>
        <v>8.7187462445017708E-5</v>
      </c>
      <c r="F17" s="16">
        <f>+assessment!J17</f>
        <v>3714.7454597011056</v>
      </c>
      <c r="H17" s="38">
        <v>-3442.61</v>
      </c>
      <c r="J17" s="16">
        <f>SUM(F17:H17)</f>
        <v>272.13545970110545</v>
      </c>
      <c r="K17" s="16"/>
      <c r="M17" s="48"/>
    </row>
    <row r="18" spans="1:13">
      <c r="A18" t="s">
        <v>28</v>
      </c>
      <c r="B18" t="s">
        <v>518</v>
      </c>
      <c r="D18" s="3">
        <f>+assessment!H18</f>
        <v>7.9122544331818246E-5</v>
      </c>
      <c r="F18" s="16">
        <f>+assessment!J18</f>
        <v>3371.1281883214992</v>
      </c>
      <c r="H18" s="38">
        <v>-3124.17</v>
      </c>
      <c r="J18" s="16">
        <f t="shared" si="0"/>
        <v>246.95818832149916</v>
      </c>
      <c r="K18" s="16"/>
      <c r="M18" s="48"/>
    </row>
    <row r="19" spans="1:13">
      <c r="A19" t="s">
        <v>29</v>
      </c>
      <c r="B19" t="s">
        <v>519</v>
      </c>
      <c r="D19" s="3">
        <f>+assessment!H19</f>
        <v>1.1656874504463129E-4</v>
      </c>
      <c r="F19" s="16">
        <f>+assessment!J19</f>
        <v>4966.5766642844274</v>
      </c>
      <c r="H19" s="38">
        <v>-4602.74</v>
      </c>
      <c r="J19" s="16">
        <f t="shared" si="0"/>
        <v>363.83666428442757</v>
      </c>
      <c r="K19" s="16"/>
      <c r="M19" s="48"/>
    </row>
    <row r="20" spans="1:13">
      <c r="A20" t="s">
        <v>30</v>
      </c>
      <c r="B20" t="s">
        <v>520</v>
      </c>
      <c r="D20" s="3">
        <f>+assessment!H20</f>
        <v>6.5622990317544023E-5</v>
      </c>
      <c r="F20" s="16">
        <f>+assessment!J20</f>
        <v>2795.9605486607047</v>
      </c>
      <c r="H20" s="38">
        <v>-2591.14</v>
      </c>
      <c r="J20" s="16">
        <f t="shared" si="0"/>
        <v>204.82054866070484</v>
      </c>
      <c r="K20" s="16"/>
      <c r="M20" s="48"/>
    </row>
    <row r="21" spans="1:13">
      <c r="A21" t="s">
        <v>31</v>
      </c>
      <c r="B21" t="s">
        <v>521</v>
      </c>
      <c r="D21" s="3">
        <f>+assessment!H21</f>
        <v>1.1666931033326233E-4</v>
      </c>
      <c r="F21" s="16">
        <f>+assessment!J21</f>
        <v>4970.86139099707</v>
      </c>
      <c r="H21" s="38">
        <v>-4606.71</v>
      </c>
      <c r="J21" s="16">
        <f t="shared" si="0"/>
        <v>364.15139099706994</v>
      </c>
      <c r="K21" s="16"/>
      <c r="M21" s="48"/>
    </row>
    <row r="22" spans="1:13">
      <c r="A22" t="s">
        <v>32</v>
      </c>
      <c r="B22" t="s">
        <v>522</v>
      </c>
      <c r="D22" s="3">
        <f>+assessment!H22</f>
        <v>3.0018857954926449E-5</v>
      </c>
      <c r="F22" s="16">
        <f>+assessment!J22</f>
        <v>1278.9960066081471</v>
      </c>
      <c r="H22" s="38">
        <v>-1185.3</v>
      </c>
      <c r="J22" s="16">
        <f t="shared" si="0"/>
        <v>93.696006608147172</v>
      </c>
      <c r="K22" s="16"/>
      <c r="M22" s="48"/>
    </row>
    <row r="23" spans="1:13">
      <c r="A23" t="s">
        <v>33</v>
      </c>
      <c r="B23" t="s">
        <v>523</v>
      </c>
      <c r="D23" s="3">
        <f>+assessment!H23</f>
        <v>3.4121670781195204E-5</v>
      </c>
      <c r="F23" s="16">
        <f>+assessment!J23</f>
        <v>1453.8021644086057</v>
      </c>
      <c r="H23" s="38">
        <v>-1347.3</v>
      </c>
      <c r="J23" s="16">
        <f t="shared" si="0"/>
        <v>106.50216440860572</v>
      </c>
      <c r="K23" s="16"/>
      <c r="M23" s="48"/>
    </row>
    <row r="24" spans="1:13">
      <c r="A24" t="s">
        <v>34</v>
      </c>
      <c r="B24" t="s">
        <v>524</v>
      </c>
      <c r="D24" s="3">
        <f>+assessment!H24</f>
        <v>3.1497216025565193E-5</v>
      </c>
      <c r="F24" s="16">
        <f>+assessment!J24</f>
        <v>1341.9835483568356</v>
      </c>
      <c r="H24" s="38">
        <v>-1243.67</v>
      </c>
      <c r="J24" s="16">
        <f t="shared" si="0"/>
        <v>98.313548356835554</v>
      </c>
      <c r="K24" s="16"/>
      <c r="M24" s="48"/>
    </row>
    <row r="25" spans="1:13">
      <c r="A25" t="s">
        <v>35</v>
      </c>
      <c r="B25" t="s">
        <v>525</v>
      </c>
      <c r="D25" s="3">
        <f>+assessment!H25</f>
        <v>3.9265710774346441E-5</v>
      </c>
      <c r="F25" s="16">
        <f>+assessment!J25</f>
        <v>1672.9712819996801</v>
      </c>
      <c r="H25" s="38">
        <v>-1550.41</v>
      </c>
      <c r="J25" s="16">
        <f t="shared" si="0"/>
        <v>122.56128199967998</v>
      </c>
      <c r="K25" s="16"/>
      <c r="M25" s="48"/>
    </row>
    <row r="26" spans="1:13">
      <c r="A26" t="s">
        <v>36</v>
      </c>
      <c r="B26" t="s">
        <v>526</v>
      </c>
      <c r="D26" s="3">
        <f>+assessment!H26</f>
        <v>2.755316159084158E-5</v>
      </c>
      <c r="F26" s="16">
        <f>+assessment!J26</f>
        <v>1173.9415169300935</v>
      </c>
      <c r="H26" s="38">
        <v>-1087.94</v>
      </c>
      <c r="J26" s="16">
        <f t="shared" si="0"/>
        <v>86.00151693009343</v>
      </c>
      <c r="K26" s="16"/>
      <c r="M26" s="48"/>
    </row>
    <row r="27" spans="1:13">
      <c r="A27" t="s">
        <v>37</v>
      </c>
      <c r="B27" t="s">
        <v>527</v>
      </c>
      <c r="D27" s="3">
        <f>+assessment!H27</f>
        <v>3.1610716975026499E-5</v>
      </c>
      <c r="F27" s="16">
        <f>+assessment!J27</f>
        <v>1346.8194172404958</v>
      </c>
      <c r="H27" s="38">
        <v>-1248.1500000000001</v>
      </c>
      <c r="J27" s="16">
        <f t="shared" si="0"/>
        <v>98.669417240495704</v>
      </c>
      <c r="K27" s="16"/>
      <c r="M27" s="48"/>
    </row>
    <row r="28" spans="1:13">
      <c r="A28" t="s">
        <v>38</v>
      </c>
      <c r="B28" t="s">
        <v>528</v>
      </c>
      <c r="D28" s="3">
        <f>+assessment!H28</f>
        <v>2.9693609392862888E-5</v>
      </c>
      <c r="F28" s="16">
        <f>+assessment!J28</f>
        <v>1265.1383304547453</v>
      </c>
      <c r="H28" s="38">
        <v>-1172.46</v>
      </c>
      <c r="J28" s="16">
        <f t="shared" si="0"/>
        <v>92.678330454745264</v>
      </c>
      <c r="K28" s="16"/>
      <c r="M28" s="48"/>
    </row>
    <row r="29" spans="1:13">
      <c r="A29" t="s">
        <v>39</v>
      </c>
      <c r="B29" t="s">
        <v>529</v>
      </c>
      <c r="D29" s="3">
        <f>+assessment!H29</f>
        <v>5.4235413329891457E-5</v>
      </c>
      <c r="F29" s="16">
        <f>+assessment!J29</f>
        <v>2310.7766847702319</v>
      </c>
      <c r="H29" s="38">
        <v>-2141.4899999999998</v>
      </c>
      <c r="J29" s="16">
        <f t="shared" si="0"/>
        <v>169.28668477023211</v>
      </c>
      <c r="K29" s="16"/>
      <c r="M29" s="48"/>
    </row>
    <row r="30" spans="1:13">
      <c r="A30" t="s">
        <v>40</v>
      </c>
      <c r="B30" t="s">
        <v>530</v>
      </c>
      <c r="D30" s="3">
        <f>+assessment!H30</f>
        <v>8.3114682109430306E-4</v>
      </c>
      <c r="F30" s="16">
        <f>+assessment!J30</f>
        <v>35412.188787488943</v>
      </c>
      <c r="H30" s="38">
        <v>-32817.980000000003</v>
      </c>
      <c r="J30" s="16">
        <f t="shared" ref="J30:J86" si="1">SUM(F30:H30)</f>
        <v>2594.2087874889403</v>
      </c>
      <c r="K30" s="16"/>
      <c r="M30" s="48"/>
    </row>
    <row r="31" spans="1:13">
      <c r="A31" t="s">
        <v>41</v>
      </c>
      <c r="B31" t="s">
        <v>531</v>
      </c>
      <c r="D31" s="3">
        <f>+assessment!H31</f>
        <v>1.9663418155929042E-2</v>
      </c>
      <c r="F31" s="16">
        <f>+assessment!J31</f>
        <v>837787.81109732599</v>
      </c>
      <c r="H31" s="38">
        <v>-776413.57</v>
      </c>
      <c r="J31" s="16">
        <f t="shared" si="1"/>
        <v>61374.241097326041</v>
      </c>
      <c r="K31" s="16"/>
      <c r="M31" s="48"/>
    </row>
    <row r="32" spans="1:13">
      <c r="A32" t="s">
        <v>42</v>
      </c>
      <c r="B32" t="s">
        <v>43</v>
      </c>
      <c r="D32" s="3">
        <f>+assessment!H32</f>
        <v>2.0841201326369085E-5</v>
      </c>
      <c r="F32" s="16">
        <f>+assessment!J32</f>
        <v>887.96893304090349</v>
      </c>
      <c r="H32" s="38">
        <v>-822.92</v>
      </c>
      <c r="J32" s="16">
        <f t="shared" si="1"/>
        <v>65.048933040903535</v>
      </c>
      <c r="K32" s="16"/>
      <c r="M32" s="48"/>
    </row>
    <row r="33" spans="1:13">
      <c r="A33" t="s">
        <v>44</v>
      </c>
      <c r="B33" t="s">
        <v>45</v>
      </c>
      <c r="D33" s="3">
        <f>+assessment!H33</f>
        <v>1.4322536706438877E-5</v>
      </c>
      <c r="F33" s="16">
        <f>+assessment!J33</f>
        <v>610.23198415939908</v>
      </c>
      <c r="H33" s="38">
        <v>-565.53</v>
      </c>
      <c r="J33" s="16">
        <f t="shared" si="1"/>
        <v>44.701984159399103</v>
      </c>
      <c r="K33" s="16"/>
      <c r="M33" s="48"/>
    </row>
    <row r="34" spans="1:13">
      <c r="A34" t="s">
        <v>46</v>
      </c>
      <c r="B34" t="s">
        <v>47</v>
      </c>
      <c r="D34" s="3">
        <f>+assessment!H34</f>
        <v>5.3559040853345139E-4</v>
      </c>
      <c r="F34" s="16">
        <f>+assessment!J34</f>
        <v>22819.588763852051</v>
      </c>
      <c r="H34" s="38">
        <v>-21147.89</v>
      </c>
      <c r="J34" s="16">
        <f t="shared" si="1"/>
        <v>1671.6987638520513</v>
      </c>
      <c r="K34" s="16"/>
      <c r="M34" s="48"/>
    </row>
    <row r="35" spans="1:13">
      <c r="A35" t="s">
        <v>48</v>
      </c>
      <c r="B35" t="s">
        <v>49</v>
      </c>
      <c r="D35" s="3">
        <f>+assessment!H35</f>
        <v>9.0409415755733219E-3</v>
      </c>
      <c r="F35" s="16">
        <f>+assessment!J35</f>
        <v>385202.13488795195</v>
      </c>
      <c r="H35" s="38">
        <v>-356983.19</v>
      </c>
      <c r="J35" s="16">
        <f t="shared" si="1"/>
        <v>28218.944887951948</v>
      </c>
      <c r="K35" s="16"/>
      <c r="M35" s="48"/>
    </row>
    <row r="36" spans="1:13">
      <c r="A36" t="s">
        <v>50</v>
      </c>
      <c r="B36" t="s">
        <v>497</v>
      </c>
      <c r="D36" s="3">
        <f>+assessment!H36</f>
        <v>1.0053522823496345E-3</v>
      </c>
      <c r="F36" s="16">
        <f>+assessment!J36</f>
        <v>42834.459468453802</v>
      </c>
      <c r="H36" s="38">
        <v>-39696.51</v>
      </c>
      <c r="J36" s="16">
        <f t="shared" si="1"/>
        <v>3137.9494684538004</v>
      </c>
      <c r="K36" s="16"/>
      <c r="M36" s="48"/>
    </row>
    <row r="37" spans="1:13">
      <c r="A37" t="s">
        <v>51</v>
      </c>
      <c r="B37" t="s">
        <v>52</v>
      </c>
      <c r="D37" s="3">
        <f>+assessment!H37</f>
        <v>7.550147459550377E-3</v>
      </c>
      <c r="F37" s="16">
        <f>+assessment!J37</f>
        <v>321684.73779272527</v>
      </c>
      <c r="H37" s="38">
        <v>-298118.92</v>
      </c>
      <c r="J37" s="16">
        <f t="shared" si="1"/>
        <v>23565.817792725284</v>
      </c>
      <c r="K37" s="16"/>
      <c r="M37" s="48"/>
    </row>
    <row r="38" spans="1:13">
      <c r="A38" t="s">
        <v>53</v>
      </c>
      <c r="B38" t="s">
        <v>54</v>
      </c>
      <c r="D38" s="3">
        <f>+assessment!H38</f>
        <v>1.4417147797556493E-3</v>
      </c>
      <c r="F38" s="16">
        <f>+assessment!J38</f>
        <v>61426.302384458511</v>
      </c>
      <c r="H38" s="38">
        <v>-56926.36</v>
      </c>
      <c r="J38" s="16">
        <f t="shared" si="1"/>
        <v>4499.9423844585108</v>
      </c>
      <c r="K38" s="16"/>
      <c r="M38" s="48"/>
    </row>
    <row r="39" spans="1:13">
      <c r="A39" t="s">
        <v>55</v>
      </c>
      <c r="B39" t="s">
        <v>56</v>
      </c>
      <c r="D39" s="3">
        <f>+assessment!H39</f>
        <v>3.5406204477423536E-4</v>
      </c>
      <c r="F39" s="16">
        <f>+assessment!J39</f>
        <v>15085.315438638963</v>
      </c>
      <c r="H39" s="38">
        <v>-13980.2</v>
      </c>
      <c r="J39" s="16">
        <f t="shared" si="1"/>
        <v>1105.1154386389626</v>
      </c>
      <c r="K39" s="16"/>
      <c r="M39" s="48"/>
    </row>
    <row r="40" spans="1:13">
      <c r="A40" t="s">
        <v>57</v>
      </c>
      <c r="B40" t="s">
        <v>58</v>
      </c>
      <c r="D40" s="3">
        <f>+assessment!H40</f>
        <v>3.6439264678751743E-4</v>
      </c>
      <c r="F40" s="16">
        <f>+assessment!J40</f>
        <v>15525.465385072133</v>
      </c>
      <c r="H40" s="38">
        <v>-14388.11</v>
      </c>
      <c r="J40" s="16">
        <f t="shared" si="1"/>
        <v>1137.3553850721328</v>
      </c>
      <c r="K40" s="16"/>
      <c r="M40" s="48"/>
    </row>
    <row r="41" spans="1:13">
      <c r="A41" t="s">
        <v>59</v>
      </c>
      <c r="B41" t="s">
        <v>60</v>
      </c>
      <c r="D41" s="3">
        <f>+assessment!H41</f>
        <v>3.3797398792988041E-4</v>
      </c>
      <c r="F41" s="16">
        <f>+assessment!J41</f>
        <v>14399.860965690301</v>
      </c>
      <c r="H41" s="38">
        <v>-13344.96</v>
      </c>
      <c r="J41" s="16">
        <f t="shared" si="1"/>
        <v>1054.9009656903017</v>
      </c>
      <c r="K41" s="16"/>
      <c r="M41" s="48"/>
    </row>
    <row r="42" spans="1:13">
      <c r="A42" t="s">
        <v>61</v>
      </c>
      <c r="B42" t="s">
        <v>532</v>
      </c>
      <c r="D42" s="3">
        <f>+assessment!H42</f>
        <v>1.5314047860751935E-4</v>
      </c>
      <c r="F42" s="16">
        <f>+assessment!J42</f>
        <v>6524.7672274265751</v>
      </c>
      <c r="H42" s="38">
        <v>-6046.78</v>
      </c>
      <c r="J42" s="16">
        <f t="shared" si="1"/>
        <v>477.98722742657537</v>
      </c>
      <c r="K42" s="16"/>
      <c r="M42" s="48"/>
    </row>
    <row r="43" spans="1:13">
      <c r="A43" t="s">
        <v>62</v>
      </c>
      <c r="B43" t="s">
        <v>63</v>
      </c>
      <c r="D43" s="3">
        <f>+assessment!H43</f>
        <v>4.5490926520446216E-4</v>
      </c>
      <c r="F43" s="16">
        <f>+assessment!J43</f>
        <v>19382.054255334151</v>
      </c>
      <c r="H43" s="38">
        <v>-17962.169999999998</v>
      </c>
      <c r="J43" s="16">
        <f t="shared" si="1"/>
        <v>1419.8842553341528</v>
      </c>
      <c r="K43" s="16"/>
      <c r="M43" s="48"/>
    </row>
    <row r="44" spans="1:13">
      <c r="A44" s="48" t="s">
        <v>64</v>
      </c>
      <c r="B44" s="48" t="s">
        <v>533</v>
      </c>
      <c r="D44" s="3">
        <f>+assessment!H44</f>
        <v>1.1894442950576995E-2</v>
      </c>
      <c r="F44" s="16">
        <f>+assessment!J44</f>
        <v>506779.60692104808</v>
      </c>
      <c r="H44" s="38">
        <v>-469654.2</v>
      </c>
      <c r="J44" s="16">
        <f t="shared" si="1"/>
        <v>37125.406921048067</v>
      </c>
      <c r="K44" s="16"/>
      <c r="M44" s="48"/>
    </row>
    <row r="45" spans="1:13">
      <c r="A45" t="s">
        <v>555</v>
      </c>
      <c r="B45" t="s">
        <v>556</v>
      </c>
      <c r="D45" s="3">
        <f>+assessment!H45</f>
        <v>1.2084645122004772E-5</v>
      </c>
      <c r="F45" s="16">
        <f>+assessment!J45</f>
        <v>514.88344012048537</v>
      </c>
      <c r="H45" s="38">
        <v>-477.16</v>
      </c>
      <c r="J45" s="16">
        <f t="shared" si="1"/>
        <v>37.72344012048535</v>
      </c>
      <c r="K45" s="16"/>
      <c r="M45" s="48"/>
    </row>
    <row r="46" spans="1:13">
      <c r="A46" t="s">
        <v>65</v>
      </c>
      <c r="B46" t="s">
        <v>66</v>
      </c>
      <c r="D46" s="3">
        <f>+assessment!H46</f>
        <v>3.3001300707191531E-4</v>
      </c>
      <c r="F46" s="16">
        <f>+assessment!J46</f>
        <v>14060.672088441548</v>
      </c>
      <c r="H46" s="38">
        <v>-13030.62</v>
      </c>
      <c r="J46" s="16">
        <f t="shared" si="1"/>
        <v>1030.0520884415473</v>
      </c>
      <c r="K46" s="16"/>
      <c r="M46" s="48"/>
    </row>
    <row r="47" spans="1:13">
      <c r="A47" t="s">
        <v>67</v>
      </c>
      <c r="B47" t="s">
        <v>68</v>
      </c>
      <c r="D47" s="3">
        <f>+assessment!H47</f>
        <v>6.875859497060318E-4</v>
      </c>
      <c r="F47" s="16">
        <f>+assessment!J47</f>
        <v>29295.574308467712</v>
      </c>
      <c r="H47" s="38">
        <v>-27149.45</v>
      </c>
      <c r="J47" s="16">
        <f t="shared" si="1"/>
        <v>2146.1243084677117</v>
      </c>
      <c r="K47" s="16"/>
      <c r="M47" s="48"/>
    </row>
    <row r="48" spans="1:13">
      <c r="A48" t="s">
        <v>69</v>
      </c>
      <c r="B48" t="s">
        <v>70</v>
      </c>
      <c r="D48" s="3">
        <f>+assessment!H48</f>
        <v>3.8595918284788073E-5</v>
      </c>
      <c r="F48" s="16">
        <f>+assessment!J48</f>
        <v>1644.4338232899727</v>
      </c>
      <c r="H48" s="38">
        <v>-1523.97</v>
      </c>
      <c r="J48" s="16">
        <f t="shared" si="1"/>
        <v>120.46382328997265</v>
      </c>
      <c r="K48" s="16"/>
      <c r="M48" s="48"/>
    </row>
    <row r="49" spans="1:13">
      <c r="A49" t="s">
        <v>71</v>
      </c>
      <c r="B49" t="s">
        <v>72</v>
      </c>
      <c r="D49" s="3">
        <f>+assessment!H49</f>
        <v>2.2062459553801195E-5</v>
      </c>
      <c r="F49" s="16">
        <f>+assessment!J49</f>
        <v>940.00237143047673</v>
      </c>
      <c r="H49" s="38">
        <v>-871.14</v>
      </c>
      <c r="J49" s="16">
        <f t="shared" si="1"/>
        <v>68.862371430476742</v>
      </c>
      <c r="K49" s="16"/>
      <c r="M49" s="48"/>
    </row>
    <row r="50" spans="1:13">
      <c r="A50" t="s">
        <v>73</v>
      </c>
      <c r="B50" t="s">
        <v>74</v>
      </c>
      <c r="D50" s="3">
        <f>+assessment!H50</f>
        <v>3.0161576599061213E-5</v>
      </c>
      <c r="F50" s="16">
        <f>+assessment!J50</f>
        <v>1285.0767368008471</v>
      </c>
      <c r="H50" s="38">
        <v>-1190.94</v>
      </c>
      <c r="J50" s="16">
        <f t="shared" si="1"/>
        <v>94.136736800847075</v>
      </c>
      <c r="K50" s="16"/>
      <c r="M50" s="48"/>
    </row>
    <row r="51" spans="1:13">
      <c r="A51" t="s">
        <v>75</v>
      </c>
      <c r="B51" t="s">
        <v>76</v>
      </c>
      <c r="D51" s="3">
        <f>+assessment!H51</f>
        <v>9.0485841657788669E-5</v>
      </c>
      <c r="F51" s="16">
        <f>+assessment!J51</f>
        <v>3855.2775828001145</v>
      </c>
      <c r="H51" s="38">
        <v>-3572.85</v>
      </c>
      <c r="J51" s="16">
        <f t="shared" si="1"/>
        <v>282.42758280011458</v>
      </c>
      <c r="K51" s="16"/>
      <c r="M51" s="48"/>
    </row>
    <row r="52" spans="1:13">
      <c r="A52" t="s">
        <v>77</v>
      </c>
      <c r="B52" t="s">
        <v>78</v>
      </c>
      <c r="D52" s="3">
        <f>+assessment!H52</f>
        <v>1.6927695566215735E-5</v>
      </c>
      <c r="F52" s="16">
        <f>+assessment!J52</f>
        <v>721.22847120888775</v>
      </c>
      <c r="H52" s="38">
        <v>-668.39</v>
      </c>
      <c r="J52" s="16">
        <f t="shared" si="1"/>
        <v>52.838471208887768</v>
      </c>
      <c r="K52" s="16"/>
      <c r="M52" s="48"/>
    </row>
    <row r="53" spans="1:13">
      <c r="A53" t="s">
        <v>79</v>
      </c>
      <c r="B53" t="s">
        <v>80</v>
      </c>
      <c r="D53" s="3">
        <f>+assessment!H53</f>
        <v>1.8672837886459653E-4</v>
      </c>
      <c r="F53" s="16">
        <f>+assessment!J53</f>
        <v>7955.8273418272438</v>
      </c>
      <c r="H53" s="38">
        <v>-7373</v>
      </c>
      <c r="J53" s="16">
        <f t="shared" si="1"/>
        <v>582.8273418272438</v>
      </c>
      <c r="K53" s="16"/>
      <c r="M53" s="48"/>
    </row>
    <row r="54" spans="1:13">
      <c r="A54" t="s">
        <v>81</v>
      </c>
      <c r="B54" t="s">
        <v>498</v>
      </c>
      <c r="D54" s="3">
        <f>+assessment!H54</f>
        <v>6.0918156813835774E-4</v>
      </c>
      <c r="F54" s="16">
        <f>+assessment!J54</f>
        <v>25955.044462988379</v>
      </c>
      <c r="H54" s="38">
        <v>-24053.64</v>
      </c>
      <c r="J54" s="16">
        <f t="shared" si="1"/>
        <v>1901.4044629883792</v>
      </c>
      <c r="K54" s="16"/>
      <c r="M54" s="48"/>
    </row>
    <row r="55" spans="1:13">
      <c r="A55" t="s">
        <v>82</v>
      </c>
      <c r="B55" t="s">
        <v>83</v>
      </c>
      <c r="D55" s="3">
        <f>+assessment!H55</f>
        <v>9.4855275146545859E-6</v>
      </c>
      <c r="F55" s="16">
        <f>+assessment!J55</f>
        <v>404.14434919646641</v>
      </c>
      <c r="H55" s="38">
        <v>-374.54</v>
      </c>
      <c r="J55" s="16">
        <f t="shared" si="1"/>
        <v>29.604349196466387</v>
      </c>
      <c r="K55" s="16"/>
      <c r="M55" s="48"/>
    </row>
    <row r="56" spans="1:13">
      <c r="A56" t="s">
        <v>84</v>
      </c>
      <c r="B56" s="35" t="s">
        <v>559</v>
      </c>
      <c r="D56" s="3">
        <f>+assessment!H56</f>
        <v>7.1613884617420086E-3</v>
      </c>
      <c r="F56" s="16">
        <f>+assessment!J56</f>
        <v>305121.1094736043</v>
      </c>
      <c r="H56" s="38">
        <v>-282768.7</v>
      </c>
      <c r="J56" s="16">
        <f t="shared" si="1"/>
        <v>22352.40947360429</v>
      </c>
      <c r="K56" s="16"/>
      <c r="M56" s="48"/>
    </row>
    <row r="57" spans="1:13">
      <c r="A57" t="s">
        <v>85</v>
      </c>
      <c r="B57" t="s">
        <v>86</v>
      </c>
      <c r="D57" s="3">
        <f>+assessment!H57</f>
        <v>6.4985897209126069E-4</v>
      </c>
      <c r="F57" s="16">
        <f>+assessment!J57</f>
        <v>27688.162934486099</v>
      </c>
      <c r="H57" s="38">
        <v>-25659.8</v>
      </c>
      <c r="J57" s="16">
        <f t="shared" si="1"/>
        <v>2028.3629344861001</v>
      </c>
      <c r="K57" s="16"/>
      <c r="M57" s="48"/>
    </row>
    <row r="58" spans="1:13">
      <c r="A58" t="s">
        <v>87</v>
      </c>
      <c r="B58" t="s">
        <v>88</v>
      </c>
      <c r="D58" s="3">
        <f>+assessment!H58</f>
        <v>6.5832014201014533E-2</v>
      </c>
      <c r="F58" s="16">
        <f>+assessment!J58</f>
        <v>2804866.3075888399</v>
      </c>
      <c r="H58" s="38">
        <v>-2599388.7999999998</v>
      </c>
      <c r="J58" s="16">
        <f t="shared" si="1"/>
        <v>205477.50758884009</v>
      </c>
      <c r="K58" s="16"/>
      <c r="M58" s="48"/>
    </row>
    <row r="59" spans="1:13">
      <c r="A59" t="s">
        <v>89</v>
      </c>
      <c r="B59" s="35" t="s">
        <v>562</v>
      </c>
      <c r="D59" s="3">
        <f>+assessment!H59</f>
        <v>9.294640937726489E-5</v>
      </c>
      <c r="F59" s="16">
        <f>+assessment!J59</f>
        <v>3960.1135593027625</v>
      </c>
      <c r="H59" s="38">
        <v>-3670.01</v>
      </c>
      <c r="J59" s="16">
        <f t="shared" si="1"/>
        <v>290.10355930276228</v>
      </c>
      <c r="K59" s="16"/>
      <c r="M59" s="48"/>
    </row>
    <row r="60" spans="1:13">
      <c r="A60" t="s">
        <v>90</v>
      </c>
      <c r="B60" t="s">
        <v>91</v>
      </c>
      <c r="D60" s="3">
        <f>+assessment!H60</f>
        <v>1.9752790799779958E-5</v>
      </c>
      <c r="F60" s="16">
        <f>+assessment!J60</f>
        <v>841.59565930917222</v>
      </c>
      <c r="H60" s="38">
        <v>-779.94</v>
      </c>
      <c r="J60" s="16">
        <f t="shared" si="1"/>
        <v>61.655659309172165</v>
      </c>
      <c r="K60" s="16"/>
      <c r="M60" s="48"/>
    </row>
    <row r="61" spans="1:13">
      <c r="A61" t="s">
        <v>92</v>
      </c>
      <c r="B61" t="s">
        <v>93</v>
      </c>
      <c r="D61" s="3">
        <f>+assessment!H61</f>
        <v>4.1265117422598811E-5</v>
      </c>
      <c r="F61" s="16">
        <f>+assessment!J61</f>
        <v>1758.1588371871646</v>
      </c>
      <c r="H61" s="38">
        <v>-1629.36</v>
      </c>
      <c r="J61" s="16">
        <f t="shared" si="1"/>
        <v>128.79883718716474</v>
      </c>
      <c r="K61" s="16"/>
      <c r="M61" s="48"/>
    </row>
    <row r="62" spans="1:13">
      <c r="A62" t="s">
        <v>490</v>
      </c>
      <c r="B62" t="s">
        <v>491</v>
      </c>
      <c r="D62" s="3">
        <f>+assessment!H62</f>
        <v>6.4667770617491739E-4</v>
      </c>
      <c r="F62" s="16">
        <f>+assessment!J62</f>
        <v>27552.620589435162</v>
      </c>
      <c r="H62" s="38">
        <v>-25534.18</v>
      </c>
      <c r="J62" s="16">
        <f t="shared" si="1"/>
        <v>2018.4405894351621</v>
      </c>
      <c r="K62" s="16"/>
      <c r="M62" s="48"/>
    </row>
    <row r="63" spans="1:13">
      <c r="A63" t="s">
        <v>94</v>
      </c>
      <c r="B63" t="s">
        <v>492</v>
      </c>
      <c r="D63" s="3">
        <f>+assessment!H63</f>
        <v>9.3445913273429372E-5</v>
      </c>
      <c r="F63" s="16">
        <f>+assessment!J63</f>
        <v>3981.3956310404296</v>
      </c>
      <c r="H63" s="38">
        <v>-3689.73</v>
      </c>
      <c r="J63" s="16">
        <f t="shared" si="1"/>
        <v>291.66563104042962</v>
      </c>
      <c r="K63" s="16"/>
      <c r="M63" s="48"/>
    </row>
    <row r="64" spans="1:13">
      <c r="A64" t="s">
        <v>95</v>
      </c>
      <c r="B64" t="s">
        <v>96</v>
      </c>
      <c r="D64" s="3">
        <f>+assessment!H64</f>
        <v>3.6547738521738833E-4</v>
      </c>
      <c r="F64" s="16">
        <f>+assessment!J64</f>
        <v>15571.682203916556</v>
      </c>
      <c r="H64" s="38">
        <v>-14430.94</v>
      </c>
      <c r="J64" s="16">
        <f t="shared" si="1"/>
        <v>1140.7422039165558</v>
      </c>
      <c r="K64" s="16"/>
      <c r="M64" s="48"/>
    </row>
    <row r="65" spans="1:13">
      <c r="A65" t="s">
        <v>97</v>
      </c>
      <c r="B65" t="s">
        <v>98</v>
      </c>
      <c r="D65" s="3">
        <f>+assessment!H65</f>
        <v>6.6983544535830083E-4</v>
      </c>
      <c r="F65" s="16">
        <f>+assessment!J65</f>
        <v>28539.288902470027</v>
      </c>
      <c r="H65" s="38">
        <v>-26448.57</v>
      </c>
      <c r="J65" s="16">
        <f t="shared" si="1"/>
        <v>2090.7189024700274</v>
      </c>
      <c r="K65" s="16"/>
      <c r="M65" s="48"/>
    </row>
    <row r="66" spans="1:13">
      <c r="A66" t="s">
        <v>99</v>
      </c>
      <c r="B66" t="s">
        <v>100</v>
      </c>
      <c r="D66" s="3">
        <f>+assessment!H66</f>
        <v>2.6031472410515274E-3</v>
      </c>
      <c r="F66" s="16">
        <f>+assessment!J66</f>
        <v>110910.77918144193</v>
      </c>
      <c r="H66" s="38">
        <v>-102785.73</v>
      </c>
      <c r="J66" s="16">
        <f t="shared" si="1"/>
        <v>8125.0491814419365</v>
      </c>
      <c r="K66" s="16"/>
      <c r="M66" s="48"/>
    </row>
    <row r="67" spans="1:13">
      <c r="A67" t="s">
        <v>101</v>
      </c>
      <c r="B67" t="s">
        <v>534</v>
      </c>
      <c r="D67" s="3">
        <f>+assessment!H67</f>
        <v>1.7711602198597245E-3</v>
      </c>
      <c r="F67" s="16">
        <f>+assessment!J67</f>
        <v>75462.792477487703</v>
      </c>
      <c r="H67" s="38">
        <v>-69934.58</v>
      </c>
      <c r="J67" s="16">
        <f t="shared" si="1"/>
        <v>5528.2124774877011</v>
      </c>
      <c r="K67" s="16"/>
      <c r="M67" s="48"/>
    </row>
    <row r="68" spans="1:13">
      <c r="A68" t="s">
        <v>102</v>
      </c>
      <c r="B68" t="s">
        <v>103</v>
      </c>
      <c r="D68" s="3">
        <f>+assessment!H68</f>
        <v>3.7811031419403044E-5</v>
      </c>
      <c r="F68" s="16">
        <f>+assessment!J68</f>
        <v>1610.9926055070059</v>
      </c>
      <c r="H68" s="38">
        <v>-1492.98</v>
      </c>
      <c r="J68" s="16">
        <f t="shared" si="1"/>
        <v>118.0126055070059</v>
      </c>
      <c r="K68" s="16"/>
      <c r="M68" s="48"/>
    </row>
    <row r="69" spans="1:13">
      <c r="A69" t="s">
        <v>104</v>
      </c>
      <c r="B69" t="s">
        <v>105</v>
      </c>
      <c r="D69" s="3">
        <f>+assessment!H69</f>
        <v>5.9941599267078595E-5</v>
      </c>
      <c r="F69" s="16">
        <f>+assessment!J69</f>
        <v>2553.8968273680684</v>
      </c>
      <c r="H69" s="38">
        <v>-2366.8000000000002</v>
      </c>
      <c r="J69" s="16">
        <f t="shared" si="1"/>
        <v>187.09682736806826</v>
      </c>
      <c r="K69" s="16"/>
      <c r="M69" s="48"/>
    </row>
    <row r="70" spans="1:13">
      <c r="A70" t="s">
        <v>106</v>
      </c>
      <c r="B70" t="s">
        <v>107</v>
      </c>
      <c r="D70" s="3">
        <f>+assessment!H70</f>
        <v>3.4362162349433007E-3</v>
      </c>
      <c r="F70" s="16">
        <f>+assessment!J70</f>
        <v>146404.8648663967</v>
      </c>
      <c r="H70" s="38">
        <v>-135679.60999999999</v>
      </c>
      <c r="J70" s="16">
        <f t="shared" si="1"/>
        <v>10725.254866396717</v>
      </c>
      <c r="K70" s="16"/>
      <c r="M70" s="48"/>
    </row>
    <row r="71" spans="1:13">
      <c r="A71" t="s">
        <v>108</v>
      </c>
      <c r="B71" t="s">
        <v>109</v>
      </c>
      <c r="D71" s="3">
        <f>+assessment!H71</f>
        <v>4.0526793965567389E-5</v>
      </c>
      <c r="F71" s="16">
        <f>+assessment!J71</f>
        <v>1726.7015194388944</v>
      </c>
      <c r="H71" s="38">
        <v>-1600.21</v>
      </c>
      <c r="J71" s="16">
        <f t="shared" si="1"/>
        <v>126.49151943889433</v>
      </c>
      <c r="K71" s="16"/>
      <c r="M71" s="48"/>
    </row>
    <row r="72" spans="1:13">
      <c r="A72" t="s">
        <v>110</v>
      </c>
      <c r="B72" t="s">
        <v>111</v>
      </c>
      <c r="D72" s="3">
        <f>+assessment!H72</f>
        <v>4.7443599065818415E-5</v>
      </c>
      <c r="F72" s="16">
        <f>+assessment!J72</f>
        <v>2021.4018080038732</v>
      </c>
      <c r="H72" s="38">
        <v>-1873.32</v>
      </c>
      <c r="J72" s="16">
        <f t="shared" si="1"/>
        <v>148.08180800387322</v>
      </c>
      <c r="K72" s="16"/>
      <c r="M72" s="48"/>
    </row>
    <row r="73" spans="1:13">
      <c r="A73" t="s">
        <v>112</v>
      </c>
      <c r="B73" t="s">
        <v>113</v>
      </c>
      <c r="D73" s="3">
        <f>+assessment!H73</f>
        <v>7.2037377304340913E-6</v>
      </c>
      <c r="F73" s="16">
        <f>+assessment!J73</f>
        <v>306.92546011283508</v>
      </c>
      <c r="H73" s="38">
        <v>-284.44</v>
      </c>
      <c r="J73" s="16">
        <f t="shared" si="1"/>
        <v>22.485460112835085</v>
      </c>
      <c r="K73" s="16"/>
      <c r="M73" s="48"/>
    </row>
    <row r="74" spans="1:13">
      <c r="A74" t="s">
        <v>114</v>
      </c>
      <c r="B74" t="s">
        <v>115</v>
      </c>
      <c r="D74" s="3">
        <f>+assessment!H74</f>
        <v>1.302773418518673E-4</v>
      </c>
      <c r="F74" s="16">
        <f>+assessment!J74</f>
        <v>5550.6508685390445</v>
      </c>
      <c r="H74" s="38">
        <v>-5144.0200000000004</v>
      </c>
      <c r="J74" s="16">
        <f t="shared" si="1"/>
        <v>406.63086853904406</v>
      </c>
      <c r="K74" s="16"/>
      <c r="M74" s="48"/>
    </row>
    <row r="75" spans="1:13">
      <c r="A75" t="s">
        <v>116</v>
      </c>
      <c r="B75" t="s">
        <v>117</v>
      </c>
      <c r="D75" s="3">
        <f>+assessment!H75</f>
        <v>6.4647895574104642E-5</v>
      </c>
      <c r="F75" s="16">
        <f>+assessment!J75</f>
        <v>2754.415254539384</v>
      </c>
      <c r="H75" s="38">
        <v>-2552.63</v>
      </c>
      <c r="J75" s="16">
        <f t="shared" si="1"/>
        <v>201.78525453938391</v>
      </c>
      <c r="K75" s="16"/>
      <c r="M75" s="48"/>
    </row>
    <row r="76" spans="1:13">
      <c r="A76" t="s">
        <v>118</v>
      </c>
      <c r="B76" t="s">
        <v>119</v>
      </c>
      <c r="D76" s="3">
        <f>+assessment!H76</f>
        <v>3.3584062102926372E-4</v>
      </c>
      <c r="F76" s="16">
        <f>+assessment!J76</f>
        <v>14308.965844009932</v>
      </c>
      <c r="H76" s="38">
        <v>-13260.73</v>
      </c>
      <c r="J76" s="16">
        <f t="shared" si="1"/>
        <v>1048.2358440099324</v>
      </c>
      <c r="K76" s="16"/>
      <c r="M76" s="48"/>
    </row>
    <row r="77" spans="1:13">
      <c r="A77" t="s">
        <v>120</v>
      </c>
      <c r="B77" t="s">
        <v>121</v>
      </c>
      <c r="D77" s="3">
        <f>+assessment!H77</f>
        <v>2.9190515148516899E-5</v>
      </c>
      <c r="F77" s="16">
        <f>+assessment!J77</f>
        <v>1243.7032868420865</v>
      </c>
      <c r="H77" s="38">
        <v>-1152.5899999999999</v>
      </c>
      <c r="J77" s="16">
        <f t="shared" si="1"/>
        <v>91.113286842086609</v>
      </c>
      <c r="K77" s="16"/>
      <c r="M77" s="48"/>
    </row>
    <row r="78" spans="1:13">
      <c r="A78" t="s">
        <v>122</v>
      </c>
      <c r="B78" t="s">
        <v>123</v>
      </c>
      <c r="D78" s="3">
        <f>+assessment!H78</f>
        <v>6.4825702258685059E-5</v>
      </c>
      <c r="F78" s="16">
        <f>+assessment!J78</f>
        <v>2761.9909604462523</v>
      </c>
      <c r="H78" s="38">
        <v>-2559.65</v>
      </c>
      <c r="J78" s="16">
        <f t="shared" si="1"/>
        <v>202.34096044625221</v>
      </c>
      <c r="K78" s="16"/>
      <c r="M78" s="48"/>
    </row>
    <row r="79" spans="1:13">
      <c r="A79" t="s">
        <v>124</v>
      </c>
      <c r="B79" t="s">
        <v>499</v>
      </c>
      <c r="D79" s="3">
        <f>+assessment!H79</f>
        <v>5.3210323939800311E-5</v>
      </c>
      <c r="F79" s="16">
        <f>+assessment!J79</f>
        <v>2267.1012978414033</v>
      </c>
      <c r="H79" s="38">
        <v>-2102.02</v>
      </c>
      <c r="J79" s="16">
        <f t="shared" si="1"/>
        <v>165.08129784140328</v>
      </c>
      <c r="K79" s="16"/>
      <c r="M79" s="48"/>
    </row>
    <row r="80" spans="1:13">
      <c r="A80" t="s">
        <v>125</v>
      </c>
      <c r="B80" t="s">
        <v>126</v>
      </c>
      <c r="D80" s="3">
        <f>+assessment!H80</f>
        <v>3.6965634953177033E-4</v>
      </c>
      <c r="F80" s="16">
        <f>+assessment!J80</f>
        <v>15749.732903842512</v>
      </c>
      <c r="H80" s="38">
        <v>-14595.95</v>
      </c>
      <c r="J80" s="16">
        <f t="shared" si="1"/>
        <v>1153.7829038425116</v>
      </c>
      <c r="K80" s="16"/>
      <c r="M80" s="48"/>
    </row>
    <row r="81" spans="1:13">
      <c r="A81" t="s">
        <v>482</v>
      </c>
      <c r="B81" t="s">
        <v>535</v>
      </c>
      <c r="D81" s="3">
        <f>+assessment!H81</f>
        <v>9.7122044018668901E-6</v>
      </c>
      <c r="F81" s="16">
        <f>+assessment!J81</f>
        <v>413.80223937903821</v>
      </c>
      <c r="H81" s="38">
        <v>-383.49</v>
      </c>
      <c r="J81" s="16">
        <f t="shared" si="1"/>
        <v>30.312239379038203</v>
      </c>
      <c r="K81" s="16"/>
      <c r="M81" s="48"/>
    </row>
    <row r="82" spans="1:13">
      <c r="A82" t="s">
        <v>127</v>
      </c>
      <c r="B82" t="s">
        <v>493</v>
      </c>
      <c r="D82" s="3">
        <f>+assessment!H82</f>
        <v>3.9242147791290695E-4</v>
      </c>
      <c r="F82" s="16">
        <f>+assessment!J82</f>
        <v>16719.673476968717</v>
      </c>
      <c r="H82" s="38">
        <v>-15494.83</v>
      </c>
      <c r="J82" s="16">
        <f t="shared" si="1"/>
        <v>1224.8434769687174</v>
      </c>
      <c r="K82" s="16"/>
      <c r="M82" s="48"/>
    </row>
    <row r="83" spans="1:13">
      <c r="A83" t="s">
        <v>128</v>
      </c>
      <c r="B83" t="s">
        <v>129</v>
      </c>
      <c r="D83" s="3">
        <f>+assessment!H83</f>
        <v>5.3434523816157581E-5</v>
      </c>
      <c r="F83" s="16">
        <f>+assessment!J83</f>
        <v>2276.6536514643676</v>
      </c>
      <c r="H83" s="38">
        <v>-2109.87</v>
      </c>
      <c r="J83" s="16">
        <f t="shared" si="1"/>
        <v>166.78365146436772</v>
      </c>
      <c r="K83" s="16"/>
      <c r="M83" s="48"/>
    </row>
    <row r="84" spans="1:13">
      <c r="A84" t="s">
        <v>130</v>
      </c>
      <c r="B84" t="s">
        <v>536</v>
      </c>
      <c r="D84" s="3">
        <f>+assessment!H84</f>
        <v>1.7133952991433554E-4</v>
      </c>
      <c r="F84" s="16">
        <f>+assessment!J84</f>
        <v>7300.1636126063358</v>
      </c>
      <c r="H84" s="38">
        <v>-6765.37</v>
      </c>
      <c r="J84" s="16">
        <f t="shared" si="1"/>
        <v>534.79361260633596</v>
      </c>
      <c r="K84" s="16"/>
      <c r="M84" s="48"/>
    </row>
    <row r="85" spans="1:13">
      <c r="A85" t="s">
        <v>131</v>
      </c>
      <c r="B85" t="s">
        <v>132</v>
      </c>
      <c r="D85" s="3">
        <f>+assessment!H85</f>
        <v>1.6716508783829527E-5</v>
      </c>
      <c r="F85" s="16">
        <f>+assessment!J85</f>
        <v>712.23055890569651</v>
      </c>
      <c r="H85" s="38">
        <v>-660.05</v>
      </c>
      <c r="J85" s="16">
        <f t="shared" si="1"/>
        <v>52.180558905696557</v>
      </c>
      <c r="K85" s="16"/>
      <c r="M85" s="48"/>
    </row>
    <row r="86" spans="1:13">
      <c r="A86" t="s">
        <v>133</v>
      </c>
      <c r="B86" t="s">
        <v>134</v>
      </c>
      <c r="D86" s="3">
        <f>+assessment!H86</f>
        <v>1.5182603519553009E-5</v>
      </c>
      <c r="F86" s="16">
        <f>+assessment!J86</f>
        <v>646.87635021226026</v>
      </c>
      <c r="H86" s="38">
        <v>-599.49</v>
      </c>
      <c r="J86" s="16">
        <f t="shared" si="1"/>
        <v>47.386350212260254</v>
      </c>
      <c r="K86" s="16"/>
      <c r="M86" s="48"/>
    </row>
    <row r="87" spans="1:13">
      <c r="A87" t="s">
        <v>135</v>
      </c>
      <c r="B87" t="s">
        <v>136</v>
      </c>
      <c r="D87" s="3">
        <f>+assessment!H87</f>
        <v>8.6061550414560922E-6</v>
      </c>
      <c r="F87" s="16">
        <f>+assessment!J87</f>
        <v>366.67743812240855</v>
      </c>
      <c r="H87" s="38">
        <v>-339.82</v>
      </c>
      <c r="J87" s="16">
        <f t="shared" ref="J87:J148" si="2">SUM(F87:H87)</f>
        <v>26.857438122408553</v>
      </c>
      <c r="K87" s="16"/>
      <c r="M87" s="48"/>
    </row>
    <row r="88" spans="1:13">
      <c r="A88" t="s">
        <v>137</v>
      </c>
      <c r="B88" t="s">
        <v>138</v>
      </c>
      <c r="D88" s="3">
        <f>+assessment!H88</f>
        <v>1.5964628791804563E-4</v>
      </c>
      <c r="F88" s="16">
        <f>+assessment!J88</f>
        <v>6801.9564576235107</v>
      </c>
      <c r="H88" s="38">
        <v>-6303.66</v>
      </c>
      <c r="J88" s="16">
        <f t="shared" si="2"/>
        <v>498.29645762351083</v>
      </c>
      <c r="K88" s="16"/>
      <c r="M88" s="48"/>
    </row>
    <row r="89" spans="1:13">
      <c r="A89" t="s">
        <v>139</v>
      </c>
      <c r="B89" t="s">
        <v>140</v>
      </c>
      <c r="D89" s="3">
        <f>+assessment!H89</f>
        <v>1.648353489230621E-5</v>
      </c>
      <c r="F89" s="16">
        <f>+assessment!J89</f>
        <v>702.30437592599458</v>
      </c>
      <c r="H89" s="38">
        <v>-650.86</v>
      </c>
      <c r="J89" s="16">
        <f t="shared" si="2"/>
        <v>51.444375925994564</v>
      </c>
      <c r="K89" s="16"/>
      <c r="M89" s="48"/>
    </row>
    <row r="90" spans="1:13">
      <c r="A90" s="48" t="s">
        <v>141</v>
      </c>
      <c r="B90" s="48" t="s">
        <v>142</v>
      </c>
      <c r="D90" s="3">
        <f>+assessment!H90</f>
        <v>0.26728068110430969</v>
      </c>
      <c r="F90" s="16">
        <f>+assessment!J90</f>
        <v>11387872.393054046</v>
      </c>
      <c r="H90" s="38">
        <v>-10553625.27</v>
      </c>
      <c r="J90" s="16">
        <f>SUM(F90:H90)</f>
        <v>834247.12305404618</v>
      </c>
      <c r="K90" s="16"/>
      <c r="M90" s="48"/>
    </row>
    <row r="91" spans="1:13">
      <c r="A91" t="s">
        <v>143</v>
      </c>
      <c r="B91" t="s">
        <v>485</v>
      </c>
      <c r="D91" s="3">
        <f>+assessment!H91</f>
        <v>3.8014727871800082E-2</v>
      </c>
      <c r="F91" s="16">
        <f>+assessment!J91</f>
        <v>1619671.3816805447</v>
      </c>
      <c r="H91" s="38">
        <v>-1501018.3</v>
      </c>
      <c r="J91" s="16">
        <f t="shared" si="2"/>
        <v>118653.08168054465</v>
      </c>
      <c r="K91" s="16"/>
      <c r="M91" s="48"/>
    </row>
    <row r="92" spans="1:13">
      <c r="A92" t="s">
        <v>144</v>
      </c>
      <c r="B92" t="s">
        <v>145</v>
      </c>
      <c r="D92" s="3">
        <f>+assessment!H92</f>
        <v>2.6786296023944905E-4</v>
      </c>
      <c r="F92" s="16">
        <f>+assessment!J92</f>
        <v>11412.681221214421</v>
      </c>
      <c r="H92" s="38">
        <v>-10576.62</v>
      </c>
      <c r="J92" s="16">
        <f t="shared" si="2"/>
        <v>836.06122121442058</v>
      </c>
      <c r="K92" s="16"/>
      <c r="M92" s="48"/>
    </row>
    <row r="93" spans="1:13">
      <c r="A93" t="s">
        <v>484</v>
      </c>
      <c r="B93" t="s">
        <v>489</v>
      </c>
      <c r="D93" s="3">
        <f>+assessment!H93</f>
        <v>7.5913629720432713E-3</v>
      </c>
      <c r="F93" s="16">
        <f>+assessment!J93</f>
        <v>323440.78314154799</v>
      </c>
      <c r="H93" s="38">
        <v>-299746.32</v>
      </c>
      <c r="J93" s="16">
        <f t="shared" si="2"/>
        <v>23694.463141547982</v>
      </c>
      <c r="K93" s="16"/>
      <c r="M93" s="48"/>
    </row>
    <row r="94" spans="1:13">
      <c r="A94" t="s">
        <v>506</v>
      </c>
      <c r="B94" t="s">
        <v>547</v>
      </c>
      <c r="D94" s="3">
        <f>+assessment!H94</f>
        <v>7.2333522433410809E-5</v>
      </c>
      <c r="F94" s="16">
        <f>+assessment!J94</f>
        <v>3081.8722842535908</v>
      </c>
      <c r="H94" s="38">
        <v>-2856.1</v>
      </c>
      <c r="J94" s="16">
        <f t="shared" si="2"/>
        <v>225.7722842535909</v>
      </c>
      <c r="K94" s="16"/>
      <c r="M94" s="48"/>
    </row>
    <row r="95" spans="1:13">
      <c r="A95" t="s">
        <v>146</v>
      </c>
      <c r="B95" t="s">
        <v>147</v>
      </c>
      <c r="D95" s="3">
        <f>+assessment!H95</f>
        <v>1.4310325661693471E-3</v>
      </c>
      <c r="F95" s="16">
        <f>+assessment!J95</f>
        <v>60971.171528410283</v>
      </c>
      <c r="H95" s="38">
        <v>-56504.58</v>
      </c>
      <c r="J95" s="16">
        <f t="shared" si="2"/>
        <v>4466.5915284102812</v>
      </c>
      <c r="K95" s="16"/>
      <c r="M95" s="48"/>
    </row>
    <row r="96" spans="1:13">
      <c r="A96" t="s">
        <v>148</v>
      </c>
      <c r="B96" t="s">
        <v>149</v>
      </c>
      <c r="D96" s="3">
        <f>+assessment!H96</f>
        <v>1.6540784019839991E-3</v>
      </c>
      <c r="F96" s="16">
        <f>+assessment!J96</f>
        <v>70474.355617753667</v>
      </c>
      <c r="H96" s="38">
        <v>-65311.58</v>
      </c>
      <c r="J96" s="16">
        <f t="shared" si="2"/>
        <v>5162.7756177536648</v>
      </c>
      <c r="K96" s="16"/>
      <c r="M96" s="48"/>
    </row>
    <row r="97" spans="1:13">
      <c r="A97" t="s">
        <v>150</v>
      </c>
      <c r="B97" t="s">
        <v>151</v>
      </c>
      <c r="D97" s="3">
        <f>+assessment!H97</f>
        <v>2.2694076243157251E-5</v>
      </c>
      <c r="F97" s="16">
        <f>+assessment!J97</f>
        <v>966.91329604347914</v>
      </c>
      <c r="H97" s="38">
        <v>-896.08</v>
      </c>
      <c r="J97" s="16">
        <f t="shared" si="2"/>
        <v>70.833296043479095</v>
      </c>
      <c r="K97" s="16"/>
      <c r="M97" s="48"/>
    </row>
    <row r="98" spans="1:13">
      <c r="A98" t="s">
        <v>152</v>
      </c>
      <c r="B98" t="s">
        <v>153</v>
      </c>
      <c r="D98" s="3">
        <f>+assessment!H98</f>
        <v>9.9535824092713936E-4</v>
      </c>
      <c r="F98" s="16">
        <f>+assessment!J98</f>
        <v>42408.649163196998</v>
      </c>
      <c r="H98" s="38">
        <v>-39301.9</v>
      </c>
      <c r="J98" s="16">
        <f t="shared" si="2"/>
        <v>3106.749163196997</v>
      </c>
      <c r="K98" s="16"/>
      <c r="M98" s="48"/>
    </row>
    <row r="99" spans="1:13">
      <c r="A99" t="s">
        <v>154</v>
      </c>
      <c r="B99" t="s">
        <v>479</v>
      </c>
      <c r="D99" s="3">
        <f>+assessment!H99</f>
        <v>6.151286381485291E-3</v>
      </c>
      <c r="F99" s="16">
        <f>+assessment!J99</f>
        <v>262084.27813062828</v>
      </c>
      <c r="H99" s="38">
        <v>-242884.64</v>
      </c>
      <c r="J99" s="16">
        <f t="shared" si="2"/>
        <v>19199.638130628271</v>
      </c>
      <c r="K99" s="16"/>
      <c r="M99" s="48"/>
    </row>
    <row r="100" spans="1:13">
      <c r="A100" t="s">
        <v>155</v>
      </c>
      <c r="B100" t="s">
        <v>537</v>
      </c>
      <c r="D100" s="3">
        <f>+assessment!H100</f>
        <v>1.2506894776008381E-4</v>
      </c>
      <c r="F100" s="16">
        <f>+assessment!J100</f>
        <v>5328.7398533287105</v>
      </c>
      <c r="H100" s="38">
        <v>-4938.37</v>
      </c>
      <c r="J100" s="16">
        <f t="shared" si="2"/>
        <v>390.36985332871063</v>
      </c>
      <c r="K100" s="16"/>
      <c r="M100" s="48"/>
    </row>
    <row r="101" spans="1:13">
      <c r="A101" t="s">
        <v>509</v>
      </c>
      <c r="B101" t="s">
        <v>510</v>
      </c>
      <c r="D101" s="3">
        <f>+assessment!H101</f>
        <v>1.6796622032222237E-3</v>
      </c>
      <c r="F101" s="16">
        <f>+assessment!J101</f>
        <v>71564.389744524175</v>
      </c>
      <c r="H101" s="38">
        <v>-66321.759999999995</v>
      </c>
      <c r="J101" s="16">
        <f t="shared" si="2"/>
        <v>5242.6297445241798</v>
      </c>
      <c r="K101" s="16"/>
      <c r="M101" s="48"/>
    </row>
    <row r="102" spans="1:13">
      <c r="A102" t="s">
        <v>553</v>
      </c>
      <c r="B102" t="s">
        <v>554</v>
      </c>
      <c r="D102" s="3">
        <f>+assessment!H102</f>
        <v>7.1334590097213435E-2</v>
      </c>
      <c r="F102" s="16">
        <f>+assessment!J102</f>
        <v>3039311.3556937315</v>
      </c>
      <c r="H102" s="38">
        <v>-2816658.99</v>
      </c>
      <c r="J102" s="16">
        <f t="shared" si="2"/>
        <v>222652.36569373123</v>
      </c>
      <c r="K102" s="16"/>
      <c r="M102" s="48"/>
    </row>
    <row r="103" spans="1:13">
      <c r="A103" t="s">
        <v>156</v>
      </c>
      <c r="B103" t="s">
        <v>157</v>
      </c>
      <c r="D103" s="3">
        <f>+assessment!H103</f>
        <v>0.27609873461736534</v>
      </c>
      <c r="F103" s="16">
        <f>+assessment!J103</f>
        <v>11763578.066007677</v>
      </c>
      <c r="H103" s="38">
        <v>-10901807.68</v>
      </c>
      <c r="J103" s="16">
        <f t="shared" si="2"/>
        <v>861770.38600767776</v>
      </c>
      <c r="K103" s="16"/>
      <c r="M103" s="48"/>
    </row>
    <row r="104" spans="1:13">
      <c r="A104" t="s">
        <v>514</v>
      </c>
      <c r="B104" t="s">
        <v>513</v>
      </c>
      <c r="D104" s="3">
        <f>+assessment!H104</f>
        <v>4.0300911361402496E-3</v>
      </c>
      <c r="F104" s="16">
        <f>+assessment!J104</f>
        <v>171707.74708117635</v>
      </c>
      <c r="H104" s="38">
        <v>-159128.87</v>
      </c>
      <c r="J104" s="16">
        <f t="shared" si="2"/>
        <v>12578.877081176353</v>
      </c>
      <c r="K104" s="16"/>
      <c r="M104" s="48"/>
    </row>
    <row r="105" spans="1:13">
      <c r="A105" t="s">
        <v>158</v>
      </c>
      <c r="B105" t="s">
        <v>159</v>
      </c>
      <c r="D105" s="3">
        <f>+assessment!H105</f>
        <v>1.8181410298449109E-3</v>
      </c>
      <c r="F105" s="16">
        <f>+assessment!J105</f>
        <v>77464.476500527235</v>
      </c>
      <c r="H105" s="38">
        <v>-71789.62</v>
      </c>
      <c r="J105" s="16">
        <f t="shared" si="2"/>
        <v>5674.8565005272394</v>
      </c>
      <c r="K105" s="16"/>
      <c r="M105" s="48"/>
    </row>
    <row r="106" spans="1:13">
      <c r="A106" t="s">
        <v>160</v>
      </c>
      <c r="B106" t="s">
        <v>161</v>
      </c>
      <c r="D106" s="3">
        <f>+assessment!H106</f>
        <v>4.1022234432186132E-3</v>
      </c>
      <c r="F106" s="16">
        <f>+assessment!J106</f>
        <v>174781.04629992694</v>
      </c>
      <c r="H106" s="38">
        <v>-161977.02000000002</v>
      </c>
      <c r="J106" s="16">
        <f t="shared" si="2"/>
        <v>12804.026299926918</v>
      </c>
      <c r="K106" s="16"/>
      <c r="M106" s="48"/>
    </row>
    <row r="107" spans="1:13">
      <c r="A107" t="s">
        <v>162</v>
      </c>
      <c r="B107" t="s">
        <v>163</v>
      </c>
      <c r="D107" s="3">
        <f>+assessment!H107</f>
        <v>5.4720031021724923E-3</v>
      </c>
      <c r="F107" s="16">
        <f>+assessment!J107</f>
        <v>233142.45086653758</v>
      </c>
      <c r="H107" s="38">
        <v>-216063.02</v>
      </c>
      <c r="J107" s="16">
        <f t="shared" si="2"/>
        <v>17079.430866537587</v>
      </c>
      <c r="K107" s="16"/>
      <c r="M107" s="48"/>
    </row>
    <row r="108" spans="1:13">
      <c r="A108" t="s">
        <v>164</v>
      </c>
      <c r="B108" t="s">
        <v>165</v>
      </c>
      <c r="D108" s="3">
        <f>+assessment!H108</f>
        <v>2.1837642389183412E-2</v>
      </c>
      <c r="F108" s="16">
        <f>+assessment!J108</f>
        <v>930423.71736592648</v>
      </c>
      <c r="H108" s="38">
        <v>-862263.2</v>
      </c>
      <c r="J108" s="16">
        <f t="shared" si="2"/>
        <v>68160.517365926527</v>
      </c>
      <c r="K108" s="16"/>
      <c r="M108" s="48"/>
    </row>
    <row r="109" spans="1:13">
      <c r="A109" t="s">
        <v>166</v>
      </c>
      <c r="B109" t="s">
        <v>167</v>
      </c>
      <c r="D109" s="3">
        <f>+assessment!H109</f>
        <v>5.2761864398828537E-3</v>
      </c>
      <c r="F109" s="16">
        <f>+assessment!J109</f>
        <v>224799.40432320023</v>
      </c>
      <c r="H109" s="38">
        <v>-208331.16</v>
      </c>
      <c r="J109" s="16">
        <f t="shared" si="2"/>
        <v>16468.244323200226</v>
      </c>
      <c r="K109" s="16"/>
      <c r="M109" s="48"/>
    </row>
    <row r="110" spans="1:13">
      <c r="A110" t="s">
        <v>168</v>
      </c>
      <c r="B110" t="s">
        <v>169</v>
      </c>
      <c r="D110" s="3">
        <f>+assessment!H110</f>
        <v>1.809322676293575E-2</v>
      </c>
      <c r="F110" s="16">
        <f>+assessment!J110</f>
        <v>770887.58044017258</v>
      </c>
      <c r="H110" s="38">
        <v>-714414.28</v>
      </c>
      <c r="J110" s="16">
        <f t="shared" si="2"/>
        <v>56473.300440172548</v>
      </c>
      <c r="K110" s="16"/>
      <c r="M110" s="48"/>
    </row>
    <row r="111" spans="1:13">
      <c r="A111" t="s">
        <v>170</v>
      </c>
      <c r="B111" t="s">
        <v>171</v>
      </c>
      <c r="D111" s="3">
        <f>+assessment!H111</f>
        <v>3.2629326079958694E-3</v>
      </c>
      <c r="F111" s="16">
        <f>+assessment!J111</f>
        <v>139021.87024317958</v>
      </c>
      <c r="H111" s="38">
        <v>-128837.47</v>
      </c>
      <c r="J111" s="16">
        <f t="shared" si="2"/>
        <v>10184.400243179582</v>
      </c>
      <c r="K111" s="16"/>
      <c r="M111" s="48"/>
    </row>
    <row r="112" spans="1:13">
      <c r="A112" t="s">
        <v>172</v>
      </c>
      <c r="B112" t="s">
        <v>173</v>
      </c>
      <c r="D112" s="3">
        <f>+assessment!H112</f>
        <v>2.3956978138727596E-3</v>
      </c>
      <c r="F112" s="16">
        <f>+assessment!J112</f>
        <v>102072.10219602223</v>
      </c>
      <c r="H112" s="38">
        <v>-94594.55</v>
      </c>
      <c r="J112" s="16">
        <f t="shared" si="2"/>
        <v>7477.552196022225</v>
      </c>
      <c r="K112" s="16"/>
      <c r="M112" s="48"/>
    </row>
    <row r="113" spans="1:13">
      <c r="A113" t="s">
        <v>174</v>
      </c>
      <c r="B113" t="s">
        <v>175</v>
      </c>
      <c r="D113" s="3">
        <f>+assessment!H113</f>
        <v>1.6706211351026549E-3</v>
      </c>
      <c r="F113" s="16">
        <f>+assessment!J113</f>
        <v>71179.182218049871</v>
      </c>
      <c r="H113" s="38">
        <v>-65964.76999999999</v>
      </c>
      <c r="J113" s="16">
        <f t="shared" si="2"/>
        <v>5214.4122180498816</v>
      </c>
      <c r="K113" s="16"/>
      <c r="M113" s="48"/>
    </row>
    <row r="114" spans="1:13">
      <c r="A114" t="s">
        <v>176</v>
      </c>
      <c r="B114" s="35" t="s">
        <v>563</v>
      </c>
      <c r="D114" s="3">
        <f>+assessment!H114</f>
        <v>1.1632931332866907E-2</v>
      </c>
      <c r="F114" s="16">
        <f>+assessment!J114</f>
        <v>495637.53365380212</v>
      </c>
      <c r="H114" s="38">
        <v>-459328.36</v>
      </c>
      <c r="J114" s="16">
        <f t="shared" si="2"/>
        <v>36309.173653802136</v>
      </c>
      <c r="K114" s="16"/>
      <c r="M114" s="48"/>
    </row>
    <row r="115" spans="1:13">
      <c r="A115" t="s">
        <v>177</v>
      </c>
      <c r="B115" t="s">
        <v>178</v>
      </c>
      <c r="D115" s="3">
        <f>+assessment!H115</f>
        <v>1.1042912995333668E-2</v>
      </c>
      <c r="F115" s="16">
        <f>+assessment!J115</f>
        <v>470498.96580209787</v>
      </c>
      <c r="H115" s="38">
        <v>-436031.38</v>
      </c>
      <c r="J115" s="16">
        <f t="shared" si="2"/>
        <v>34467.585802097863</v>
      </c>
      <c r="K115" s="16"/>
      <c r="M115" s="48"/>
    </row>
    <row r="116" spans="1:13">
      <c r="A116" t="s">
        <v>179</v>
      </c>
      <c r="B116" t="s">
        <v>180</v>
      </c>
      <c r="D116" s="3">
        <f>+assessment!H116</f>
        <v>6.1079885340483177E-3</v>
      </c>
      <c r="F116" s="16">
        <f>+assessment!J116</f>
        <v>260239.51194899113</v>
      </c>
      <c r="H116" s="38">
        <v>-241175.00999999998</v>
      </c>
      <c r="J116" s="16">
        <f t="shared" si="2"/>
        <v>19064.50194899115</v>
      </c>
      <c r="K116" s="16"/>
      <c r="M116" s="48"/>
    </row>
    <row r="117" spans="1:13">
      <c r="A117" t="s">
        <v>181</v>
      </c>
      <c r="B117" s="35" t="s">
        <v>558</v>
      </c>
      <c r="D117" s="3">
        <f>+assessment!H117</f>
        <v>1.2042775731140005E-2</v>
      </c>
      <c r="F117" s="16">
        <f>+assessment!J117</f>
        <v>513099.53535650135</v>
      </c>
      <c r="H117" s="38">
        <v>-475511.13</v>
      </c>
      <c r="J117" s="16">
        <f t="shared" si="2"/>
        <v>37588.405356501346</v>
      </c>
      <c r="K117" s="16"/>
      <c r="M117" s="48"/>
    </row>
    <row r="118" spans="1:13">
      <c r="A118" t="s">
        <v>182</v>
      </c>
      <c r="B118" t="s">
        <v>183</v>
      </c>
      <c r="D118" s="3">
        <f>+assessment!H118</f>
        <v>5.6566368655398044E-3</v>
      </c>
      <c r="F118" s="16">
        <f>+assessment!J118</f>
        <v>241009.03414516864</v>
      </c>
      <c r="H118" s="38">
        <v>-223353.32</v>
      </c>
      <c r="J118" s="16">
        <f t="shared" si="2"/>
        <v>17655.714145168633</v>
      </c>
      <c r="K118" s="16"/>
      <c r="M118" s="48"/>
    </row>
    <row r="119" spans="1:13">
      <c r="A119" t="s">
        <v>184</v>
      </c>
      <c r="B119" t="s">
        <v>185</v>
      </c>
      <c r="D119" s="3">
        <f>+assessment!H119</f>
        <v>1.9715173275087951E-3</v>
      </c>
      <c r="F119" s="16">
        <f>+assessment!J119</f>
        <v>83999.291133215724</v>
      </c>
      <c r="H119" s="38">
        <v>-77845.710000000006</v>
      </c>
      <c r="J119" s="16">
        <f t="shared" si="2"/>
        <v>6153.5811332157173</v>
      </c>
      <c r="K119" s="16"/>
      <c r="M119" s="48"/>
    </row>
    <row r="120" spans="1:13">
      <c r="A120" t="s">
        <v>186</v>
      </c>
      <c r="B120" t="s">
        <v>539</v>
      </c>
      <c r="D120" s="3">
        <f>+assessment!H120</f>
        <v>7.550283256242045E-5</v>
      </c>
      <c r="F120" s="16">
        <f>+assessment!J120</f>
        <v>3216.9052360331852</v>
      </c>
      <c r="H120" s="38">
        <v>-2981.24</v>
      </c>
      <c r="J120" s="16">
        <f t="shared" si="2"/>
        <v>235.66523603318547</v>
      </c>
      <c r="K120" s="16"/>
      <c r="M120" s="48"/>
    </row>
    <row r="121" spans="1:13">
      <c r="A121" t="s">
        <v>187</v>
      </c>
      <c r="B121" t="s">
        <v>188</v>
      </c>
      <c r="D121" s="3">
        <f>+assessment!H121</f>
        <v>3.4612997995210788E-3</v>
      </c>
      <c r="F121" s="16">
        <f>+assessment!J121</f>
        <v>147473.58570096831</v>
      </c>
      <c r="H121" s="38">
        <v>-136670.03999999998</v>
      </c>
      <c r="J121" s="16">
        <f t="shared" si="2"/>
        <v>10803.54570096833</v>
      </c>
      <c r="K121" s="16"/>
      <c r="M121" s="48"/>
    </row>
    <row r="122" spans="1:13">
      <c r="A122" t="s">
        <v>189</v>
      </c>
      <c r="B122" t="s">
        <v>190</v>
      </c>
      <c r="D122" s="3">
        <f>+assessment!H122</f>
        <v>3.7175121916865816E-3</v>
      </c>
      <c r="F122" s="16">
        <f>+assessment!J122</f>
        <v>158389.87795016827</v>
      </c>
      <c r="H122" s="38">
        <v>-146786.63</v>
      </c>
      <c r="J122" s="16">
        <f t="shared" si="2"/>
        <v>11603.247950168268</v>
      </c>
      <c r="K122" s="16"/>
      <c r="M122" s="48"/>
    </row>
    <row r="123" spans="1:13">
      <c r="A123" t="s">
        <v>191</v>
      </c>
      <c r="B123" t="s">
        <v>540</v>
      </c>
      <c r="D123" s="3">
        <f>+assessment!H123</f>
        <v>1.0771541132947281E-3</v>
      </c>
      <c r="F123" s="16">
        <f>+assessment!J123</f>
        <v>45893.678282967587</v>
      </c>
      <c r="H123" s="38">
        <v>-42531.62</v>
      </c>
      <c r="J123" s="16">
        <f t="shared" si="2"/>
        <v>3362.0582829675841</v>
      </c>
      <c r="K123" s="16"/>
      <c r="M123" s="48"/>
    </row>
    <row r="124" spans="1:13">
      <c r="A124" t="s">
        <v>480</v>
      </c>
      <c r="B124" t="s">
        <v>481</v>
      </c>
      <c r="D124" s="3">
        <f>+assessment!H124</f>
        <v>1.1668979943039158E-3</v>
      </c>
      <c r="F124" s="16">
        <f>+assessment!J124</f>
        <v>49717.343580315472</v>
      </c>
      <c r="H124" s="38">
        <v>-46075.180000000008</v>
      </c>
      <c r="J124" s="16">
        <f t="shared" si="2"/>
        <v>3642.1635803154641</v>
      </c>
      <c r="K124" s="16"/>
      <c r="M124" s="48"/>
    </row>
    <row r="125" spans="1:13">
      <c r="A125" t="s">
        <v>192</v>
      </c>
      <c r="B125" t="s">
        <v>500</v>
      </c>
      <c r="D125" s="3">
        <f>+assessment!H125</f>
        <v>1.5521569080354305E-3</v>
      </c>
      <c r="F125" s="16">
        <f>+assessment!J125</f>
        <v>66131.845854607847</v>
      </c>
      <c r="H125" s="38">
        <v>-61287.19</v>
      </c>
      <c r="J125" s="16">
        <f t="shared" si="2"/>
        <v>4844.655854607845</v>
      </c>
      <c r="K125" s="16"/>
      <c r="M125" s="48"/>
    </row>
    <row r="126" spans="1:13">
      <c r="A126" t="s">
        <v>193</v>
      </c>
      <c r="B126" t="s">
        <v>194</v>
      </c>
      <c r="D126" s="3">
        <f>+assessment!H126</f>
        <v>2.08144044288101E-3</v>
      </c>
      <c r="F126" s="16">
        <f>+assessment!J126</f>
        <v>88682.721322534984</v>
      </c>
      <c r="H126" s="38">
        <v>-82186.05</v>
      </c>
      <c r="J126" s="16">
        <f t="shared" si="2"/>
        <v>6496.6713225349813</v>
      </c>
      <c r="K126" s="16"/>
      <c r="M126" s="48"/>
    </row>
    <row r="127" spans="1:13">
      <c r="A127" t="s">
        <v>551</v>
      </c>
      <c r="B127" t="s">
        <v>552</v>
      </c>
      <c r="D127" s="3">
        <f>+assessment!H127</f>
        <v>4.3717076054552236E-4</v>
      </c>
      <c r="F127" s="16">
        <f>+assessment!J127</f>
        <v>18626.280113091649</v>
      </c>
      <c r="H127" s="38">
        <v>-17261.77</v>
      </c>
      <c r="J127" s="16">
        <f t="shared" si="2"/>
        <v>1364.5101130916482</v>
      </c>
      <c r="K127" s="16"/>
      <c r="M127" s="48"/>
    </row>
    <row r="128" spans="1:13" s="48" customFormat="1">
      <c r="A128" s="50" t="s">
        <v>568</v>
      </c>
      <c r="B128" s="50" t="s">
        <v>563</v>
      </c>
      <c r="D128" s="51">
        <f>+assessment!H128</f>
        <v>5.003064591870084E-3</v>
      </c>
      <c r="F128" s="16">
        <f>+assessment!J128</f>
        <v>213162.66073187909</v>
      </c>
      <c r="H128" s="38">
        <v>-197546.9</v>
      </c>
      <c r="J128" s="16">
        <f>SUM(F128:H128)</f>
        <v>15615.760731879098</v>
      </c>
      <c r="K128" s="16"/>
    </row>
    <row r="129" spans="1:13">
      <c r="A129" t="s">
        <v>195</v>
      </c>
      <c r="B129" t="s">
        <v>196</v>
      </c>
      <c r="D129" s="51">
        <f>+assessment!H129</f>
        <v>4.0994922874482387E-4</v>
      </c>
      <c r="F129" s="16">
        <f>+assessment!J129</f>
        <v>17466.468153585167</v>
      </c>
      <c r="H129" s="38">
        <v>-16186.92</v>
      </c>
      <c r="J129" s="16">
        <f t="shared" si="2"/>
        <v>1279.5481535851668</v>
      </c>
      <c r="K129" s="16"/>
      <c r="M129" s="48"/>
    </row>
    <row r="130" spans="1:13">
      <c r="A130" t="s">
        <v>197</v>
      </c>
      <c r="B130" t="s">
        <v>541</v>
      </c>
      <c r="D130" s="51">
        <f>+assessment!H130</f>
        <v>1.5589234286526106E-4</v>
      </c>
      <c r="F130" s="16">
        <f>+assessment!J130</f>
        <v>6642.0143059684733</v>
      </c>
      <c r="H130" s="38">
        <v>-6155.44</v>
      </c>
      <c r="J130" s="16">
        <f t="shared" si="2"/>
        <v>486.57430596847371</v>
      </c>
      <c r="K130" s="16"/>
      <c r="M130" s="48"/>
    </row>
    <row r="131" spans="1:13">
      <c r="A131" t="s">
        <v>198</v>
      </c>
      <c r="B131" t="s">
        <v>199</v>
      </c>
      <c r="D131" s="51">
        <f>+assessment!H131</f>
        <v>2.0345780792346687E-3</v>
      </c>
      <c r="F131" s="16">
        <f>+assessment!J131</f>
        <v>86686.083873705822</v>
      </c>
      <c r="H131" s="38">
        <v>-80335.679999999993</v>
      </c>
      <c r="J131" s="16">
        <f t="shared" si="2"/>
        <v>6350.403873705829</v>
      </c>
      <c r="K131" s="16"/>
      <c r="M131" s="48"/>
    </row>
    <row r="132" spans="1:13">
      <c r="A132" t="s">
        <v>200</v>
      </c>
      <c r="B132" t="s">
        <v>542</v>
      </c>
      <c r="D132" s="51">
        <f>+assessment!H132</f>
        <v>2.6139017255775803E-4</v>
      </c>
      <c r="F132" s="16">
        <f>+assessment!J132</f>
        <v>11136.89892433505</v>
      </c>
      <c r="H132" s="38">
        <v>-10321.040000000001</v>
      </c>
      <c r="J132" s="16">
        <f t="shared" si="2"/>
        <v>815.85892433504887</v>
      </c>
      <c r="K132" s="16"/>
      <c r="M132" s="48"/>
    </row>
    <row r="133" spans="1:13">
      <c r="A133" t="s">
        <v>201</v>
      </c>
      <c r="B133" t="s">
        <v>543</v>
      </c>
      <c r="D133" s="51">
        <f>+assessment!H133</f>
        <v>7.2877537888158428E-4</v>
      </c>
      <c r="F133" s="16">
        <f>+assessment!J133</f>
        <v>31050.508340571861</v>
      </c>
      <c r="H133" s="38">
        <v>-28775.829999999998</v>
      </c>
      <c r="J133" s="16">
        <f t="shared" si="2"/>
        <v>2274.6783405718634</v>
      </c>
      <c r="K133" s="16"/>
      <c r="M133" s="48"/>
    </row>
    <row r="134" spans="1:13">
      <c r="A134" t="s">
        <v>202</v>
      </c>
      <c r="B134" t="s">
        <v>501</v>
      </c>
      <c r="D134" s="51">
        <f>+assessment!H134</f>
        <v>8.3086440384530134E-4</v>
      </c>
      <c r="F134" s="16">
        <f>+assessment!J134</f>
        <v>35400.156000158633</v>
      </c>
      <c r="H134" s="38">
        <v>-32806.83</v>
      </c>
      <c r="J134" s="16">
        <f t="shared" si="2"/>
        <v>2593.3260001586314</v>
      </c>
      <c r="K134" s="16"/>
      <c r="M134" s="48"/>
    </row>
    <row r="135" spans="1:13">
      <c r="A135" t="s">
        <v>203</v>
      </c>
      <c r="B135" t="s">
        <v>544</v>
      </c>
      <c r="D135" s="51">
        <f>+assessment!H135</f>
        <v>2.2532751042488565E-2</v>
      </c>
      <c r="F135" s="16">
        <f>+assessment!J135</f>
        <v>960039.807127601</v>
      </c>
      <c r="H135" s="38">
        <v>-889709.69</v>
      </c>
      <c r="J135" s="16">
        <f t="shared" si="2"/>
        <v>70330.117127601057</v>
      </c>
      <c r="K135" s="16"/>
      <c r="M135" s="48"/>
    </row>
    <row r="136" spans="1:13">
      <c r="A136" t="s">
        <v>204</v>
      </c>
      <c r="B136" t="s">
        <v>205</v>
      </c>
      <c r="D136" s="51">
        <f>+assessment!H136</f>
        <v>6.7286170428404934E-4</v>
      </c>
      <c r="F136" s="16">
        <f>+assessment!J136</f>
        <v>28668.22695490381</v>
      </c>
      <c r="H136" s="38">
        <v>-26568.06</v>
      </c>
      <c r="J136" s="16">
        <f t="shared" si="2"/>
        <v>2100.1669549038088</v>
      </c>
      <c r="K136" s="16"/>
      <c r="M136" s="48"/>
    </row>
    <row r="137" spans="1:13">
      <c r="A137" t="s">
        <v>206</v>
      </c>
      <c r="B137" t="s">
        <v>207</v>
      </c>
      <c r="D137" s="51">
        <f>+assessment!H137</f>
        <v>7.2271697587747647E-4</v>
      </c>
      <c r="F137" s="16">
        <f>+assessment!J137</f>
        <v>30792.381490432814</v>
      </c>
      <c r="H137" s="38">
        <v>-28536.61</v>
      </c>
      <c r="J137" s="16">
        <f t="shared" si="2"/>
        <v>2255.7714904328132</v>
      </c>
      <c r="K137" s="16"/>
      <c r="M137" s="48"/>
    </row>
    <row r="138" spans="1:13">
      <c r="A138" t="s">
        <v>208</v>
      </c>
      <c r="B138" t="s">
        <v>209</v>
      </c>
      <c r="D138" s="51">
        <f>+assessment!H138</f>
        <v>3.7662048730274691E-5</v>
      </c>
      <c r="F138" s="16">
        <f>+assessment!J138</f>
        <v>1604.6449867956273</v>
      </c>
      <c r="H138" s="38">
        <v>-1487.09</v>
      </c>
      <c r="J138" s="16">
        <f t="shared" si="2"/>
        <v>117.55498679562743</v>
      </c>
      <c r="K138" s="16"/>
      <c r="M138" s="48"/>
    </row>
    <row r="139" spans="1:13">
      <c r="A139" t="s">
        <v>210</v>
      </c>
      <c r="B139" t="s">
        <v>461</v>
      </c>
      <c r="D139" s="51">
        <f>+assessment!H139</f>
        <v>1.9093861375406971E-5</v>
      </c>
      <c r="F139" s="16">
        <f>+assessment!J139</f>
        <v>813.52103689431954</v>
      </c>
      <c r="H139" s="38">
        <v>-753.92000000000007</v>
      </c>
      <c r="J139" s="16">
        <f t="shared" si="2"/>
        <v>59.601036894319463</v>
      </c>
      <c r="K139" s="16"/>
      <c r="M139" s="48"/>
    </row>
    <row r="140" spans="1:13" outlineLevel="1">
      <c r="A140" t="s">
        <v>211</v>
      </c>
      <c r="B140" t="s">
        <v>212</v>
      </c>
      <c r="D140" s="51">
        <f>+assessment!H140</f>
        <v>2.3366838609578887E-5</v>
      </c>
      <c r="F140" s="16">
        <f>+assessment!J140</f>
        <v>995.57729056790458</v>
      </c>
      <c r="H140" s="38">
        <v>-922.64378179649486</v>
      </c>
      <c r="J140" s="16">
        <f t="shared" si="2"/>
        <v>72.93350877140972</v>
      </c>
      <c r="K140" s="16"/>
      <c r="M140" s="48"/>
    </row>
    <row r="141" spans="1:13" outlineLevel="1">
      <c r="A141" t="s">
        <v>213</v>
      </c>
      <c r="B141" t="s">
        <v>214</v>
      </c>
      <c r="D141" s="51">
        <f>+assessment!H141</f>
        <v>7.0560154512827135E-6</v>
      </c>
      <c r="F141" s="16">
        <f>+assessment!J141</f>
        <v>300.63154295564823</v>
      </c>
      <c r="H141" s="38">
        <v>-278.6080260646483</v>
      </c>
      <c r="J141" s="16">
        <f t="shared" si="2"/>
        <v>22.023516890999929</v>
      </c>
      <c r="K141" s="16"/>
      <c r="M141" s="48"/>
    </row>
    <row r="142" spans="1:13" outlineLevel="1">
      <c r="A142" t="s">
        <v>215</v>
      </c>
      <c r="B142" t="s">
        <v>216</v>
      </c>
      <c r="D142" s="51">
        <f>+assessment!H142</f>
        <v>3.9102466882613956E-5</v>
      </c>
      <c r="F142" s="16">
        <f>+assessment!J142</f>
        <v>1666.0160445305357</v>
      </c>
      <c r="H142" s="38">
        <v>-1543.9678650991173</v>
      </c>
      <c r="J142" s="16">
        <f t="shared" si="2"/>
        <v>122.04817943141848</v>
      </c>
      <c r="K142" s="16"/>
      <c r="M142" s="48"/>
    </row>
    <row r="143" spans="1:13" outlineLevel="1">
      <c r="A143" t="s">
        <v>504</v>
      </c>
      <c r="B143" t="s">
        <v>502</v>
      </c>
      <c r="D143" s="51">
        <f>+assessment!H143</f>
        <v>3.0505492001007176E-5</v>
      </c>
      <c r="F143" s="16">
        <f>+assessment!J143</f>
        <v>1299.729740134964</v>
      </c>
      <c r="H143" s="38">
        <v>-1204.5147816373446</v>
      </c>
      <c r="J143" s="16">
        <f t="shared" si="2"/>
        <v>95.214958497619364</v>
      </c>
      <c r="K143" s="16"/>
      <c r="M143" s="48"/>
    </row>
    <row r="144" spans="1:13" outlineLevel="1">
      <c r="A144" t="s">
        <v>217</v>
      </c>
      <c r="B144" t="s">
        <v>218</v>
      </c>
      <c r="D144" s="51">
        <f>+assessment!H144</f>
        <v>5.274803953212767E-5</v>
      </c>
      <c r="F144" s="16">
        <f>+assessment!J144</f>
        <v>2247.4050151840715</v>
      </c>
      <c r="H144" s="38">
        <v>-2082.7657300770979</v>
      </c>
      <c r="J144" s="16">
        <f t="shared" si="2"/>
        <v>164.6392851069736</v>
      </c>
      <c r="K144" s="16"/>
      <c r="M144" s="48"/>
    </row>
    <row r="145" spans="1:13" outlineLevel="1">
      <c r="A145" t="s">
        <v>219</v>
      </c>
      <c r="B145" t="s">
        <v>220</v>
      </c>
      <c r="D145" s="51">
        <f>+assessment!H145</f>
        <v>3.0715908258679365E-6</v>
      </c>
      <c r="F145" s="16">
        <f>+assessment!J145</f>
        <v>130.86948231401954</v>
      </c>
      <c r="H145" s="38">
        <v>-121.28231050256247</v>
      </c>
      <c r="J145" s="16">
        <f t="shared" si="2"/>
        <v>9.5871718114570683</v>
      </c>
      <c r="K145" s="16"/>
      <c r="M145" s="48"/>
    </row>
    <row r="146" spans="1:13" outlineLevel="1">
      <c r="A146" t="s">
        <v>221</v>
      </c>
      <c r="B146" t="s">
        <v>222</v>
      </c>
      <c r="D146" s="51">
        <f>+assessment!H146</f>
        <v>2.5269839057451E-4</v>
      </c>
      <c r="F146" s="16">
        <f>+assessment!J146</f>
        <v>10766.573228948011</v>
      </c>
      <c r="H146" s="38">
        <v>-9977.8409321480503</v>
      </c>
      <c r="J146" s="16">
        <f t="shared" si="2"/>
        <v>788.73229679996075</v>
      </c>
      <c r="K146" s="16"/>
      <c r="M146" s="48"/>
    </row>
    <row r="147" spans="1:13" outlineLevel="1">
      <c r="A147" t="s">
        <v>223</v>
      </c>
      <c r="B147" t="s">
        <v>224</v>
      </c>
      <c r="D147" s="51">
        <f>+assessment!H147</f>
        <v>3.5581982509555301E-3</v>
      </c>
      <c r="F147" s="16">
        <f>+assessment!J147</f>
        <v>151602.08161567841</v>
      </c>
      <c r="H147" s="38">
        <v>-140496.09129826777</v>
      </c>
      <c r="J147" s="16">
        <f t="shared" si="2"/>
        <v>11105.990317410644</v>
      </c>
      <c r="K147" s="16"/>
      <c r="M147" s="48"/>
    </row>
    <row r="148" spans="1:13" outlineLevel="1">
      <c r="A148" t="s">
        <v>225</v>
      </c>
      <c r="B148" t="s">
        <v>226</v>
      </c>
      <c r="D148" s="51">
        <f>+assessment!H148</f>
        <v>1.3030540342570847E-4</v>
      </c>
      <c r="F148" s="16">
        <f>+assessment!J148</f>
        <v>5551.846471680773</v>
      </c>
      <c r="H148" s="38">
        <v>-5145.1320486259092</v>
      </c>
      <c r="J148" s="16">
        <f t="shared" si="2"/>
        <v>406.7144230548638</v>
      </c>
      <c r="K148" s="16"/>
      <c r="M148" s="48"/>
    </row>
    <row r="149" spans="1:13" outlineLevel="1">
      <c r="A149" t="s">
        <v>227</v>
      </c>
      <c r="B149" t="s">
        <v>228</v>
      </c>
      <c r="D149" s="51">
        <f>+assessment!H149</f>
        <v>1.5009189667634454E-4</v>
      </c>
      <c r="F149" s="16">
        <f>+assessment!J149</f>
        <v>6394.8780716950378</v>
      </c>
      <c r="H149" s="38">
        <v>-5926.4052566230721</v>
      </c>
      <c r="J149" s="16">
        <f t="shared" ref="J149:J210" si="3">SUM(F149:H149)</f>
        <v>468.47281507196567</v>
      </c>
      <c r="M149" s="48"/>
    </row>
    <row r="150" spans="1:13" outlineLevel="1">
      <c r="A150" t="s">
        <v>229</v>
      </c>
      <c r="B150" t="s">
        <v>230</v>
      </c>
      <c r="D150" s="51">
        <f>+assessment!H150</f>
        <v>5.7675518301472053E-5</v>
      </c>
      <c r="F150" s="16">
        <f>+assessment!J150</f>
        <v>2457.3472347748611</v>
      </c>
      <c r="H150" s="38">
        <v>-2277.3281063758818</v>
      </c>
      <c r="J150" s="16">
        <f t="shared" si="3"/>
        <v>180.01912839897932</v>
      </c>
      <c r="M150" s="48"/>
    </row>
    <row r="151" spans="1:13" outlineLevel="1">
      <c r="A151" t="s">
        <v>231</v>
      </c>
      <c r="B151" t="s">
        <v>232</v>
      </c>
      <c r="D151" s="51">
        <f>+assessment!H151</f>
        <v>1.3934411067492317E-5</v>
      </c>
      <c r="F151" s="16">
        <f>+assessment!J151</f>
        <v>593.69534099261864</v>
      </c>
      <c r="H151" s="38">
        <v>-550.20270132510416</v>
      </c>
      <c r="J151" s="16">
        <f t="shared" si="3"/>
        <v>43.492639667514482</v>
      </c>
      <c r="M151" s="48"/>
    </row>
    <row r="152" spans="1:13" outlineLevel="1">
      <c r="A152" t="s">
        <v>233</v>
      </c>
      <c r="B152" t="s">
        <v>234</v>
      </c>
      <c r="D152" s="51">
        <f>+assessment!H152</f>
        <v>7.2317452700990483E-5</v>
      </c>
      <c r="F152" s="16">
        <f>+assessment!J152</f>
        <v>3081.1876105187098</v>
      </c>
      <c r="H152" s="38">
        <v>-2855.4674924051901</v>
      </c>
      <c r="J152" s="16">
        <f t="shared" si="3"/>
        <v>225.72011811351967</v>
      </c>
      <c r="M152" s="48"/>
    </row>
    <row r="153" spans="1:13" outlineLevel="1">
      <c r="A153" t="s">
        <v>235</v>
      </c>
      <c r="B153" t="s">
        <v>236</v>
      </c>
      <c r="D153" s="51">
        <f>+assessment!H153</f>
        <v>1.9201793783715931E-4</v>
      </c>
      <c r="F153" s="16">
        <f>+assessment!J153</f>
        <v>8181.1965018660521</v>
      </c>
      <c r="H153" s="38">
        <v>-7581.8624546931705</v>
      </c>
      <c r="J153" s="16">
        <f t="shared" si="3"/>
        <v>599.33404717288158</v>
      </c>
      <c r="M153" s="48"/>
    </row>
    <row r="154" spans="1:13" outlineLevel="1">
      <c r="A154" t="s">
        <v>237</v>
      </c>
      <c r="B154" t="s">
        <v>238</v>
      </c>
      <c r="D154" s="51">
        <f>+assessment!H154</f>
        <v>3.3178956958977886E-4</v>
      </c>
      <c r="F154" s="16">
        <f>+assessment!J154</f>
        <v>14136.365053485353</v>
      </c>
      <c r="H154" s="38">
        <v>-13100.770213795804</v>
      </c>
      <c r="J154" s="16">
        <f t="shared" si="3"/>
        <v>1035.5948396895492</v>
      </c>
      <c r="M154" s="48"/>
    </row>
    <row r="155" spans="1:13" outlineLevel="1">
      <c r="A155" t="s">
        <v>239</v>
      </c>
      <c r="B155" t="s">
        <v>240</v>
      </c>
      <c r="D155" s="51">
        <f>+assessment!H155</f>
        <v>1.8099755163597389E-5</v>
      </c>
      <c r="F155" s="16">
        <f>+assessment!J155</f>
        <v>771.16573220691566</v>
      </c>
      <c r="H155" s="38">
        <v>-714.67205439106203</v>
      </c>
      <c r="J155" s="16">
        <f t="shared" si="3"/>
        <v>56.49367781585363</v>
      </c>
      <c r="M155" s="48"/>
    </row>
    <row r="156" spans="1:13" outlineLevel="1">
      <c r="A156" t="s">
        <v>241</v>
      </c>
      <c r="B156" t="s">
        <v>242</v>
      </c>
      <c r="D156" s="51">
        <f>+assessment!H156</f>
        <v>1.4200237146931964E-5</v>
      </c>
      <c r="F156" s="16">
        <f>+assessment!J156</f>
        <v>605.02123801928462</v>
      </c>
      <c r="H156" s="38">
        <v>-560.69889138882081</v>
      </c>
      <c r="J156" s="16">
        <f t="shared" si="3"/>
        <v>44.322346630463812</v>
      </c>
      <c r="M156" s="48"/>
    </row>
    <row r="157" spans="1:13" outlineLevel="1">
      <c r="A157" t="s">
        <v>243</v>
      </c>
      <c r="B157" t="s">
        <v>244</v>
      </c>
      <c r="D157" s="51">
        <f>+assessment!H157</f>
        <v>9.3595096201437107E-6</v>
      </c>
      <c r="F157" s="16">
        <f>+assessment!J157</f>
        <v>398.77517812131811</v>
      </c>
      <c r="H157" s="38">
        <v>-369.56190334408677</v>
      </c>
      <c r="J157" s="16">
        <f t="shared" si="3"/>
        <v>29.213274777231334</v>
      </c>
      <c r="M157" s="48"/>
    </row>
    <row r="158" spans="1:13" outlineLevel="1">
      <c r="A158" t="s">
        <v>245</v>
      </c>
      <c r="B158" t="s">
        <v>246</v>
      </c>
      <c r="D158" s="51">
        <f>+assessment!H158</f>
        <v>2.0990137404016982E-4</v>
      </c>
      <c r="F158" s="16">
        <f>+assessment!J158</f>
        <v>8943.1456580406739</v>
      </c>
      <c r="H158" s="38">
        <v>-8287.9931164206846</v>
      </c>
      <c r="J158" s="16">
        <f t="shared" si="3"/>
        <v>655.15254161998928</v>
      </c>
      <c r="M158" s="48"/>
    </row>
    <row r="159" spans="1:13" outlineLevel="1">
      <c r="A159" t="s">
        <v>247</v>
      </c>
      <c r="B159" t="s">
        <v>248</v>
      </c>
      <c r="D159" s="51">
        <f>+assessment!H159</f>
        <v>9.6442963466377838E-6</v>
      </c>
      <c r="F159" s="16">
        <f>+assessment!J159</f>
        <v>410.90892039984971</v>
      </c>
      <c r="H159" s="38">
        <v>-380.8067579317426</v>
      </c>
      <c r="J159" s="16">
        <f t="shared" si="3"/>
        <v>30.10216246810711</v>
      </c>
      <c r="M159" s="48"/>
    </row>
    <row r="160" spans="1:13" outlineLevel="1">
      <c r="A160" t="s">
        <v>249</v>
      </c>
      <c r="B160" t="s">
        <v>250</v>
      </c>
      <c r="D160" s="51">
        <f>+assessment!H160</f>
        <v>8.2435114729542242E-6</v>
      </c>
      <c r="F160" s="16">
        <f>+assessment!J160</f>
        <v>351.22649469769709</v>
      </c>
      <c r="H160" s="38">
        <v>-325.49651785463971</v>
      </c>
      <c r="J160" s="16">
        <f t="shared" si="3"/>
        <v>25.729976843057386</v>
      </c>
      <c r="M160" s="48"/>
    </row>
    <row r="161" spans="1:13" outlineLevel="1">
      <c r="A161" t="s">
        <v>251</v>
      </c>
      <c r="B161" t="s">
        <v>252</v>
      </c>
      <c r="D161" s="51">
        <f>+assessment!H161</f>
        <v>1.1551060831766245E-5</v>
      </c>
      <c r="F161" s="16">
        <f>+assessment!J161</f>
        <v>492.14932487104363</v>
      </c>
      <c r="H161" s="38">
        <v>-456.09569303111823</v>
      </c>
      <c r="J161" s="16">
        <f t="shared" si="3"/>
        <v>36.053631839925401</v>
      </c>
      <c r="M161" s="48"/>
    </row>
    <row r="162" spans="1:13" outlineLevel="1">
      <c r="A162" t="s">
        <v>495</v>
      </c>
      <c r="B162" t="s">
        <v>496</v>
      </c>
      <c r="D162" s="51">
        <f>+assessment!H162</f>
        <v>1.891663662300001E-6</v>
      </c>
      <c r="F162" s="16">
        <f>+assessment!J162</f>
        <v>80.597012503281675</v>
      </c>
      <c r="H162" s="38">
        <v>-74.692676422047427</v>
      </c>
      <c r="J162" s="16">
        <f t="shared" si="3"/>
        <v>5.9043360812342485</v>
      </c>
      <c r="M162" s="48"/>
    </row>
    <row r="163" spans="1:13" outlineLevel="1">
      <c r="A163" t="s">
        <v>253</v>
      </c>
      <c r="B163" t="s">
        <v>254</v>
      </c>
      <c r="D163" s="51">
        <f>+assessment!H163</f>
        <v>1.1430227129961177E-3</v>
      </c>
      <c r="F163" s="16">
        <f>+assessment!J163</f>
        <v>48700.103367674128</v>
      </c>
      <c r="H163" s="38">
        <v>-45132.455280694616</v>
      </c>
      <c r="J163" s="16">
        <f t="shared" si="3"/>
        <v>3567.6480869795123</v>
      </c>
      <c r="M163" s="48"/>
    </row>
    <row r="164" spans="1:13" outlineLevel="1">
      <c r="A164" t="s">
        <v>255</v>
      </c>
      <c r="B164" t="s">
        <v>256</v>
      </c>
      <c r="D164" s="51">
        <f>+assessment!H164</f>
        <v>1.2979367264877804E-5</v>
      </c>
      <c r="F164" s="16">
        <f>+assessment!J164</f>
        <v>553.00434563517001</v>
      </c>
      <c r="H164" s="38">
        <v>-512.49262678107323</v>
      </c>
      <c r="J164" s="16">
        <f t="shared" si="3"/>
        <v>40.511718854096785</v>
      </c>
      <c r="M164" s="48"/>
    </row>
    <row r="165" spans="1:13" outlineLevel="1">
      <c r="A165" t="s">
        <v>257</v>
      </c>
      <c r="B165" t="s">
        <v>258</v>
      </c>
      <c r="D165" s="51">
        <f>+assessment!H165</f>
        <v>1.2138820447119495E-5</v>
      </c>
      <c r="F165" s="16">
        <f>+assessment!J165</f>
        <v>517.19165666164986</v>
      </c>
      <c r="H165" s="38">
        <v>-479.30348606455289</v>
      </c>
      <c r="J165" s="16">
        <f t="shared" si="3"/>
        <v>37.888170597096973</v>
      </c>
      <c r="M165" s="48"/>
    </row>
    <row r="166" spans="1:13" outlineLevel="1">
      <c r="A166" t="s">
        <v>259</v>
      </c>
      <c r="B166" t="s">
        <v>260</v>
      </c>
      <c r="D166" s="51">
        <f>+assessment!H166</f>
        <v>1.5787774710160178E-4</v>
      </c>
      <c r="F166" s="16">
        <f>+assessment!J166</f>
        <v>6726.6052685425821</v>
      </c>
      <c r="H166" s="38">
        <v>-6233.8309465457296</v>
      </c>
      <c r="J166" s="16">
        <f t="shared" si="3"/>
        <v>492.77432199685245</v>
      </c>
      <c r="M166" s="48"/>
    </row>
    <row r="167" spans="1:13" outlineLevel="1">
      <c r="A167" t="s">
        <v>261</v>
      </c>
      <c r="B167" t="s">
        <v>262</v>
      </c>
      <c r="D167" s="51">
        <f>+assessment!H167</f>
        <v>9.7599132168563317E-6</v>
      </c>
      <c r="F167" s="16">
        <f>+assessment!J167</f>
        <v>415.83494108751506</v>
      </c>
      <c r="H167" s="38">
        <v>-385.37191063212487</v>
      </c>
      <c r="J167" s="16">
        <f t="shared" si="3"/>
        <v>30.463030455390196</v>
      </c>
      <c r="M167" s="48"/>
    </row>
    <row r="168" spans="1:13" outlineLevel="1">
      <c r="A168" t="s">
        <v>263</v>
      </c>
      <c r="B168" t="s">
        <v>264</v>
      </c>
      <c r="D168" s="51">
        <f>+assessment!H168</f>
        <v>4.6275720924082299E-5</v>
      </c>
      <c r="F168" s="16">
        <f>+assessment!J168</f>
        <v>1971.6427038524675</v>
      </c>
      <c r="H168" s="38">
        <v>-1827.2050777657141</v>
      </c>
      <c r="J168" s="16">
        <f t="shared" si="3"/>
        <v>144.43762608675343</v>
      </c>
      <c r="M168" s="48"/>
    </row>
    <row r="169" spans="1:13" outlineLevel="1">
      <c r="A169" t="s">
        <v>265</v>
      </c>
      <c r="B169" t="s">
        <v>266</v>
      </c>
      <c r="D169" s="51">
        <f>+assessment!H169</f>
        <v>5.0692785179097638E-5</v>
      </c>
      <c r="F169" s="16">
        <f>+assessment!J169</f>
        <v>2159.8379893486326</v>
      </c>
      <c r="H169" s="38">
        <v>-2001.613646112432</v>
      </c>
      <c r="J169" s="16">
        <f t="shared" si="3"/>
        <v>158.22434323620064</v>
      </c>
      <c r="M169" s="48"/>
    </row>
    <row r="170" spans="1:13" outlineLevel="1">
      <c r="A170" t="s">
        <v>267</v>
      </c>
      <c r="B170" t="s">
        <v>268</v>
      </c>
      <c r="D170" s="51">
        <f>+assessment!H170</f>
        <v>1.3888460080376558E-3</v>
      </c>
      <c r="F170" s="16">
        <f>+assessment!J170</f>
        <v>59173.753403310664</v>
      </c>
      <c r="H170" s="38">
        <v>-54838.831841956271</v>
      </c>
      <c r="J170" s="16">
        <f t="shared" si="3"/>
        <v>4334.9215613543929</v>
      </c>
      <c r="M170" s="48"/>
    </row>
    <row r="171" spans="1:13" outlineLevel="1">
      <c r="A171" t="s">
        <v>269</v>
      </c>
      <c r="B171" t="s">
        <v>270</v>
      </c>
      <c r="D171" s="51">
        <f>+assessment!H171</f>
        <v>7.6935644947802728E-6</v>
      </c>
      <c r="F171" s="16">
        <f>+assessment!J171</f>
        <v>327.79522392827505</v>
      </c>
      <c r="H171" s="38">
        <v>-303.78176353087918</v>
      </c>
      <c r="J171" s="16">
        <f t="shared" si="3"/>
        <v>24.013460397395875</v>
      </c>
      <c r="M171" s="48"/>
    </row>
    <row r="172" spans="1:13" outlineLevel="1">
      <c r="A172" t="s">
        <v>271</v>
      </c>
      <c r="B172" t="s">
        <v>272</v>
      </c>
      <c r="D172" s="51">
        <f>+assessment!H172</f>
        <v>1.3366314397117314E-5</v>
      </c>
      <c r="F172" s="16">
        <f>+assessment!J172</f>
        <v>569.49077685270368</v>
      </c>
      <c r="H172" s="38">
        <v>-527.7713031741398</v>
      </c>
      <c r="J172" s="16">
        <f t="shared" si="3"/>
        <v>41.719473678563872</v>
      </c>
      <c r="M172" s="48"/>
    </row>
    <row r="173" spans="1:13" outlineLevel="1">
      <c r="A173" t="s">
        <v>273</v>
      </c>
      <c r="B173" t="s">
        <v>274</v>
      </c>
      <c r="D173" s="51">
        <f>+assessment!H173</f>
        <v>1.1952130360780842E-5</v>
      </c>
      <c r="F173" s="16">
        <f>+assessment!J173</f>
        <v>509.23746082718503</v>
      </c>
      <c r="H173" s="38">
        <v>-471.93199477463577</v>
      </c>
      <c r="J173" s="16">
        <f t="shared" si="3"/>
        <v>37.305466052549264</v>
      </c>
      <c r="M173" s="48"/>
    </row>
    <row r="174" spans="1:13" outlineLevel="1">
      <c r="A174" t="s">
        <v>275</v>
      </c>
      <c r="B174" t="s">
        <v>276</v>
      </c>
      <c r="D174" s="51">
        <f>+assessment!H174</f>
        <v>2.9770485477081395E-5</v>
      </c>
      <c r="F174" s="16">
        <f>+assessment!J174</f>
        <v>1268.413745024706</v>
      </c>
      <c r="H174" s="38">
        <v>-1175.4929182089738</v>
      </c>
      <c r="J174" s="16">
        <f t="shared" si="3"/>
        <v>92.920826815732198</v>
      </c>
      <c r="M174" s="48"/>
    </row>
    <row r="175" spans="1:13" outlineLevel="1">
      <c r="A175" t="s">
        <v>277</v>
      </c>
      <c r="B175" t="s">
        <v>278</v>
      </c>
      <c r="D175" s="51">
        <f>+assessment!H175</f>
        <v>2.6946949745286396E-6</v>
      </c>
      <c r="F175" s="16">
        <f>+assessment!J175</f>
        <v>114.81130017085013</v>
      </c>
      <c r="H175" s="38">
        <v>-106.4005107249688</v>
      </c>
      <c r="J175" s="16">
        <f t="shared" si="3"/>
        <v>8.4107894458813348</v>
      </c>
      <c r="M175" s="48"/>
    </row>
    <row r="176" spans="1:13" outlineLevel="1">
      <c r="A176" t="s">
        <v>279</v>
      </c>
      <c r="B176" t="s">
        <v>280</v>
      </c>
      <c r="D176" s="51">
        <f>+assessment!H176</f>
        <v>1.0717685034470262E-4</v>
      </c>
      <c r="F176" s="16">
        <f>+assessment!J176</f>
        <v>4566.4216739203903</v>
      </c>
      <c r="H176" s="38">
        <v>-4231.8970133399434</v>
      </c>
      <c r="J176" s="16">
        <f t="shared" si="3"/>
        <v>334.52466058044683</v>
      </c>
      <c r="M176" s="48"/>
    </row>
    <row r="177" spans="1:13" outlineLevel="1">
      <c r="A177" t="s">
        <v>281</v>
      </c>
      <c r="B177" t="s">
        <v>282</v>
      </c>
      <c r="D177" s="51">
        <f>+assessment!H177</f>
        <v>7.4149734925080588E-5</v>
      </c>
      <c r="F177" s="16">
        <f>+assessment!J177</f>
        <v>3159.2545926507114</v>
      </c>
      <c r="H177" s="38">
        <v>-2927.8154821696235</v>
      </c>
      <c r="J177" s="16">
        <f t="shared" si="3"/>
        <v>231.43911048108794</v>
      </c>
      <c r="M177" s="48"/>
    </row>
    <row r="178" spans="1:13" outlineLevel="1">
      <c r="A178" t="s">
        <v>283</v>
      </c>
      <c r="B178" t="s">
        <v>284</v>
      </c>
      <c r="D178" s="51">
        <f>+assessment!H178</f>
        <v>6.9831711842431781E-6</v>
      </c>
      <c r="F178" s="16">
        <f>+assessment!J178</f>
        <v>297.52790967327104</v>
      </c>
      <c r="H178" s="38">
        <v>-275.73175721431267</v>
      </c>
      <c r="J178" s="16">
        <f t="shared" si="3"/>
        <v>21.796152458958375</v>
      </c>
      <c r="M178" s="48"/>
    </row>
    <row r="179" spans="1:13" outlineLevel="1">
      <c r="A179" t="s">
        <v>285</v>
      </c>
      <c r="B179" t="s">
        <v>286</v>
      </c>
      <c r="D179" s="51">
        <f>+assessment!H179</f>
        <v>4.6175445106855397E-5</v>
      </c>
      <c r="F179" s="16">
        <f>+assessment!J179</f>
        <v>1967.3703104794367</v>
      </c>
      <c r="H179" s="38">
        <v>-1823.2456692734143</v>
      </c>
      <c r="J179" s="16">
        <f t="shared" si="3"/>
        <v>144.12464120602249</v>
      </c>
      <c r="M179" s="48"/>
    </row>
    <row r="180" spans="1:13" outlineLevel="1">
      <c r="A180" t="s">
        <v>287</v>
      </c>
      <c r="B180" t="s">
        <v>288</v>
      </c>
      <c r="D180" s="51">
        <f>+assessment!H180</f>
        <v>6.1037756911146856E-5</v>
      </c>
      <c r="F180" s="16">
        <f>+assessment!J180</f>
        <v>2600.6001780245588</v>
      </c>
      <c r="H180" s="38">
        <v>-2410.0866963573635</v>
      </c>
      <c r="J180" s="16">
        <f t="shared" si="3"/>
        <v>190.51348166719526</v>
      </c>
      <c r="M180" s="48"/>
    </row>
    <row r="181" spans="1:13" outlineLevel="1">
      <c r="A181" t="s">
        <v>289</v>
      </c>
      <c r="B181" t="s">
        <v>290</v>
      </c>
      <c r="D181" s="51">
        <f>+assessment!H181</f>
        <v>2.9060638622269588E-5</v>
      </c>
      <c r="F181" s="16">
        <f>+assessment!J181</f>
        <v>1238.169713290692</v>
      </c>
      <c r="H181" s="38">
        <v>-1147.4644887939894</v>
      </c>
      <c r="J181" s="16">
        <f t="shared" si="3"/>
        <v>90.705224496702613</v>
      </c>
      <c r="M181" s="48"/>
    </row>
    <row r="182" spans="1:13" outlineLevel="1">
      <c r="A182" t="s">
        <v>291</v>
      </c>
      <c r="B182" t="s">
        <v>292</v>
      </c>
      <c r="D182" s="51">
        <f>+assessment!H182</f>
        <v>1.4348781051279385E-5</v>
      </c>
      <c r="F182" s="16">
        <f>+assessment!J182</f>
        <v>611.35016168292304</v>
      </c>
      <c r="H182" s="38">
        <v>-566.56417389279363</v>
      </c>
      <c r="J182" s="16">
        <f t="shared" si="3"/>
        <v>44.785987790129411</v>
      </c>
      <c r="M182" s="48"/>
    </row>
    <row r="183" spans="1:13" outlineLevel="1">
      <c r="A183" t="s">
        <v>293</v>
      </c>
      <c r="B183" t="s">
        <v>294</v>
      </c>
      <c r="D183" s="51">
        <f>+assessment!H183</f>
        <v>1.8946999877300888E-5</v>
      </c>
      <c r="F183" s="16">
        <f>+assessment!J183</f>
        <v>807.26379453406037</v>
      </c>
      <c r="H183" s="38">
        <v>-748.12566272120375</v>
      </c>
      <c r="J183" s="16">
        <f t="shared" si="3"/>
        <v>59.138131812856614</v>
      </c>
      <c r="M183" s="48"/>
    </row>
    <row r="184" spans="1:13" outlineLevel="1">
      <c r="A184" t="s">
        <v>295</v>
      </c>
      <c r="B184" t="s">
        <v>296</v>
      </c>
      <c r="D184" s="51">
        <f>+assessment!H184</f>
        <v>2.2687454646878758E-3</v>
      </c>
      <c r="F184" s="16">
        <f>+assessment!J184</f>
        <v>96663.117354533882</v>
      </c>
      <c r="H184" s="38">
        <v>-89581.818509893492</v>
      </c>
      <c r="J184" s="16">
        <f t="shared" si="3"/>
        <v>7081.2988446403906</v>
      </c>
      <c r="M184" s="48"/>
    </row>
    <row r="185" spans="1:13" outlineLevel="1">
      <c r="A185" t="s">
        <v>297</v>
      </c>
      <c r="B185" t="s">
        <v>298</v>
      </c>
      <c r="D185" s="51">
        <f>+assessment!H185</f>
        <v>1.4604030737065955E-5</v>
      </c>
      <c r="F185" s="16">
        <f>+assessment!J185</f>
        <v>622.22543646183681</v>
      </c>
      <c r="H185" s="38">
        <v>-576.64275317052045</v>
      </c>
      <c r="J185" s="16">
        <f t="shared" si="3"/>
        <v>45.582683291316357</v>
      </c>
      <c r="M185" s="48"/>
    </row>
    <row r="186" spans="1:13" outlineLevel="1">
      <c r="A186" t="s">
        <v>299</v>
      </c>
      <c r="B186" t="s">
        <v>300</v>
      </c>
      <c r="D186" s="51">
        <f>+assessment!H186</f>
        <v>3.6165670324697696E-6</v>
      </c>
      <c r="F186" s="16">
        <f>+assessment!J186</f>
        <v>154.08896631260421</v>
      </c>
      <c r="H186" s="38">
        <v>-142.80079302600063</v>
      </c>
      <c r="J186" s="16">
        <f t="shared" si="3"/>
        <v>11.28817328660358</v>
      </c>
      <c r="M186" s="48"/>
    </row>
    <row r="187" spans="1:13" outlineLevel="1">
      <c r="A187" t="s">
        <v>301</v>
      </c>
      <c r="B187" t="s">
        <v>302</v>
      </c>
      <c r="D187" s="51">
        <f>+assessment!H187</f>
        <v>1.8024658585722567E-5</v>
      </c>
      <c r="F187" s="16">
        <f>+assessment!J187</f>
        <v>767.96613602787204</v>
      </c>
      <c r="H187" s="38">
        <v>-711.70685264648387</v>
      </c>
      <c r="J187" s="16">
        <f t="shared" si="3"/>
        <v>56.259283381388173</v>
      </c>
      <c r="M187" s="48"/>
    </row>
    <row r="188" spans="1:13" outlineLevel="1">
      <c r="A188" t="s">
        <v>303</v>
      </c>
      <c r="B188" t="s">
        <v>304</v>
      </c>
      <c r="D188" s="51">
        <f>+assessment!H188</f>
        <v>4.6882757929707797E-4</v>
      </c>
      <c r="F188" s="16">
        <f>+assessment!J188</f>
        <v>19975.063761888418</v>
      </c>
      <c r="H188" s="38">
        <v>-18511.740419854239</v>
      </c>
      <c r="J188" s="16">
        <f t="shared" si="3"/>
        <v>1463.3233420341785</v>
      </c>
      <c r="M188" s="48"/>
    </row>
    <row r="189" spans="1:13" outlineLevel="1">
      <c r="A189" t="s">
        <v>305</v>
      </c>
      <c r="B189" t="s">
        <v>306</v>
      </c>
      <c r="D189" s="51">
        <f>+assessment!H189</f>
        <v>1.4886654809103364E-5</v>
      </c>
      <c r="F189" s="16">
        <f>+assessment!J189</f>
        <v>634.26703578083607</v>
      </c>
      <c r="H189" s="38">
        <v>-587.80221496200238</v>
      </c>
      <c r="J189" s="16">
        <f t="shared" si="3"/>
        <v>46.464820818833687</v>
      </c>
      <c r="M189" s="48"/>
    </row>
    <row r="190" spans="1:13" outlineLevel="1">
      <c r="A190" t="s">
        <v>307</v>
      </c>
      <c r="B190" t="s">
        <v>308</v>
      </c>
      <c r="D190" s="51">
        <f>+assessment!H190</f>
        <v>6.8336715597595134E-6</v>
      </c>
      <c r="F190" s="16">
        <f>+assessment!J190</f>
        <v>291.15826619812196</v>
      </c>
      <c r="H190" s="38">
        <v>-269.82873793064203</v>
      </c>
      <c r="J190" s="16">
        <f t="shared" si="3"/>
        <v>21.32952826747993</v>
      </c>
      <c r="M190" s="48"/>
    </row>
    <row r="191" spans="1:13" outlineLevel="1">
      <c r="A191" t="s">
        <v>309</v>
      </c>
      <c r="B191" t="s">
        <v>310</v>
      </c>
      <c r="D191" s="51">
        <f>+assessment!H191</f>
        <v>3.9999921436020808E-5</v>
      </c>
      <c r="F191" s="16">
        <f>+assessment!J191</f>
        <v>1704.2533682702715</v>
      </c>
      <c r="H191" s="38">
        <v>-1579.404017887297</v>
      </c>
      <c r="J191" s="16">
        <f t="shared" si="3"/>
        <v>124.84935038297454</v>
      </c>
      <c r="M191" s="48"/>
    </row>
    <row r="192" spans="1:13" outlineLevel="1">
      <c r="A192" t="s">
        <v>311</v>
      </c>
      <c r="B192" t="s">
        <v>312</v>
      </c>
      <c r="D192" s="51">
        <f>+assessment!H192</f>
        <v>2.1211797630483154E-5</v>
      </c>
      <c r="F192" s="16">
        <f>+assessment!J192</f>
        <v>903.7587140424771</v>
      </c>
      <c r="H192" s="38">
        <v>-837.5516051396055</v>
      </c>
      <c r="J192" s="16">
        <f t="shared" si="3"/>
        <v>66.207108902871596</v>
      </c>
      <c r="M192" s="48"/>
    </row>
    <row r="193" spans="1:13" outlineLevel="1">
      <c r="A193" t="s">
        <v>313</v>
      </c>
      <c r="B193" t="s">
        <v>314</v>
      </c>
      <c r="D193" s="51">
        <f>+assessment!H193</f>
        <v>1.8464095894206057E-5</v>
      </c>
      <c r="F193" s="16">
        <f>+assessment!J193</f>
        <v>786.68898562957645</v>
      </c>
      <c r="H193" s="38">
        <v>-729.05811299179527</v>
      </c>
      <c r="J193" s="16">
        <f t="shared" si="3"/>
        <v>57.630872637781181</v>
      </c>
      <c r="M193" s="48"/>
    </row>
    <row r="194" spans="1:13" outlineLevel="1">
      <c r="A194" t="s">
        <v>315</v>
      </c>
      <c r="B194" t="s">
        <v>316</v>
      </c>
      <c r="D194" s="51">
        <f>+assessment!H194</f>
        <v>2.5767988700141735E-5</v>
      </c>
      <c r="F194" s="16">
        <f>+assessment!J194</f>
        <v>1097.8816947430366</v>
      </c>
      <c r="H194" s="38">
        <v>-1017.4536205270849</v>
      </c>
      <c r="J194" s="16">
        <f t="shared" si="3"/>
        <v>80.42807421595171</v>
      </c>
      <c r="M194" s="48"/>
    </row>
    <row r="195" spans="1:13" outlineLevel="1">
      <c r="A195" t="s">
        <v>317</v>
      </c>
      <c r="B195" t="s">
        <v>318</v>
      </c>
      <c r="D195" s="51">
        <f>+assessment!H195</f>
        <v>2.0632693767483601E-5</v>
      </c>
      <c r="F195" s="16">
        <f>+assessment!J195</f>
        <v>879.08517285380481</v>
      </c>
      <c r="H195" s="38">
        <v>-814.68558602858059</v>
      </c>
      <c r="J195" s="16">
        <f t="shared" si="3"/>
        <v>64.399586825224219</v>
      </c>
      <c r="M195" s="48"/>
    </row>
    <row r="196" spans="1:13" outlineLevel="1">
      <c r="A196" t="s">
        <v>319</v>
      </c>
      <c r="B196" t="s">
        <v>320</v>
      </c>
      <c r="D196" s="51">
        <f>+assessment!H196</f>
        <v>2.2260750502275456E-5</v>
      </c>
      <c r="F196" s="16">
        <f>+assessment!J196</f>
        <v>948.45083844497549</v>
      </c>
      <c r="H196" s="38">
        <v>-878.96969599593569</v>
      </c>
      <c r="J196" s="16">
        <f t="shared" si="3"/>
        <v>69.481142449039794</v>
      </c>
      <c r="M196" s="48"/>
    </row>
    <row r="197" spans="1:13" outlineLevel="1">
      <c r="A197" t="s">
        <v>321</v>
      </c>
      <c r="B197" t="s">
        <v>322</v>
      </c>
      <c r="D197" s="51">
        <f>+assessment!H197</f>
        <v>3.5801495999589704E-4</v>
      </c>
      <c r="F197" s="16">
        <f>+assessment!J197</f>
        <v>15253.734996456822</v>
      </c>
      <c r="H197" s="38">
        <v>-14136.284422100875</v>
      </c>
      <c r="J197" s="16">
        <f t="shared" si="3"/>
        <v>1117.4505743559475</v>
      </c>
      <c r="M197" s="48"/>
    </row>
    <row r="198" spans="1:13" outlineLevel="1">
      <c r="A198" t="s">
        <v>323</v>
      </c>
      <c r="B198" t="s">
        <v>324</v>
      </c>
      <c r="D198" s="51">
        <f>+assessment!H198</f>
        <v>2.6274075379197509E-5</v>
      </c>
      <c r="F198" s="16">
        <f>+assessment!J198</f>
        <v>1119.4442352794492</v>
      </c>
      <c r="H198" s="38">
        <v>-1037.4365431330311</v>
      </c>
      <c r="J198" s="16">
        <f t="shared" si="3"/>
        <v>82.007692146418094</v>
      </c>
      <c r="M198" s="48"/>
    </row>
    <row r="199" spans="1:13" outlineLevel="1">
      <c r="A199" t="s">
        <v>325</v>
      </c>
      <c r="B199" t="s">
        <v>326</v>
      </c>
      <c r="D199" s="51">
        <f>+assessment!H199</f>
        <v>1.7343089119601832E-4</v>
      </c>
      <c r="F199" s="16">
        <f>+assessment!J199</f>
        <v>7389.2690253326782</v>
      </c>
      <c r="H199" s="38">
        <v>-6847.9496095734157</v>
      </c>
      <c r="J199" s="16">
        <f t="shared" si="3"/>
        <v>541.31941575926248</v>
      </c>
      <c r="M199" s="48"/>
    </row>
    <row r="200" spans="1:13" outlineLevel="1">
      <c r="A200" t="s">
        <v>327</v>
      </c>
      <c r="B200" t="s">
        <v>328</v>
      </c>
      <c r="D200" s="51">
        <f>+assessment!H200</f>
        <v>7.6995355939416918E-6</v>
      </c>
      <c r="F200" s="16">
        <f>+assessment!J200</f>
        <v>328.04963107440909</v>
      </c>
      <c r="H200" s="38">
        <v>-304.01753344412344</v>
      </c>
      <c r="J200" s="16">
        <f t="shared" si="3"/>
        <v>24.032097630285648</v>
      </c>
      <c r="M200" s="48"/>
    </row>
    <row r="201" spans="1:13" outlineLevel="1">
      <c r="A201" t="s">
        <v>329</v>
      </c>
      <c r="B201" t="s">
        <v>330</v>
      </c>
      <c r="D201" s="51">
        <f>+assessment!H201</f>
        <v>2.3102567285476437E-5</v>
      </c>
      <c r="F201" s="16">
        <f>+assessment!J201</f>
        <v>984.31763609685197</v>
      </c>
      <c r="H201" s="38">
        <v>-912.20898152401389</v>
      </c>
      <c r="J201" s="16">
        <f t="shared" si="3"/>
        <v>72.108654572838077</v>
      </c>
      <c r="M201" s="48"/>
    </row>
    <row r="202" spans="1:13" outlineLevel="1">
      <c r="A202" t="s">
        <v>505</v>
      </c>
      <c r="B202" t="s">
        <v>503</v>
      </c>
      <c r="D202" s="51">
        <f>+assessment!H202</f>
        <v>6.3090693726479206E-6</v>
      </c>
      <c r="F202" s="16">
        <f>+assessment!J202</f>
        <v>268.80684618803747</v>
      </c>
      <c r="H202" s="38">
        <v>-249.11472719335148</v>
      </c>
      <c r="J202" s="16">
        <f t="shared" si="3"/>
        <v>19.692118994685984</v>
      </c>
      <c r="M202" s="48"/>
    </row>
    <row r="203" spans="1:13" outlineLevel="1">
      <c r="A203" t="s">
        <v>331</v>
      </c>
      <c r="B203" t="s">
        <v>332</v>
      </c>
      <c r="D203" s="51">
        <f>+assessment!H203</f>
        <v>4.7383466439522752E-5</v>
      </c>
      <c r="F203" s="16">
        <f>+assessment!J203</f>
        <v>2018.8397721990968</v>
      </c>
      <c r="H203" s="38">
        <v>-1870.9446066215819</v>
      </c>
      <c r="J203" s="16">
        <f t="shared" si="3"/>
        <v>147.89516557751494</v>
      </c>
      <c r="M203" s="48"/>
    </row>
    <row r="204" spans="1:13" outlineLevel="1">
      <c r="A204" t="s">
        <v>333</v>
      </c>
      <c r="B204" t="s">
        <v>334</v>
      </c>
      <c r="D204" s="51">
        <f>+assessment!H204</f>
        <v>2.0474916226292441E-5</v>
      </c>
      <c r="F204" s="16">
        <f>+assessment!J204</f>
        <v>872.36283700015758</v>
      </c>
      <c r="H204" s="38">
        <v>-808.4557117302453</v>
      </c>
      <c r="J204" s="16">
        <f t="shared" si="3"/>
        <v>63.907125269912285</v>
      </c>
      <c r="M204" s="48"/>
    </row>
    <row r="205" spans="1:13" outlineLevel="1">
      <c r="A205" t="s">
        <v>335</v>
      </c>
      <c r="B205" t="s">
        <v>336</v>
      </c>
      <c r="D205" s="51">
        <f>+assessment!H205</f>
        <v>1.3949596877214654E-5</v>
      </c>
      <c r="F205" s="16">
        <f>+assessment!J205</f>
        <v>594.34235394764653</v>
      </c>
      <c r="H205" s="38">
        <v>-550.80231572506477</v>
      </c>
      <c r="J205" s="16">
        <f t="shared" si="3"/>
        <v>43.540038222581757</v>
      </c>
      <c r="M205" s="48"/>
    </row>
    <row r="206" spans="1:13" outlineLevel="1">
      <c r="A206" t="s">
        <v>337</v>
      </c>
      <c r="B206" t="s">
        <v>338</v>
      </c>
      <c r="D206" s="51">
        <f>+assessment!H206</f>
        <v>3.7441486515990656E-6</v>
      </c>
      <c r="F206" s="16">
        <f>+assessment!J206</f>
        <v>159.5247620923098</v>
      </c>
      <c r="H206" s="38">
        <v>-147.8383759668491</v>
      </c>
      <c r="J206" s="16">
        <f t="shared" si="3"/>
        <v>11.6863861254607</v>
      </c>
      <c r="M206" s="48"/>
    </row>
    <row r="207" spans="1:13" outlineLevel="1">
      <c r="A207" t="s">
        <v>339</v>
      </c>
      <c r="B207" t="s">
        <v>340</v>
      </c>
      <c r="D207" s="51">
        <f>+assessment!H207</f>
        <v>1.1149956591026473E-4</v>
      </c>
      <c r="F207" s="16">
        <f>+assessment!J207</f>
        <v>4750.5970997263375</v>
      </c>
      <c r="H207" s="38">
        <v>-4402.5802068895355</v>
      </c>
      <c r="J207" s="16">
        <f t="shared" si="3"/>
        <v>348.01689283680207</v>
      </c>
      <c r="M207" s="48"/>
    </row>
    <row r="208" spans="1:13" outlineLevel="1">
      <c r="A208" t="s">
        <v>341</v>
      </c>
      <c r="B208" t="s">
        <v>342</v>
      </c>
      <c r="D208" s="51">
        <f>+assessment!H208</f>
        <v>4.0698301894938446E-5</v>
      </c>
      <c r="F208" s="16">
        <f>+assessment!J208</f>
        <v>1734.0088579491264</v>
      </c>
      <c r="H208" s="38">
        <v>-1606.9796946193819</v>
      </c>
      <c r="J208" s="16">
        <f t="shared" si="3"/>
        <v>127.02916332974451</v>
      </c>
      <c r="M208" s="48"/>
    </row>
    <row r="209" spans="1:13" outlineLevel="1">
      <c r="A209" t="s">
        <v>343</v>
      </c>
      <c r="B209" t="s">
        <v>344</v>
      </c>
      <c r="D209" s="51">
        <f>+assessment!H209</f>
        <v>3.8262868477999864E-5</v>
      </c>
      <c r="F209" s="16">
        <f>+assessment!J209</f>
        <v>1630.2437640437704</v>
      </c>
      <c r="H209" s="38">
        <v>-1510.8161726444137</v>
      </c>
      <c r="J209" s="16">
        <f t="shared" si="3"/>
        <v>119.42759139935674</v>
      </c>
      <c r="M209" s="48"/>
    </row>
    <row r="210" spans="1:13" outlineLevel="1">
      <c r="A210" t="s">
        <v>345</v>
      </c>
      <c r="B210" t="s">
        <v>346</v>
      </c>
      <c r="D210" s="51">
        <f>+assessment!H210</f>
        <v>5.5880722318590219E-4</v>
      </c>
      <c r="F210" s="16">
        <f>+assessment!J210</f>
        <v>23808.774071009047</v>
      </c>
      <c r="H210" s="38">
        <v>-22064.602675181075</v>
      </c>
      <c r="J210" s="16">
        <f t="shared" si="3"/>
        <v>1744.1713958279724</v>
      </c>
      <c r="M210" s="48"/>
    </row>
    <row r="211" spans="1:13" outlineLevel="1">
      <c r="A211" t="s">
        <v>486</v>
      </c>
      <c r="B211" t="s">
        <v>350</v>
      </c>
      <c r="D211" s="51">
        <f>+assessment!H211</f>
        <v>2.448913685421344E-5</v>
      </c>
      <c r="F211" s="16">
        <f>+assessment!J211</f>
        <v>1043.3943985760179</v>
      </c>
      <c r="H211" s="38">
        <v>-966.95792775497785</v>
      </c>
      <c r="J211" s="16">
        <f t="shared" ref="J211:J262" si="4">SUM(F211:H211)</f>
        <v>76.436470821040075</v>
      </c>
      <c r="M211" s="48"/>
    </row>
    <row r="212" spans="1:13" outlineLevel="1">
      <c r="A212" t="s">
        <v>487</v>
      </c>
      <c r="B212" t="s">
        <v>351</v>
      </c>
      <c r="D212" s="51">
        <f>+assessment!H212</f>
        <v>1.3396633456730441E-5</v>
      </c>
      <c r="F212" s="16">
        <f>+assessment!J212</f>
        <v>570.78256337661242</v>
      </c>
      <c r="H212" s="38">
        <v>-528.96845663975671</v>
      </c>
      <c r="J212" s="16">
        <f t="shared" si="4"/>
        <v>41.814106736855706</v>
      </c>
      <c r="M212" s="48"/>
    </row>
    <row r="213" spans="1:13" outlineLevel="1">
      <c r="A213" t="s">
        <v>488</v>
      </c>
      <c r="B213" t="s">
        <v>347</v>
      </c>
      <c r="D213" s="51">
        <f>+assessment!H213</f>
        <v>6.4789864978653871E-6</v>
      </c>
      <c r="F213" s="16">
        <f>+assessment!J213</f>
        <v>276.04640623172025</v>
      </c>
      <c r="H213" s="38">
        <v>-255.82393512781141</v>
      </c>
      <c r="J213" s="16">
        <f t="shared" si="4"/>
        <v>20.222471103908845</v>
      </c>
      <c r="M213" s="48"/>
    </row>
    <row r="214" spans="1:13" outlineLevel="1">
      <c r="A214" t="s">
        <v>349</v>
      </c>
      <c r="B214" t="s">
        <v>348</v>
      </c>
      <c r="D214" s="51">
        <f>+assessment!H214</f>
        <v>1.1325683636909906E-4</v>
      </c>
      <c r="F214" s="16">
        <f>+assessment!J214</f>
        <v>4825.468099241185</v>
      </c>
      <c r="H214" s="38">
        <v>-4471.9663437507497</v>
      </c>
      <c r="J214" s="16">
        <f t="shared" si="4"/>
        <v>353.50175549043524</v>
      </c>
      <c r="M214" s="48"/>
    </row>
    <row r="215" spans="1:13" outlineLevel="1">
      <c r="A215" t="s">
        <v>352</v>
      </c>
      <c r="B215" t="s">
        <v>353</v>
      </c>
      <c r="D215" s="51">
        <f>+assessment!H215</f>
        <v>9.8621725841597049E-5</v>
      </c>
      <c r="F215" s="16">
        <f>+assessment!J215</f>
        <v>4201.918464240096</v>
      </c>
      <c r="H215" s="38">
        <v>-3894.0963995226593</v>
      </c>
      <c r="J215" s="16">
        <f t="shared" si="4"/>
        <v>307.82206471743666</v>
      </c>
      <c r="M215" s="48"/>
    </row>
    <row r="216" spans="1:13" outlineLevel="1">
      <c r="A216" t="s">
        <v>354</v>
      </c>
      <c r="B216" t="s">
        <v>355</v>
      </c>
      <c r="D216" s="51">
        <f>+assessment!H216</f>
        <v>7.7840897551058308E-6</v>
      </c>
      <c r="F216" s="16">
        <f>+assessment!J216</f>
        <v>331.65218099930678</v>
      </c>
      <c r="H216" s="38">
        <v>-307.35616954833017</v>
      </c>
      <c r="J216" s="16">
        <f t="shared" si="4"/>
        <v>24.296011450976607</v>
      </c>
      <c r="M216" s="48"/>
    </row>
    <row r="217" spans="1:13" outlineLevel="1">
      <c r="A217" t="s">
        <v>356</v>
      </c>
      <c r="B217" t="s">
        <v>357</v>
      </c>
      <c r="D217" s="51">
        <f>+assessment!H217</f>
        <v>1.0712377578681808E-5</v>
      </c>
      <c r="F217" s="16">
        <f>+assessment!J217</f>
        <v>456.41603571278347</v>
      </c>
      <c r="H217" s="38">
        <v>-422.9801354974602</v>
      </c>
      <c r="J217" s="16">
        <f t="shared" si="4"/>
        <v>33.435900215323272</v>
      </c>
      <c r="M217" s="48"/>
    </row>
    <row r="218" spans="1:13" outlineLevel="1">
      <c r="A218" t="s">
        <v>358</v>
      </c>
      <c r="B218" t="s">
        <v>359</v>
      </c>
      <c r="D218" s="51">
        <f>+assessment!H218</f>
        <v>2.577921636732237E-4</v>
      </c>
      <c r="F218" s="16">
        <f>+assessment!J218</f>
        <v>10983.600654228647</v>
      </c>
      <c r="H218" s="38">
        <v>-10178.969469642372</v>
      </c>
      <c r="J218" s="16">
        <f t="shared" si="4"/>
        <v>804.63118458627468</v>
      </c>
      <c r="M218" s="48"/>
    </row>
    <row r="219" spans="1:13" outlineLevel="1">
      <c r="A219" t="s">
        <v>360</v>
      </c>
      <c r="B219" t="s">
        <v>361</v>
      </c>
      <c r="D219" s="51">
        <f>+assessment!H219</f>
        <v>1.0478108579687788E-5</v>
      </c>
      <c r="F219" s="16">
        <f>+assessment!J219</f>
        <v>446.43467284297225</v>
      </c>
      <c r="H219" s="38">
        <v>-413.72998237229945</v>
      </c>
      <c r="J219" s="16">
        <f t="shared" si="4"/>
        <v>32.704690470672801</v>
      </c>
      <c r="M219" s="48"/>
    </row>
    <row r="220" spans="1:13" outlineLevel="1">
      <c r="A220" t="s">
        <v>362</v>
      </c>
      <c r="B220" t="s">
        <v>363</v>
      </c>
      <c r="D220" s="51">
        <f>+assessment!H220</f>
        <v>2.043626766903584E-5</v>
      </c>
      <c r="F220" s="16">
        <f>+assessment!J220</f>
        <v>870.71616041883726</v>
      </c>
      <c r="H220" s="38">
        <v>-806.92966656752526</v>
      </c>
      <c r="J220" s="16">
        <f t="shared" si="4"/>
        <v>63.786493851312002</v>
      </c>
      <c r="M220" s="48"/>
    </row>
    <row r="221" spans="1:13" outlineLevel="1">
      <c r="A221" t="s">
        <v>364</v>
      </c>
      <c r="B221" t="s">
        <v>365</v>
      </c>
      <c r="D221" s="51">
        <f>+assessment!H221</f>
        <v>2.6516891401978715E-5</v>
      </c>
      <c r="F221" s="16">
        <f>+assessment!J221</f>
        <v>1129.789756216453</v>
      </c>
      <c r="H221" s="38">
        <v>-1047.0241770137991</v>
      </c>
      <c r="J221" s="16">
        <f t="shared" si="4"/>
        <v>82.765579202653953</v>
      </c>
      <c r="M221" s="48"/>
    </row>
    <row r="222" spans="1:13" outlineLevel="1">
      <c r="A222" t="s">
        <v>366</v>
      </c>
      <c r="B222" t="s">
        <v>367</v>
      </c>
      <c r="D222" s="51">
        <f>+assessment!H222</f>
        <v>2.1785712629974375E-5</v>
      </c>
      <c r="F222" s="16">
        <f>+assessment!J222</f>
        <v>928.21117634413918</v>
      </c>
      <c r="H222" s="38">
        <v>-860.21274105138627</v>
      </c>
      <c r="J222" s="16">
        <f t="shared" si="4"/>
        <v>67.998435292752902</v>
      </c>
      <c r="M222" s="48"/>
    </row>
    <row r="223" spans="1:13" outlineLevel="1">
      <c r="A223" t="s">
        <v>368</v>
      </c>
      <c r="B223" t="s">
        <v>369</v>
      </c>
      <c r="D223" s="51">
        <f>+assessment!H223</f>
        <v>9.178788337481282E-6</v>
      </c>
      <c r="F223" s="16">
        <f>+assessment!J223</f>
        <v>391.07529163058587</v>
      </c>
      <c r="H223" s="38">
        <v>-362.42609132977248</v>
      </c>
      <c r="J223" s="16">
        <f t="shared" si="4"/>
        <v>28.649200300813391</v>
      </c>
      <c r="M223" s="48"/>
    </row>
    <row r="224" spans="1:13" outlineLevel="1">
      <c r="A224" t="s">
        <v>370</v>
      </c>
      <c r="B224" t="s">
        <v>371</v>
      </c>
      <c r="D224" s="51">
        <f>+assessment!H224</f>
        <v>4.7504134272181956E-4</v>
      </c>
      <c r="F224" s="16">
        <f>+assessment!J224</f>
        <v>20239.809963032556</v>
      </c>
      <c r="H224" s="38">
        <v>-18757.09197473005</v>
      </c>
      <c r="J224" s="16">
        <f t="shared" si="4"/>
        <v>1482.7179883025055</v>
      </c>
      <c r="M224" s="48"/>
    </row>
    <row r="225" spans="1:13" outlineLevel="1">
      <c r="A225" t="s">
        <v>372</v>
      </c>
      <c r="B225" t="s">
        <v>373</v>
      </c>
      <c r="D225" s="51">
        <f>+assessment!H225</f>
        <v>3.3810137175262872E-5</v>
      </c>
      <c r="F225" s="16">
        <f>+assessment!J225</f>
        <v>1440.5288334074742</v>
      </c>
      <c r="H225" s="38">
        <v>-1334.9992845696715</v>
      </c>
      <c r="J225" s="16">
        <f t="shared" si="4"/>
        <v>105.52954883780262</v>
      </c>
      <c r="M225" s="48"/>
    </row>
    <row r="226" spans="1:13" outlineLevel="1">
      <c r="A226" t="s">
        <v>374</v>
      </c>
      <c r="B226" t="s">
        <v>375</v>
      </c>
      <c r="D226" s="51">
        <f>+assessment!H226</f>
        <v>1.0894110470132626E-5</v>
      </c>
      <c r="F226" s="16">
        <f>+assessment!J226</f>
        <v>464.15902323029502</v>
      </c>
      <c r="H226" s="38">
        <v>-430.15589106485038</v>
      </c>
      <c r="J226" s="16">
        <f t="shared" si="4"/>
        <v>34.00313216544464</v>
      </c>
      <c r="M226" s="48"/>
    </row>
    <row r="227" spans="1:13" outlineLevel="1">
      <c r="A227" t="s">
        <v>376</v>
      </c>
      <c r="B227" t="s">
        <v>377</v>
      </c>
      <c r="D227" s="51">
        <f>+assessment!H227</f>
        <v>1.0167217204370351E-5</v>
      </c>
      <c r="F227" s="16">
        <f>+assessment!J227</f>
        <v>433.18870498780069</v>
      </c>
      <c r="H227" s="38">
        <v>-401.45438107922564</v>
      </c>
      <c r="J227" s="16">
        <f t="shared" si="4"/>
        <v>31.73432390857505</v>
      </c>
      <c r="M227" s="48"/>
    </row>
    <row r="228" spans="1:13" outlineLevel="1">
      <c r="A228" t="s">
        <v>378</v>
      </c>
      <c r="B228" t="s">
        <v>379</v>
      </c>
      <c r="D228" s="51">
        <f>+assessment!H228</f>
        <v>9.7959423881495728E-5</v>
      </c>
      <c r="F228" s="16">
        <f>+assessment!J228</f>
        <v>4173.7001501586528</v>
      </c>
      <c r="H228" s="38">
        <v>-3867.9452887383095</v>
      </c>
      <c r="J228" s="16">
        <f t="shared" si="4"/>
        <v>305.75486142034333</v>
      </c>
      <c r="M228" s="48"/>
    </row>
    <row r="229" spans="1:13" outlineLevel="1">
      <c r="A229" t="s">
        <v>511</v>
      </c>
      <c r="B229" t="s">
        <v>512</v>
      </c>
      <c r="D229" s="51">
        <f>+assessment!H229</f>
        <v>5.6808950450197213E-6</v>
      </c>
      <c r="F229" s="16">
        <f>+assessment!J229</f>
        <v>242.0425882773406</v>
      </c>
      <c r="H229" s="38">
        <v>-224.31115205192171</v>
      </c>
      <c r="J229" s="16">
        <f t="shared" si="4"/>
        <v>17.731436225418889</v>
      </c>
      <c r="M229" s="48"/>
    </row>
    <row r="230" spans="1:13" outlineLevel="1">
      <c r="A230" t="s">
        <v>380</v>
      </c>
      <c r="B230" t="s">
        <v>381</v>
      </c>
      <c r="D230" s="51">
        <f>+assessment!H230</f>
        <v>1.3830309775719968E-4</v>
      </c>
      <c r="F230" s="16">
        <f>+assessment!J230</f>
        <v>5892.5995785247715</v>
      </c>
      <c r="H230" s="38">
        <v>-5460.9224328944301</v>
      </c>
      <c r="J230" s="16">
        <f t="shared" si="4"/>
        <v>431.67714563034133</v>
      </c>
      <c r="M230" s="48"/>
    </row>
    <row r="231" spans="1:13" outlineLevel="1">
      <c r="A231" t="s">
        <v>382</v>
      </c>
      <c r="B231" t="s">
        <v>383</v>
      </c>
      <c r="D231" s="51">
        <f>+assessment!H231</f>
        <v>1.0922348929489026E-4</v>
      </c>
      <c r="F231" s="16">
        <f>+assessment!J231</f>
        <v>4653.6216283020358</v>
      </c>
      <c r="H231" s="38">
        <v>-4312.708916589836</v>
      </c>
      <c r="J231" s="16">
        <f t="shared" si="4"/>
        <v>340.91271171219978</v>
      </c>
      <c r="M231" s="48"/>
    </row>
    <row r="232" spans="1:13" outlineLevel="1">
      <c r="A232" t="s">
        <v>384</v>
      </c>
      <c r="B232" t="s">
        <v>385</v>
      </c>
      <c r="D232" s="51">
        <f>+assessment!H232</f>
        <v>2.5778036497140313E-4</v>
      </c>
      <c r="F232" s="16">
        <f>+assessment!J232</f>
        <v>10983.097953808319</v>
      </c>
      <c r="H232" s="38">
        <v>-10178.503595800817</v>
      </c>
      <c r="J232" s="16">
        <f t="shared" si="4"/>
        <v>804.5943580075018</v>
      </c>
      <c r="M232" s="48"/>
    </row>
    <row r="233" spans="1:13" s="48" customFormat="1" outlineLevel="1">
      <c r="A233" s="50" t="s">
        <v>564</v>
      </c>
      <c r="B233" s="50" t="s">
        <v>565</v>
      </c>
      <c r="D233" s="51">
        <f>+assessment!H233</f>
        <v>4.5102455627429499E-6</v>
      </c>
      <c r="F233" s="16">
        <f>+assessment!J233</f>
        <v>192.16540723274434</v>
      </c>
      <c r="H233" s="38">
        <v>-178.08784886861554</v>
      </c>
      <c r="J233" s="16">
        <f t="shared" si="4"/>
        <v>14.077558364128805</v>
      </c>
    </row>
    <row r="234" spans="1:13" outlineLevel="1">
      <c r="A234" t="s">
        <v>386</v>
      </c>
      <c r="B234" t="s">
        <v>387</v>
      </c>
      <c r="D234" s="51">
        <f>+assessment!H234</f>
        <v>1.248561973627272E-5</v>
      </c>
      <c r="F234" s="16">
        <f>+assessment!J234</f>
        <v>531.96753209926715</v>
      </c>
      <c r="H234" s="38">
        <v>-492.99691772704136</v>
      </c>
      <c r="J234" s="16">
        <f t="shared" si="4"/>
        <v>38.970614372225782</v>
      </c>
      <c r="M234" s="48"/>
    </row>
    <row r="235" spans="1:13" outlineLevel="1">
      <c r="A235" t="s">
        <v>388</v>
      </c>
      <c r="B235" t="s">
        <v>389</v>
      </c>
      <c r="D235" s="51">
        <f>+assessment!H235</f>
        <v>1.8237440694464314E-5</v>
      </c>
      <c r="F235" s="16">
        <f>+assessment!J235</f>
        <v>777.03201947243838</v>
      </c>
      <c r="H235" s="38">
        <v>-720.10859208536704</v>
      </c>
      <c r="J235" s="16">
        <f t="shared" si="4"/>
        <v>56.923427387071342</v>
      </c>
      <c r="M235" s="48"/>
    </row>
    <row r="236" spans="1:13" outlineLevel="1">
      <c r="A236" t="s">
        <v>390</v>
      </c>
      <c r="B236" t="s">
        <v>391</v>
      </c>
      <c r="D236" s="51">
        <f>+assessment!H236</f>
        <v>8.535516241364229E-6</v>
      </c>
      <c r="F236" s="16">
        <f>+assessment!J236</f>
        <v>363.66777188644647</v>
      </c>
      <c r="H236" s="38">
        <v>-337.02637811215754</v>
      </c>
      <c r="J236" s="16">
        <f t="shared" si="4"/>
        <v>26.641393774288929</v>
      </c>
      <c r="M236" s="48"/>
    </row>
    <row r="237" spans="1:13" outlineLevel="1">
      <c r="A237" t="s">
        <v>392</v>
      </c>
      <c r="B237" t="s">
        <v>393</v>
      </c>
      <c r="D237" s="51">
        <f>+assessment!H237</f>
        <v>2.7320321479477785E-4</v>
      </c>
      <c r="F237" s="16">
        <f>+assessment!J237</f>
        <v>11640.210338437735</v>
      </c>
      <c r="H237" s="38">
        <v>-10787.477566344036</v>
      </c>
      <c r="J237" s="16">
        <f t="shared" si="4"/>
        <v>852.73277209369917</v>
      </c>
      <c r="M237" s="48"/>
    </row>
    <row r="238" spans="1:13" outlineLevel="1">
      <c r="A238" t="s">
        <v>394</v>
      </c>
      <c r="B238" t="s">
        <v>395</v>
      </c>
      <c r="D238" s="51">
        <f>+assessment!H238</f>
        <v>1.2105014820493337E-5</v>
      </c>
      <c r="F238" s="16">
        <f>+assessment!J238</f>
        <v>515.75132000658243</v>
      </c>
      <c r="H238" s="38">
        <v>-477.96866487981742</v>
      </c>
      <c r="J238" s="16">
        <f t="shared" si="4"/>
        <v>37.782655126765007</v>
      </c>
      <c r="M238" s="48"/>
    </row>
    <row r="239" spans="1:13" s="48" customFormat="1" outlineLevel="1">
      <c r="A239" s="50" t="s">
        <v>576</v>
      </c>
      <c r="B239" s="50" t="s">
        <v>577</v>
      </c>
      <c r="D239" s="51">
        <f>+assessment!H239</f>
        <v>5.0344859022423384E-6</v>
      </c>
      <c r="F239" s="16">
        <f>+assessment!J239</f>
        <v>214.50141021225076</v>
      </c>
      <c r="H239" s="38">
        <v>-198.78757198852932</v>
      </c>
      <c r="J239" s="16">
        <f t="shared" si="4"/>
        <v>15.713838223721439</v>
      </c>
    </row>
    <row r="240" spans="1:13" outlineLevel="1">
      <c r="A240" t="s">
        <v>396</v>
      </c>
      <c r="B240" t="s">
        <v>397</v>
      </c>
      <c r="D240" s="51">
        <f>+assessment!H240</f>
        <v>9.4094283754837048E-5</v>
      </c>
      <c r="F240" s="16">
        <f>+assessment!J240</f>
        <v>4009.0203747188257</v>
      </c>
      <c r="H240" s="38">
        <v>-3715.3295428422489</v>
      </c>
      <c r="J240" s="16">
        <f t="shared" si="4"/>
        <v>293.69083187657679</v>
      </c>
      <c r="M240" s="48"/>
    </row>
    <row r="241" spans="1:13" outlineLevel="1">
      <c r="A241" t="s">
        <v>398</v>
      </c>
      <c r="B241" t="s">
        <v>399</v>
      </c>
      <c r="D241" s="51">
        <f>+assessment!H241</f>
        <v>2.839222999671042E-5</v>
      </c>
      <c r="F241" s="16">
        <f>+assessment!J241</f>
        <v>1209.6912160688375</v>
      </c>
      <c r="H241" s="38">
        <v>-1121.0722552370503</v>
      </c>
      <c r="J241" s="16">
        <f t="shared" si="4"/>
        <v>88.618960831787263</v>
      </c>
      <c r="M241" s="48"/>
    </row>
    <row r="242" spans="1:13" outlineLevel="1">
      <c r="A242" t="s">
        <v>400</v>
      </c>
      <c r="B242" t="s">
        <v>401</v>
      </c>
      <c r="D242" s="51">
        <f>+assessment!H242</f>
        <v>9.5630811308956539E-4</v>
      </c>
      <c r="F242" s="16">
        <f>+assessment!J242</f>
        <v>40744.863097891401</v>
      </c>
      <c r="H242" s="38">
        <v>-37759.996068185617</v>
      </c>
      <c r="J242" s="16">
        <f t="shared" si="4"/>
        <v>2984.8670297057834</v>
      </c>
      <c r="M242" s="48"/>
    </row>
    <row r="243" spans="1:13" outlineLevel="1">
      <c r="A243" t="s">
        <v>402</v>
      </c>
      <c r="B243" t="s">
        <v>403</v>
      </c>
      <c r="D243" s="51">
        <f>+assessment!H243</f>
        <v>2.2196819943538161E-4</v>
      </c>
      <c r="F243" s="16">
        <f>+assessment!J243</f>
        <v>9457.2698634347307</v>
      </c>
      <c r="H243" s="38">
        <v>-8764.4538650455415</v>
      </c>
      <c r="J243" s="16">
        <f t="shared" si="4"/>
        <v>692.81599838918919</v>
      </c>
      <c r="M243" s="48"/>
    </row>
    <row r="244" spans="1:13" outlineLevel="1">
      <c r="A244" t="s">
        <v>404</v>
      </c>
      <c r="B244" t="s">
        <v>405</v>
      </c>
      <c r="D244" s="51">
        <f>+assessment!H244</f>
        <v>4.06570216647126E-5</v>
      </c>
      <c r="F244" s="16">
        <f>+assessment!J244</f>
        <v>1732.2500552095285</v>
      </c>
      <c r="H244" s="38">
        <v>-1605.3497373810335</v>
      </c>
      <c r="J244" s="16">
        <f t="shared" si="4"/>
        <v>126.90031782849496</v>
      </c>
      <c r="M244" s="48"/>
    </row>
    <row r="245" spans="1:13" outlineLevel="1">
      <c r="A245" t="s">
        <v>406</v>
      </c>
      <c r="B245" t="s">
        <v>407</v>
      </c>
      <c r="D245" s="51">
        <f>+assessment!H245</f>
        <v>4.860049821729923E-4</v>
      </c>
      <c r="F245" s="16">
        <f>+assessment!J245</f>
        <v>20706.931367084511</v>
      </c>
      <c r="H245" s="38">
        <v>-19189.993229987427</v>
      </c>
      <c r="J245" s="16">
        <f t="shared" si="4"/>
        <v>1516.9381370970841</v>
      </c>
      <c r="M245" s="48"/>
    </row>
    <row r="246" spans="1:13" outlineLevel="1">
      <c r="A246" t="s">
        <v>408</v>
      </c>
      <c r="B246" t="s">
        <v>409</v>
      </c>
      <c r="D246" s="51">
        <f>+assessment!H246</f>
        <v>3.9250688616422635E-4</v>
      </c>
      <c r="F246" s="16">
        <f>+assessment!J246</f>
        <v>16723.312416615689</v>
      </c>
      <c r="H246" s="38">
        <v>-15498.204266420214</v>
      </c>
      <c r="J246" s="16">
        <f t="shared" si="4"/>
        <v>1225.1081501954741</v>
      </c>
      <c r="M246" s="48"/>
    </row>
    <row r="247" spans="1:13" outlineLevel="1">
      <c r="A247" t="s">
        <v>410</v>
      </c>
      <c r="B247" t="s">
        <v>411</v>
      </c>
      <c r="D247" s="51">
        <f>+assessment!H247</f>
        <v>5.7252837025794497E-6</v>
      </c>
      <c r="F247" s="16">
        <f>+assessment!J247</f>
        <v>243.93382997090652</v>
      </c>
      <c r="H247" s="38">
        <v>-226.06384609684864</v>
      </c>
      <c r="J247" s="16">
        <f t="shared" si="4"/>
        <v>17.86998387405788</v>
      </c>
      <c r="M247" s="48"/>
    </row>
    <row r="248" spans="1:13" outlineLevel="1">
      <c r="A248" t="s">
        <v>412</v>
      </c>
      <c r="B248" t="s">
        <v>413</v>
      </c>
      <c r="D248" s="51">
        <f>+assessment!H248</f>
        <v>1.6422882520647597E-5</v>
      </c>
      <c r="F248" s="16">
        <f>+assessment!J248</f>
        <v>699.72019563308811</v>
      </c>
      <c r="H248" s="38">
        <v>-648.46043960085899</v>
      </c>
      <c r="J248" s="16">
        <f t="shared" si="4"/>
        <v>51.25975603222912</v>
      </c>
      <c r="M248" s="48"/>
    </row>
    <row r="249" spans="1:13" outlineLevel="1">
      <c r="A249" t="s">
        <v>414</v>
      </c>
      <c r="B249" t="s">
        <v>415</v>
      </c>
      <c r="D249" s="51">
        <f>+assessment!H249</f>
        <v>1.6308527393410599E-4</v>
      </c>
      <c r="F249" s="16">
        <f>+assessment!J249</f>
        <v>6948.4793329416443</v>
      </c>
      <c r="H249" s="38">
        <v>-6439.4510704669356</v>
      </c>
      <c r="J249" s="16">
        <f t="shared" si="4"/>
        <v>509.02826247470875</v>
      </c>
      <c r="M249" s="48"/>
    </row>
    <row r="250" spans="1:13" outlineLevel="1">
      <c r="A250" t="s">
        <v>416</v>
      </c>
      <c r="B250" t="s">
        <v>417</v>
      </c>
      <c r="D250" s="51">
        <f>+assessment!H250</f>
        <v>1.2060463704217793E-5</v>
      </c>
      <c r="F250" s="16">
        <f>+assessment!J250</f>
        <v>513.85315652908059</v>
      </c>
      <c r="H250" s="38">
        <v>-476.20955612357886</v>
      </c>
      <c r="J250" s="16">
        <f t="shared" si="4"/>
        <v>37.643600405501729</v>
      </c>
      <c r="M250" s="48"/>
    </row>
    <row r="251" spans="1:13" outlineLevel="1">
      <c r="A251" t="s">
        <v>418</v>
      </c>
      <c r="B251" t="s">
        <v>419</v>
      </c>
      <c r="D251" s="51">
        <f>+assessment!H251</f>
        <v>1.4133037041017462E-5</v>
      </c>
      <c r="F251" s="16">
        <f>+assessment!J251</f>
        <v>602.158082224439</v>
      </c>
      <c r="H251" s="38">
        <v>-558.04548324516782</v>
      </c>
      <c r="J251" s="16">
        <f t="shared" si="4"/>
        <v>44.112598979271183</v>
      </c>
      <c r="M251" s="48"/>
    </row>
    <row r="252" spans="1:13" outlineLevel="1">
      <c r="A252" t="s">
        <v>420</v>
      </c>
      <c r="B252" t="s">
        <v>421</v>
      </c>
      <c r="D252" s="51">
        <f>+assessment!H252</f>
        <v>7.3579782808279646E-5</v>
      </c>
      <c r="F252" s="16">
        <f>+assessment!J252</f>
        <v>3134.9709745850005</v>
      </c>
      <c r="H252" s="38">
        <v>-2905.3108213862615</v>
      </c>
      <c r="J252" s="16">
        <f t="shared" si="4"/>
        <v>229.66015319873895</v>
      </c>
      <c r="M252" s="48"/>
    </row>
    <row r="253" spans="1:13" outlineLevel="1">
      <c r="A253" t="s">
        <v>422</v>
      </c>
      <c r="B253" t="s">
        <v>423</v>
      </c>
      <c r="D253" s="51">
        <f>+assessment!H253</f>
        <v>3.5655607196867042E-5</v>
      </c>
      <c r="F253" s="16">
        <f>+assessment!J253</f>
        <v>1519.1577003514087</v>
      </c>
      <c r="H253" s="38">
        <v>-1407.8679968663762</v>
      </c>
      <c r="J253" s="16">
        <f t="shared" si="4"/>
        <v>111.28970348503253</v>
      </c>
      <c r="M253" s="48"/>
    </row>
    <row r="254" spans="1:13" outlineLevel="1">
      <c r="A254" t="s">
        <v>424</v>
      </c>
      <c r="B254" t="s">
        <v>425</v>
      </c>
      <c r="D254" s="51">
        <f>+assessment!H254</f>
        <v>3.1222151344611793E-4</v>
      </c>
      <c r="F254" s="16">
        <f>+assessment!J254</f>
        <v>13302.640276133554</v>
      </c>
      <c r="H254" s="38">
        <v>-12328.12203384936</v>
      </c>
      <c r="J254" s="16">
        <f t="shared" si="4"/>
        <v>974.51824228419355</v>
      </c>
      <c r="M254" s="48"/>
    </row>
    <row r="255" spans="1:13" outlineLevel="1">
      <c r="A255" t="s">
        <v>426</v>
      </c>
      <c r="B255" t="s">
        <v>427</v>
      </c>
      <c r="D255" s="51">
        <f>+assessment!H255</f>
        <v>3.2129808249352539E-6</v>
      </c>
      <c r="F255" s="16">
        <f>+assessment!J255</f>
        <v>136.89360369974835</v>
      </c>
      <c r="H255" s="38">
        <v>-126.86511978315534</v>
      </c>
      <c r="J255" s="16">
        <f t="shared" si="4"/>
        <v>10.028483916593018</v>
      </c>
      <c r="M255" s="48"/>
    </row>
    <row r="256" spans="1:13" outlineLevel="1">
      <c r="A256" t="s">
        <v>428</v>
      </c>
      <c r="B256" t="s">
        <v>429</v>
      </c>
      <c r="D256" s="51">
        <f>+assessment!H256</f>
        <v>6.4429206503870376E-5</v>
      </c>
      <c r="F256" s="16">
        <f>+assessment!J256</f>
        <v>2745.0976966250073</v>
      </c>
      <c r="H256" s="38">
        <v>-2543.9986872040795</v>
      </c>
      <c r="J256" s="16">
        <f t="shared" si="4"/>
        <v>201.09900942092781</v>
      </c>
      <c r="M256" s="48"/>
    </row>
    <row r="257" spans="1:13" outlineLevel="1">
      <c r="A257" t="s">
        <v>430</v>
      </c>
      <c r="B257" t="s">
        <v>431</v>
      </c>
      <c r="D257" s="51">
        <f>+assessment!H257</f>
        <v>6.1837412544610279E-6</v>
      </c>
      <c r="F257" s="16">
        <f>+assessment!J257</f>
        <v>263.4670640111994</v>
      </c>
      <c r="H257" s="38">
        <v>-244.16612413833698</v>
      </c>
      <c r="J257" s="16">
        <f t="shared" si="4"/>
        <v>19.300939872862415</v>
      </c>
      <c r="M257" s="48"/>
    </row>
    <row r="258" spans="1:13" outlineLevel="1">
      <c r="A258" t="s">
        <v>432</v>
      </c>
      <c r="B258" t="s">
        <v>433</v>
      </c>
      <c r="D258" s="51">
        <f>+assessment!H258</f>
        <v>1.4608676751284516E-4</v>
      </c>
      <c r="F258" s="16">
        <f>+assessment!J258</f>
        <v>6224.233864851557</v>
      </c>
      <c r="H258" s="38">
        <v>-5768.2620186893082</v>
      </c>
      <c r="J258" s="16">
        <f t="shared" si="4"/>
        <v>455.97184616224877</v>
      </c>
      <c r="M258" s="48"/>
    </row>
    <row r="259" spans="1:13" outlineLevel="1">
      <c r="A259" t="s">
        <v>434</v>
      </c>
      <c r="B259" t="s">
        <v>435</v>
      </c>
      <c r="D259" s="51">
        <f>+assessment!H259</f>
        <v>4.3910986261012561E-6</v>
      </c>
      <c r="F259" s="16">
        <f>+assessment!J259</f>
        <v>187.08898305987498</v>
      </c>
      <c r="H259" s="38">
        <v>-173.38331086716354</v>
      </c>
      <c r="J259" s="16">
        <f t="shared" si="4"/>
        <v>13.705672192711432</v>
      </c>
      <c r="M259" s="48"/>
    </row>
    <row r="260" spans="1:13" outlineLevel="1">
      <c r="A260" s="48" t="s">
        <v>566</v>
      </c>
      <c r="B260" s="48" t="s">
        <v>567</v>
      </c>
      <c r="D260" s="51">
        <f>+assessment!H260</f>
        <v>3.3689279319060688E-5</v>
      </c>
      <c r="F260" s="16">
        <f>+assessment!J260</f>
        <v>1435.3795130808344</v>
      </c>
      <c r="H260" s="38">
        <v>-1330.22719060483</v>
      </c>
      <c r="J260" s="16">
        <f t="shared" si="4"/>
        <v>105.15232247600443</v>
      </c>
      <c r="M260" s="48"/>
    </row>
    <row r="261" spans="1:13" outlineLevel="1">
      <c r="A261" t="s">
        <v>436</v>
      </c>
      <c r="B261" t="s">
        <v>437</v>
      </c>
      <c r="D261" s="51">
        <f>+assessment!H261</f>
        <v>3.4927250328794267E-5</v>
      </c>
      <c r="F261" s="16">
        <f>+assessment!J261</f>
        <v>1488.1250232572484</v>
      </c>
      <c r="H261" s="38">
        <v>-1379.108696283</v>
      </c>
      <c r="J261" s="16">
        <f t="shared" si="4"/>
        <v>109.01632697424839</v>
      </c>
      <c r="M261" s="48"/>
    </row>
    <row r="262" spans="1:13" outlineLevel="1">
      <c r="A262" t="s">
        <v>438</v>
      </c>
      <c r="B262" t="s">
        <v>439</v>
      </c>
      <c r="D262" s="24">
        <f>+assessment!H262</f>
        <v>1.0125815977017534E-5</v>
      </c>
      <c r="E262" s="7"/>
      <c r="F262" s="20">
        <f>+assessment!J262</f>
        <v>431.42474699404767</v>
      </c>
      <c r="H262" s="46">
        <v>-399.81964624778118</v>
      </c>
      <c r="J262" s="20">
        <f t="shared" si="4"/>
        <v>31.605100746266487</v>
      </c>
      <c r="M262" s="48"/>
    </row>
    <row r="263" spans="1:13">
      <c r="B263" t="s">
        <v>483</v>
      </c>
      <c r="D263" s="3">
        <f>SUBTOTAL(9,D140:D262)</f>
        <v>1.8066008422635109E-2</v>
      </c>
      <c r="F263" s="16">
        <f>SUBTOTAL(9,F140:F262)</f>
        <v>769727.90445905132</v>
      </c>
      <c r="H263" s="16">
        <f>SUBTOTAL(9,H140:H262)</f>
        <v>-713339.55831724626</v>
      </c>
      <c r="J263" s="16">
        <f>SUBTOTAL(9,J140:J262)</f>
        <v>56388.346141804745</v>
      </c>
    </row>
    <row r="264" spans="1:13">
      <c r="D264" s="7"/>
      <c r="F264" s="20"/>
      <c r="H264" s="20"/>
      <c r="J264" s="20"/>
    </row>
    <row r="265" spans="1:13">
      <c r="D265" s="8">
        <f>SUBTOTAL(9,D4:D264)</f>
        <v>0.99999999999999978</v>
      </c>
      <c r="F265" s="16">
        <f>SUBTOTAL(9,F4:F264)</f>
        <v>42606417.890000023</v>
      </c>
      <c r="H265" s="16">
        <f>SUBTOTAL(9,H4:H264)</f>
        <v>-39485563.248317242</v>
      </c>
      <c r="J265" s="16">
        <f>SUBTOTAL(9,J4:J264)</f>
        <v>3120854.6416827459</v>
      </c>
    </row>
    <row r="266" spans="1:13">
      <c r="F266" s="16"/>
    </row>
    <row r="267" spans="1:13">
      <c r="F267" s="16"/>
    </row>
    <row r="268" spans="1:13">
      <c r="D268" s="34" t="s">
        <v>582</v>
      </c>
      <c r="F268" s="16">
        <f>assessment!J268</f>
        <v>35300000</v>
      </c>
      <c r="H268" s="16">
        <f>+$H$265*(F268/$F$273)</f>
        <v>-32714329.24176294</v>
      </c>
      <c r="J268" s="16">
        <f>SUM(F268:H268)</f>
        <v>2585670.7582370602</v>
      </c>
    </row>
    <row r="269" spans="1:13">
      <c r="D269" s="9" t="s">
        <v>507</v>
      </c>
      <c r="F269" s="16">
        <f>assessment!J269</f>
        <v>-4237884.17</v>
      </c>
      <c r="H269" s="16">
        <f>+$H$265*(F269/$F$273)</f>
        <v>3927465.6664542565</v>
      </c>
      <c r="J269" s="16">
        <f>SUM(F269:H269)</f>
        <v>-310418.50354574341</v>
      </c>
    </row>
    <row r="270" spans="1:13">
      <c r="D270" s="34" t="s">
        <v>561</v>
      </c>
      <c r="F270" s="16">
        <f>assessment!J270</f>
        <v>13246904</v>
      </c>
      <c r="H270" s="16">
        <f>+$H$265*(F270/$F$273)</f>
        <v>-12276588.637111232</v>
      </c>
      <c r="J270" s="16">
        <f>SUM(F270:H270)</f>
        <v>970315.36288876832</v>
      </c>
    </row>
    <row r="271" spans="1:13">
      <c r="D271" s="9" t="s">
        <v>507</v>
      </c>
      <c r="F271" s="16">
        <f>assessment!J271</f>
        <v>-1702601.94</v>
      </c>
      <c r="H271" s="16">
        <f>+$H$265*(F271/$F$273)</f>
        <v>1577888.9641026715</v>
      </c>
      <c r="J271" s="16">
        <f>SUM(F271:H271)</f>
        <v>-124712.97589732846</v>
      </c>
    </row>
    <row r="272" spans="1:13">
      <c r="F272" s="16"/>
      <c r="H272" s="16"/>
    </row>
    <row r="273" spans="6:10" ht="13.5" thickBot="1">
      <c r="F273" s="17">
        <f>SUM(F268:F272)</f>
        <v>42606417.890000001</v>
      </c>
      <c r="H273" s="17">
        <f>SUM(H268:H272)</f>
        <v>-39485563.248317242</v>
      </c>
      <c r="J273" s="17">
        <f>SUM(J268:J272)</f>
        <v>3120854.6416827566</v>
      </c>
    </row>
    <row r="274" spans="6:10" ht="13.5" thickTop="1"/>
    <row r="276" spans="6:10">
      <c r="F276" s="16"/>
    </row>
    <row r="277" spans="6:10">
      <c r="F277" s="16"/>
    </row>
    <row r="278" spans="6:10">
      <c r="F278" s="16"/>
    </row>
    <row r="279" spans="6:10">
      <c r="F279" s="16"/>
    </row>
    <row r="280" spans="6:10">
      <c r="F280" s="16"/>
    </row>
    <row r="282" spans="6:10">
      <c r="F282" s="16"/>
    </row>
  </sheetData>
  <phoneticPr fontId="6" type="noConversion"/>
  <pageMargins left="0.5" right="0.5" top="1" bottom="1" header="0.5" footer="0.5"/>
  <pageSetup scale="95" orientation="portrait" r:id="rId1"/>
  <headerFooter alignWithMargins="0">
    <oddHeader>&amp;C&amp;"Arial,Bold"&amp;14State Office of Risk Management
FY 2019  Assessment Final Invoice Amounts</oddHeader>
    <oddFooter>&amp;L&amp;D&amp;CPage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Y285"/>
  <sheetViews>
    <sheetView workbookViewId="0">
      <pane xSplit="2" ySplit="3" topLeftCell="C73" activePane="bottomRight" state="frozen"/>
      <selection activeCell="D52" sqref="D52"/>
      <selection pane="topRight" activeCell="D52" sqref="D52"/>
      <selection pane="bottomLeft" activeCell="D52" sqref="D52"/>
      <selection pane="bottomRight" activeCell="F130" sqref="F130"/>
    </sheetView>
  </sheetViews>
  <sheetFormatPr defaultRowHeight="12.75" outlineLevelRow="1"/>
  <cols>
    <col min="1" max="1" width="6" customWidth="1"/>
    <col min="2" max="2" width="33.5703125" customWidth="1"/>
    <col min="3" max="6" width="9.28515625" customWidth="1"/>
    <col min="7" max="7" width="2.42578125" customWidth="1"/>
    <col min="8" max="8" width="9.28515625" customWidth="1"/>
    <col min="9" max="9" width="2.28515625" customWidth="1"/>
    <col min="10" max="10" width="13.140625" customWidth="1"/>
    <col min="11" max="11" width="1.5703125" customWidth="1"/>
    <col min="12" max="12" width="7.42578125" customWidth="1"/>
    <col min="13" max="13" width="1.5703125" customWidth="1"/>
    <col min="14" max="14" width="6.42578125" customWidth="1"/>
    <col min="15" max="15" width="13" style="50" customWidth="1"/>
    <col min="16" max="16" width="14.7109375" bestFit="1" customWidth="1"/>
    <col min="17" max="17" width="1.5703125" customWidth="1"/>
    <col min="18" max="18" width="10" style="50" customWidth="1"/>
    <col min="19" max="19" width="10.140625" customWidth="1"/>
    <col min="20" max="20" width="1.5703125" customWidth="1"/>
    <col min="21" max="21" width="6.42578125" customWidth="1"/>
    <col min="22" max="22" width="5.28515625" style="48" customWidth="1"/>
    <col min="23" max="23" width="13.42578125" bestFit="1" customWidth="1"/>
    <col min="25" max="25" width="10.7109375" bestFit="1" customWidth="1"/>
  </cols>
  <sheetData>
    <row r="1" spans="1:25">
      <c r="F1" s="1" t="s">
        <v>456</v>
      </c>
      <c r="H1" s="1" t="s">
        <v>0</v>
      </c>
      <c r="J1" s="1"/>
      <c r="O1" s="1" t="s">
        <v>575</v>
      </c>
      <c r="R1" s="1" t="s">
        <v>575</v>
      </c>
    </row>
    <row r="2" spans="1:25">
      <c r="A2" s="19" t="s">
        <v>460</v>
      </c>
      <c r="B2" s="19"/>
      <c r="C2" s="1" t="s">
        <v>508</v>
      </c>
      <c r="D2" s="1" t="s">
        <v>469</v>
      </c>
      <c r="E2" s="1" t="s">
        <v>468</v>
      </c>
      <c r="F2" s="1" t="s">
        <v>457</v>
      </c>
      <c r="H2" s="1" t="s">
        <v>3</v>
      </c>
      <c r="J2" s="1" t="s">
        <v>3</v>
      </c>
      <c r="L2" s="1" t="s">
        <v>4</v>
      </c>
      <c r="O2" s="1" t="s">
        <v>578</v>
      </c>
      <c r="R2" s="1" t="s">
        <v>578</v>
      </c>
    </row>
    <row r="3" spans="1:25">
      <c r="A3" s="11" t="s">
        <v>458</v>
      </c>
      <c r="B3" s="11" t="s">
        <v>459</v>
      </c>
      <c r="C3" s="11">
        <v>0.125</v>
      </c>
      <c r="D3" s="11">
        <v>0.125</v>
      </c>
      <c r="E3" s="11">
        <v>0.15</v>
      </c>
      <c r="F3" s="11">
        <v>0.6</v>
      </c>
      <c r="G3" s="11"/>
      <c r="H3" s="11" t="s">
        <v>5</v>
      </c>
      <c r="I3" s="11"/>
      <c r="J3" s="11" t="s">
        <v>6</v>
      </c>
      <c r="K3" s="11"/>
      <c r="L3" s="11" t="s">
        <v>1</v>
      </c>
      <c r="M3" s="11"/>
      <c r="N3" s="11"/>
      <c r="O3" s="11" t="s">
        <v>3</v>
      </c>
      <c r="P3" s="11" t="s">
        <v>466</v>
      </c>
      <c r="Q3" s="11"/>
      <c r="R3" s="11" t="s">
        <v>5</v>
      </c>
      <c r="S3" s="11" t="s">
        <v>466</v>
      </c>
      <c r="T3" s="11"/>
      <c r="U3" s="11"/>
      <c r="W3" s="11"/>
      <c r="X3" s="11"/>
    </row>
    <row r="4" spans="1:25" ht="6.75" customHeight="1">
      <c r="C4" s="3"/>
      <c r="D4" s="3"/>
      <c r="E4" s="3"/>
      <c r="F4" s="3"/>
      <c r="H4" s="4"/>
      <c r="J4" s="5"/>
      <c r="O4" s="43"/>
      <c r="R4" s="43"/>
    </row>
    <row r="5" spans="1:25">
      <c r="A5" t="s">
        <v>7</v>
      </c>
      <c r="B5" t="s">
        <v>515</v>
      </c>
      <c r="C5" s="3">
        <f>+payroll!G5</f>
        <v>2.8130393354612216E-3</v>
      </c>
      <c r="D5" s="3">
        <f>+IFR!T5</f>
        <v>2.7729866742426373E-3</v>
      </c>
      <c r="E5" s="3">
        <f>+claims!R5</f>
        <v>1.480746400097678E-4</v>
      </c>
      <c r="F5" s="3">
        <f>+costs!L5</f>
        <v>1.9723749679516529E-4</v>
      </c>
      <c r="H5" s="3">
        <f>(C5*$C$3)+(D5*$D$3)+(E5*$E$3)+(F5*$F$3)</f>
        <v>8.3880694529154653E-4</v>
      </c>
      <c r="J5" s="16">
        <f>(+H5*$J$273)</f>
        <v>35738.559240126</v>
      </c>
      <c r="L5" s="6">
        <f>+J5/payroll!F5</f>
        <v>1.3243334355384131E-3</v>
      </c>
      <c r="O5" s="38">
        <v>44160.588723297304</v>
      </c>
      <c r="P5" s="16">
        <f t="shared" ref="P5:P65" si="0">+J5-O5</f>
        <v>-8422.0294831713036</v>
      </c>
      <c r="R5" s="53">
        <v>8.3880694529154653E-4</v>
      </c>
      <c r="S5" s="3">
        <f t="shared" ref="S5:S54" si="1">+H5-R5</f>
        <v>0</v>
      </c>
      <c r="W5" s="16"/>
      <c r="Y5" s="16"/>
    </row>
    <row r="6" spans="1:25">
      <c r="A6" t="s">
        <v>8</v>
      </c>
      <c r="B6" t="s">
        <v>516</v>
      </c>
      <c r="C6" s="51">
        <f>+payroll!G6</f>
        <v>3.3098957917354838E-3</v>
      </c>
      <c r="D6" s="51">
        <f>+IFR!T6</f>
        <v>4.2479935880633387E-3</v>
      </c>
      <c r="E6" s="51">
        <f>+claims!R6</f>
        <v>0</v>
      </c>
      <c r="F6" s="51">
        <f>+costs!L6</f>
        <v>8.304920749729945E-8</v>
      </c>
      <c r="H6" s="51">
        <f t="shared" ref="H6:H69" si="2">(C6*$C$3)+(D6*$D$3)+(E6*$E$3)+(F6*$F$3)</f>
        <v>9.4478600199935118E-4</v>
      </c>
      <c r="J6" s="16">
        <f t="shared" ref="J6:J69" si="3">(+H6*$J$273)</f>
        <v>40253.94721780673</v>
      </c>
      <c r="L6" s="52">
        <f>+J6/payroll!F6</f>
        <v>1.2677401957540988E-3</v>
      </c>
      <c r="O6" s="38">
        <v>49740.057947803652</v>
      </c>
      <c r="P6" s="16">
        <f t="shared" si="0"/>
        <v>-9486.1107299969226</v>
      </c>
      <c r="R6" s="53">
        <v>9.4478600199935118E-4</v>
      </c>
      <c r="S6" s="3">
        <f t="shared" si="1"/>
        <v>0</v>
      </c>
      <c r="W6" s="16"/>
      <c r="Y6" s="16"/>
    </row>
    <row r="7" spans="1:25">
      <c r="A7" t="s">
        <v>9</v>
      </c>
      <c r="B7" t="s">
        <v>10</v>
      </c>
      <c r="C7" s="51">
        <f>+payroll!G7</f>
        <v>2.8916441172948796E-3</v>
      </c>
      <c r="D7" s="51">
        <f>+IFR!T7</f>
        <v>2.2013227811110564E-3</v>
      </c>
      <c r="E7" s="51">
        <f>+claims!R7</f>
        <v>4.935821333658927E-5</v>
      </c>
      <c r="F7" s="51">
        <f>+costs!L7</f>
        <v>2.273249133681606E-5</v>
      </c>
      <c r="H7" s="51">
        <f t="shared" si="2"/>
        <v>6.5766408910331996E-4</v>
      </c>
      <c r="J7" s="16">
        <f t="shared" si="3"/>
        <v>28020.711011582247</v>
      </c>
      <c r="L7" s="52">
        <f>+J7/payroll!F7</f>
        <v>1.0101140630501273E-3</v>
      </c>
      <c r="O7" s="38">
        <v>34623.978163269931</v>
      </c>
      <c r="P7" s="16">
        <f t="shared" si="0"/>
        <v>-6603.2671516876835</v>
      </c>
      <c r="R7" s="53">
        <v>6.5766408910331996E-4</v>
      </c>
      <c r="S7" s="3">
        <f t="shared" si="1"/>
        <v>0</v>
      </c>
      <c r="W7" s="16"/>
      <c r="Y7" s="16"/>
    </row>
    <row r="8" spans="1:25">
      <c r="A8" t="s">
        <v>11</v>
      </c>
      <c r="B8" t="s">
        <v>12</v>
      </c>
      <c r="C8" s="51">
        <f>+payroll!G8</f>
        <v>1.472476012795992E-3</v>
      </c>
      <c r="D8" s="51">
        <f>+IFR!T8</f>
        <v>8.0638391064915226E-4</v>
      </c>
      <c r="E8" s="51">
        <f>+claims!R8</f>
        <v>4.935821333658927E-5</v>
      </c>
      <c r="F8" s="51">
        <f>+costs!L8</f>
        <v>3.2549257343870527E-5</v>
      </c>
      <c r="H8" s="51">
        <f t="shared" si="2"/>
        <v>3.1179077683745373E-4</v>
      </c>
      <c r="J8" s="16">
        <f t="shared" si="3"/>
        <v>13284.288132184287</v>
      </c>
      <c r="L8" s="52">
        <f>+J8/payroll!F8</f>
        <v>9.4042933248454858E-4</v>
      </c>
      <c r="O8" s="38">
        <v>16414.819096246851</v>
      </c>
      <c r="P8" s="16">
        <f t="shared" si="0"/>
        <v>-3130.5309640625637</v>
      </c>
      <c r="R8" s="53">
        <v>3.1179077683745373E-4</v>
      </c>
      <c r="S8" s="3">
        <f t="shared" si="1"/>
        <v>0</v>
      </c>
      <c r="W8" s="16"/>
      <c r="Y8" s="16"/>
    </row>
    <row r="9" spans="1:25">
      <c r="A9" t="s">
        <v>13</v>
      </c>
      <c r="B9" t="s">
        <v>14</v>
      </c>
      <c r="C9" s="51">
        <f>+payroll!G9</f>
        <v>1.4025025052109526E-4</v>
      </c>
      <c r="D9" s="51">
        <f>+IFR!T9</f>
        <v>1.3313231647795715E-4</v>
      </c>
      <c r="E9" s="51">
        <f>+claims!R9</f>
        <v>0</v>
      </c>
      <c r="F9" s="51">
        <f>+costs!L9</f>
        <v>6.274323916311765E-6</v>
      </c>
      <c r="H9" s="51">
        <f t="shared" si="2"/>
        <v>3.7937415224668606E-5</v>
      </c>
      <c r="J9" s="16">
        <f t="shared" si="3"/>
        <v>1616.3773667286789</v>
      </c>
      <c r="L9" s="52">
        <f>+J9/payroll!F9</f>
        <v>1.2013656864528104E-3</v>
      </c>
      <c r="O9" s="38">
        <v>1997.2874573412664</v>
      </c>
      <c r="P9" s="16">
        <f t="shared" si="0"/>
        <v>-380.91009061258751</v>
      </c>
      <c r="R9" s="53">
        <v>3.7937415224668606E-5</v>
      </c>
      <c r="S9" s="3">
        <f t="shared" si="1"/>
        <v>0</v>
      </c>
      <c r="W9" s="16"/>
      <c r="Y9" s="16"/>
    </row>
    <row r="10" spans="1:25">
      <c r="A10" t="s">
        <v>15</v>
      </c>
      <c r="B10" t="s">
        <v>16</v>
      </c>
      <c r="C10" s="51">
        <f>+payroll!G10</f>
        <v>2.4904597574038913E-4</v>
      </c>
      <c r="D10" s="51">
        <f>+IFR!T10</f>
        <v>1.4690840722571746E-4</v>
      </c>
      <c r="E10" s="51">
        <f>+claims!R10</f>
        <v>0</v>
      </c>
      <c r="F10" s="51">
        <f>+costs!L10</f>
        <v>0</v>
      </c>
      <c r="H10" s="51">
        <f t="shared" si="2"/>
        <v>4.9494297870763324E-5</v>
      </c>
      <c r="J10" s="16">
        <f t="shared" si="3"/>
        <v>2108.7747382538796</v>
      </c>
      <c r="L10" s="52">
        <f>+J10/payroll!F10</f>
        <v>8.8264643283769663E-4</v>
      </c>
      <c r="O10" s="38">
        <v>2605.7215485494812</v>
      </c>
      <c r="P10" s="16">
        <f t="shared" si="0"/>
        <v>-496.94681029560161</v>
      </c>
      <c r="R10" s="53">
        <v>4.9494297870763324E-5</v>
      </c>
      <c r="S10" s="3">
        <f t="shared" si="1"/>
        <v>0</v>
      </c>
      <c r="W10" s="16"/>
      <c r="Y10" s="16"/>
    </row>
    <row r="11" spans="1:25">
      <c r="A11" t="s">
        <v>17</v>
      </c>
      <c r="B11" t="s">
        <v>18</v>
      </c>
      <c r="C11" s="51">
        <f>+payroll!G11</f>
        <v>6.5185820980730484E-4</v>
      </c>
      <c r="D11" s="51">
        <f>+IFR!T11</f>
        <v>3.9814657177046013E-4</v>
      </c>
      <c r="E11" s="51">
        <f>+claims!R11</f>
        <v>0</v>
      </c>
      <c r="F11" s="51">
        <f>+costs!L11</f>
        <v>0</v>
      </c>
      <c r="H11" s="51">
        <f t="shared" si="2"/>
        <v>1.3125059769722062E-4</v>
      </c>
      <c r="J11" s="16">
        <f t="shared" si="3"/>
        <v>5592.1178138000532</v>
      </c>
      <c r="L11" s="52">
        <f>+J11/payroll!F11</f>
        <v>8.9425068472089064E-4</v>
      </c>
      <c r="O11" s="38">
        <v>6909.9376169081952</v>
      </c>
      <c r="P11" s="16">
        <f t="shared" si="0"/>
        <v>-1317.819803108142</v>
      </c>
      <c r="R11" s="53">
        <v>1.3125059769722062E-4</v>
      </c>
      <c r="S11" s="3">
        <f t="shared" si="1"/>
        <v>0</v>
      </c>
      <c r="W11" s="16"/>
      <c r="Y11" s="16"/>
    </row>
    <row r="12" spans="1:25">
      <c r="A12" t="s">
        <v>19</v>
      </c>
      <c r="B12" t="s">
        <v>20</v>
      </c>
      <c r="C12" s="51">
        <f>+payroll!G12</f>
        <v>1.2892345080140689E-4</v>
      </c>
      <c r="D12" s="51">
        <f>+IFR!T12</f>
        <v>1.0463686762231928E-4</v>
      </c>
      <c r="E12" s="51">
        <f>+claims!R12</f>
        <v>0</v>
      </c>
      <c r="F12" s="51">
        <f>+costs!L12</f>
        <v>0</v>
      </c>
      <c r="H12" s="51">
        <f t="shared" si="2"/>
        <v>2.9195039802965771E-5</v>
      </c>
      <c r="J12" s="16">
        <f t="shared" si="3"/>
        <v>1243.896066160343</v>
      </c>
      <c r="L12" s="52">
        <f>+J12/payroll!F12</f>
        <v>1.005745924517159E-3</v>
      </c>
      <c r="O12" s="38">
        <v>1537.0284577829179</v>
      </c>
      <c r="P12" s="16">
        <f t="shared" si="0"/>
        <v>-293.13239162257491</v>
      </c>
      <c r="R12" s="53">
        <v>2.9195039802965771E-5</v>
      </c>
      <c r="S12" s="3">
        <f t="shared" si="1"/>
        <v>0</v>
      </c>
      <c r="W12" s="16"/>
      <c r="Y12" s="16"/>
    </row>
    <row r="13" spans="1:25">
      <c r="A13" t="s">
        <v>21</v>
      </c>
      <c r="B13" t="s">
        <v>22</v>
      </c>
      <c r="C13" s="51">
        <f>+payroll!G13</f>
        <v>6.5460256044374545E-4</v>
      </c>
      <c r="D13" s="51">
        <f>+IFR!T13</f>
        <v>3.6276307754094203E-4</v>
      </c>
      <c r="E13" s="51">
        <f>+claims!R13</f>
        <v>0</v>
      </c>
      <c r="F13" s="51">
        <f>+costs!L13</f>
        <v>0</v>
      </c>
      <c r="H13" s="51">
        <f t="shared" si="2"/>
        <v>1.2717070474808594E-4</v>
      </c>
      <c r="J13" s="16">
        <f t="shared" si="3"/>
        <v>5418.2881898627566</v>
      </c>
      <c r="L13" s="52">
        <f>+J13/payroll!F13</f>
        <v>8.6282060813953367E-4</v>
      </c>
      <c r="O13" s="38">
        <v>6695.1438844848244</v>
      </c>
      <c r="P13" s="16">
        <f t="shared" si="0"/>
        <v>-1276.8556946220679</v>
      </c>
      <c r="R13" s="53">
        <v>1.2717070474808594E-4</v>
      </c>
      <c r="S13" s="3">
        <f t="shared" si="1"/>
        <v>0</v>
      </c>
      <c r="W13" s="16"/>
      <c r="Y13" s="16"/>
    </row>
    <row r="14" spans="1:25">
      <c r="A14" t="s">
        <v>23</v>
      </c>
      <c r="B14" t="s">
        <v>24</v>
      </c>
      <c r="C14" s="51">
        <f>+payroll!G14</f>
        <v>1.8145035914806161E-3</v>
      </c>
      <c r="D14" s="51">
        <f>+IFR!T14</f>
        <v>1.1893065859563232E-3</v>
      </c>
      <c r="E14" s="51">
        <f>+claims!R14</f>
        <v>1.9743285334635708E-4</v>
      </c>
      <c r="F14" s="51">
        <f>+costs!L14</f>
        <v>5.881178584243574E-4</v>
      </c>
      <c r="H14" s="51">
        <f t="shared" si="2"/>
        <v>7.5796191523618537E-4</v>
      </c>
      <c r="J14" s="16">
        <f t="shared" si="3"/>
        <v>32294.042105257671</v>
      </c>
      <c r="L14" s="52">
        <f>+J14/payroll!F14</f>
        <v>1.8552424954311761E-3</v>
      </c>
      <c r="O14" s="38">
        <v>39904.348187095587</v>
      </c>
      <c r="P14" s="16">
        <f t="shared" si="0"/>
        <v>-7610.3060818379163</v>
      </c>
      <c r="R14" s="53">
        <v>7.5796191523618537E-4</v>
      </c>
      <c r="S14" s="3">
        <f t="shared" si="1"/>
        <v>0</v>
      </c>
      <c r="W14" s="16"/>
      <c r="Y14" s="16"/>
    </row>
    <row r="15" spans="1:25">
      <c r="A15" t="s">
        <v>25</v>
      </c>
      <c r="B15" t="s">
        <v>26</v>
      </c>
      <c r="C15" s="51">
        <f>+payroll!G15</f>
        <v>4.0438816993764553E-5</v>
      </c>
      <c r="D15" s="51">
        <f>+IFR!T15</f>
        <v>1.991829681364065E-5</v>
      </c>
      <c r="E15" s="51">
        <f>+claims!R15</f>
        <v>0</v>
      </c>
      <c r="F15" s="51">
        <f>+costs!L15</f>
        <v>0</v>
      </c>
      <c r="H15" s="51">
        <f t="shared" si="2"/>
        <v>7.5446392259256503E-6</v>
      </c>
      <c r="J15" s="16">
        <f t="shared" si="3"/>
        <v>321.45005168907437</v>
      </c>
      <c r="L15" s="52">
        <f>+J15/payroll!F15</f>
        <v>8.2861190036282947E-4</v>
      </c>
      <c r="O15" s="38">
        <v>397.201897041942</v>
      </c>
      <c r="P15" s="16">
        <f t="shared" si="0"/>
        <v>-75.751845352867633</v>
      </c>
      <c r="R15" s="53">
        <v>7.5446392259256503E-6</v>
      </c>
      <c r="S15" s="3">
        <f t="shared" si="1"/>
        <v>0</v>
      </c>
      <c r="W15" s="16"/>
      <c r="Y15" s="16"/>
    </row>
    <row r="16" spans="1:25">
      <c r="A16" t="s">
        <v>548</v>
      </c>
      <c r="B16" t="s">
        <v>549</v>
      </c>
      <c r="C16" s="51">
        <f>+payroll!G16</f>
        <v>1.0474264718777036E-4</v>
      </c>
      <c r="D16" s="51">
        <f>+IFR!T16</f>
        <v>7.5022659804681744E-5</v>
      </c>
      <c r="E16" s="51">
        <f>+claims!R16</f>
        <v>0</v>
      </c>
      <c r="F16" s="51">
        <f>+costs!L16</f>
        <v>0</v>
      </c>
      <c r="H16" s="51">
        <f t="shared" si="2"/>
        <v>2.2470663374056513E-5</v>
      </c>
      <c r="J16" s="16">
        <f t="shared" si="3"/>
        <v>957.39447398056916</v>
      </c>
      <c r="L16" s="52">
        <f>+J16/payroll!F16</f>
        <v>9.5280379700233978E-4</v>
      </c>
      <c r="O16" s="38">
        <v>1183.0108574702692</v>
      </c>
      <c r="P16" s="16">
        <f>+J16-O16</f>
        <v>-225.61638348970007</v>
      </c>
      <c r="R16" s="53">
        <v>2.2470663374056513E-5</v>
      </c>
      <c r="S16" s="3">
        <f>+H16-R16</f>
        <v>0</v>
      </c>
      <c r="W16" s="16"/>
      <c r="Y16" s="16"/>
    </row>
    <row r="17" spans="1:25">
      <c r="A17" t="s">
        <v>27</v>
      </c>
      <c r="B17" t="s">
        <v>517</v>
      </c>
      <c r="C17" s="51">
        <f>+payroll!G17</f>
        <v>4.6416167840739319E-4</v>
      </c>
      <c r="D17" s="51">
        <f>+IFR!T17</f>
        <v>2.3333802115274845E-4</v>
      </c>
      <c r="E17" s="51">
        <f>+claims!R17</f>
        <v>0</v>
      </c>
      <c r="F17" s="51">
        <f>+costs!L17</f>
        <v>0</v>
      </c>
      <c r="H17" s="51">
        <f t="shared" si="2"/>
        <v>8.7187462445017708E-5</v>
      </c>
      <c r="J17" s="16">
        <f t="shared" si="3"/>
        <v>3714.7454597011056</v>
      </c>
      <c r="L17" s="52">
        <f>+J17/payroll!F17</f>
        <v>8.3424936965078265E-4</v>
      </c>
      <c r="O17" s="38">
        <v>4590.1499653464525</v>
      </c>
      <c r="P17" s="16">
        <f t="shared" si="0"/>
        <v>-875.40450564534694</v>
      </c>
      <c r="R17" s="53">
        <v>8.7187462445017708E-5</v>
      </c>
      <c r="S17" s="3">
        <f t="shared" si="1"/>
        <v>0</v>
      </c>
      <c r="W17" s="16"/>
      <c r="Y17" s="16"/>
    </row>
    <row r="18" spans="1:25">
      <c r="A18" t="s">
        <v>28</v>
      </c>
      <c r="B18" t="s">
        <v>518</v>
      </c>
      <c r="C18" s="51">
        <f>+payroll!G18</f>
        <v>3.4806843880021729E-4</v>
      </c>
      <c r="D18" s="51">
        <f>+IFR!T18</f>
        <v>1.9709900536405423E-4</v>
      </c>
      <c r="E18" s="51">
        <f>+claims!R18</f>
        <v>4.935821333658927E-5</v>
      </c>
      <c r="F18" s="51">
        <f>+costs!L18</f>
        <v>5.9548030179932067E-6</v>
      </c>
      <c r="H18" s="51">
        <f t="shared" si="2"/>
        <v>7.9122544331818246E-5</v>
      </c>
      <c r="J18" s="16">
        <f t="shared" si="3"/>
        <v>3371.1281883214992</v>
      </c>
      <c r="L18" s="52">
        <f>+J18/payroll!F18</f>
        <v>1.0095939286674091E-3</v>
      </c>
      <c r="O18" s="38">
        <v>4165.5569956729796</v>
      </c>
      <c r="P18" s="16">
        <f t="shared" si="0"/>
        <v>-794.42880735148037</v>
      </c>
      <c r="R18" s="53">
        <v>7.9122544331818246E-5</v>
      </c>
      <c r="S18" s="3">
        <f t="shared" si="1"/>
        <v>0</v>
      </c>
      <c r="W18" s="16"/>
      <c r="Y18" s="16"/>
    </row>
    <row r="19" spans="1:25">
      <c r="A19" t="s">
        <v>29</v>
      </c>
      <c r="B19" t="s">
        <v>519</v>
      </c>
      <c r="C19" s="51">
        <f>+payroll!G19</f>
        <v>3.2258497666813455E-4</v>
      </c>
      <c r="D19" s="51">
        <f>+IFR!T19</f>
        <v>1.8051504898617722E-4</v>
      </c>
      <c r="E19" s="51">
        <f>+claims!R19</f>
        <v>0</v>
      </c>
      <c r="F19" s="51">
        <f>+costs!L19</f>
        <v>8.9468736396403862E-5</v>
      </c>
      <c r="H19" s="51">
        <f t="shared" si="2"/>
        <v>1.1656874504463129E-4</v>
      </c>
      <c r="J19" s="16">
        <f t="shared" si="3"/>
        <v>4966.5766642844274</v>
      </c>
      <c r="L19" s="52">
        <f>+J19/payroll!F19</f>
        <v>1.6049042031374104E-3</v>
      </c>
      <c r="O19" s="38">
        <v>6136.9835297651798</v>
      </c>
      <c r="P19" s="16">
        <f t="shared" si="0"/>
        <v>-1170.4068654807525</v>
      </c>
      <c r="R19" s="53">
        <v>1.1656874504463129E-4</v>
      </c>
      <c r="S19" s="3">
        <f t="shared" si="1"/>
        <v>0</v>
      </c>
      <c r="W19" s="16"/>
      <c r="Y19" s="16"/>
    </row>
    <row r="20" spans="1:25">
      <c r="A20" t="s">
        <v>30</v>
      </c>
      <c r="B20" t="s">
        <v>520</v>
      </c>
      <c r="C20" s="51">
        <f>+payroll!G20</f>
        <v>3.4835162524582083E-4</v>
      </c>
      <c r="D20" s="51">
        <f>+IFR!T20</f>
        <v>1.7663229729453141E-4</v>
      </c>
      <c r="E20" s="51">
        <f>+claims!R20</f>
        <v>0</v>
      </c>
      <c r="F20" s="51">
        <f>+costs!L20</f>
        <v>0</v>
      </c>
      <c r="H20" s="51">
        <f t="shared" si="2"/>
        <v>6.5622990317544023E-5</v>
      </c>
      <c r="J20" s="16">
        <f t="shared" si="3"/>
        <v>2795.9605486607047</v>
      </c>
      <c r="L20" s="52">
        <f>+J20/payroll!F20</f>
        <v>8.3666057857991155E-4</v>
      </c>
      <c r="O20" s="38">
        <v>3454.8472714406698</v>
      </c>
      <c r="P20" s="16">
        <f t="shared" si="0"/>
        <v>-658.88672277996511</v>
      </c>
      <c r="R20" s="53">
        <v>6.5622990317544023E-5</v>
      </c>
      <c r="S20" s="3">
        <f t="shared" si="1"/>
        <v>0</v>
      </c>
      <c r="W20" s="16"/>
      <c r="Y20" s="16"/>
    </row>
    <row r="21" spans="1:25">
      <c r="A21" t="s">
        <v>31</v>
      </c>
      <c r="B21" t="s">
        <v>521</v>
      </c>
      <c r="C21" s="51">
        <f>+payroll!G21</f>
        <v>6.1012088844914381E-4</v>
      </c>
      <c r="D21" s="51">
        <f>+IFR!T21</f>
        <v>3.2323359421695486E-4</v>
      </c>
      <c r="E21" s="51">
        <f>+claims!R21</f>
        <v>0</v>
      </c>
      <c r="F21" s="51">
        <f>+costs!L21</f>
        <v>0</v>
      </c>
      <c r="H21" s="51">
        <f t="shared" si="2"/>
        <v>1.1666931033326233E-4</v>
      </c>
      <c r="J21" s="16">
        <f t="shared" si="3"/>
        <v>4970.86139099707</v>
      </c>
      <c r="L21" s="52">
        <f>+J21/payroll!F21</f>
        <v>8.4928189871942453E-4</v>
      </c>
      <c r="O21" s="38">
        <v>6142.2779808614705</v>
      </c>
      <c r="P21" s="16">
        <f t="shared" si="0"/>
        <v>-1171.4165898644005</v>
      </c>
      <c r="R21" s="53">
        <v>1.1666931033326233E-4</v>
      </c>
      <c r="S21" s="3">
        <f t="shared" si="1"/>
        <v>0</v>
      </c>
      <c r="W21" s="16"/>
      <c r="Y21" s="16"/>
    </row>
    <row r="22" spans="1:25">
      <c r="A22" t="s">
        <v>32</v>
      </c>
      <c r="B22" t="s">
        <v>522</v>
      </c>
      <c r="C22" s="51">
        <f>+payroll!G22</f>
        <v>1.6085059603884887E-4</v>
      </c>
      <c r="D22" s="51">
        <f>+IFR!T22</f>
        <v>7.9300267600562724E-5</v>
      </c>
      <c r="E22" s="51">
        <f>+claims!R22</f>
        <v>0</v>
      </c>
      <c r="F22" s="51">
        <f>+costs!L22</f>
        <v>0</v>
      </c>
      <c r="H22" s="51">
        <f t="shared" si="2"/>
        <v>3.0018857954926449E-5</v>
      </c>
      <c r="J22" s="16">
        <f t="shared" si="3"/>
        <v>1278.9960066081471</v>
      </c>
      <c r="L22" s="52">
        <f>+J22/payroll!F22</f>
        <v>8.2886275005820455E-4</v>
      </c>
      <c r="O22" s="38">
        <v>1580.399932942649</v>
      </c>
      <c r="P22" s="16">
        <f t="shared" si="0"/>
        <v>-301.40392633450188</v>
      </c>
      <c r="R22" s="53">
        <v>3.0018857954926449E-5</v>
      </c>
      <c r="S22" s="3">
        <f t="shared" si="1"/>
        <v>0</v>
      </c>
      <c r="W22" s="16"/>
      <c r="Y22" s="16"/>
    </row>
    <row r="23" spans="1:25">
      <c r="A23" t="s">
        <v>33</v>
      </c>
      <c r="B23" t="s">
        <v>523</v>
      </c>
      <c r="C23" s="51">
        <f>+payroll!G23</f>
        <v>1.7904148634206244E-4</v>
      </c>
      <c r="D23" s="51">
        <f>+IFR!T23</f>
        <v>9.3931879907499177E-5</v>
      </c>
      <c r="E23" s="51">
        <f>+claims!R23</f>
        <v>0</v>
      </c>
      <c r="F23" s="51">
        <f>+costs!L23</f>
        <v>0</v>
      </c>
      <c r="H23" s="51">
        <f t="shared" si="2"/>
        <v>3.4121670781195204E-5</v>
      </c>
      <c r="J23" s="16">
        <f t="shared" si="3"/>
        <v>1453.8021644086057</v>
      </c>
      <c r="L23" s="52">
        <f>+J23/payroll!F23</f>
        <v>8.4642356325613239E-4</v>
      </c>
      <c r="O23" s="38">
        <v>1796.4003259371889</v>
      </c>
      <c r="P23" s="16">
        <f t="shared" si="0"/>
        <v>-342.5981615285832</v>
      </c>
      <c r="R23" s="53">
        <v>3.4121670781195204E-5</v>
      </c>
      <c r="S23" s="3">
        <f t="shared" si="1"/>
        <v>0</v>
      </c>
      <c r="W23" s="16"/>
      <c r="Y23" s="16"/>
    </row>
    <row r="24" spans="1:25">
      <c r="A24" t="s">
        <v>34</v>
      </c>
      <c r="B24" t="s">
        <v>524</v>
      </c>
      <c r="C24" s="51">
        <f>+payroll!G24</f>
        <v>1.6107307842949198E-4</v>
      </c>
      <c r="D24" s="51">
        <f>+IFR!T24</f>
        <v>9.0904649775029568E-5</v>
      </c>
      <c r="E24" s="51">
        <f>+claims!R24</f>
        <v>0</v>
      </c>
      <c r="F24" s="51">
        <f>+costs!L24</f>
        <v>0</v>
      </c>
      <c r="H24" s="51">
        <f t="shared" si="2"/>
        <v>3.1497216025565193E-5</v>
      </c>
      <c r="J24" s="16">
        <f t="shared" si="3"/>
        <v>1341.9835483568356</v>
      </c>
      <c r="L24" s="52">
        <f>+J24/payroll!F24</f>
        <v>8.6848103907710965E-4</v>
      </c>
      <c r="O24" s="38">
        <v>1658.2309083651924</v>
      </c>
      <c r="P24" s="16">
        <f t="shared" si="0"/>
        <v>-316.24736000835674</v>
      </c>
      <c r="R24" s="53">
        <v>3.1497216025565193E-5</v>
      </c>
      <c r="S24" s="3">
        <f t="shared" si="1"/>
        <v>0</v>
      </c>
      <c r="W24" s="16"/>
      <c r="Y24" s="16"/>
    </row>
    <row r="25" spans="1:25">
      <c r="A25" t="s">
        <v>35</v>
      </c>
      <c r="B25" t="s">
        <v>525</v>
      </c>
      <c r="C25" s="51">
        <f>+payroll!G25</f>
        <v>2.0751453805127639E-4</v>
      </c>
      <c r="D25" s="51">
        <f>+IFR!T25</f>
        <v>1.0661114814349511E-4</v>
      </c>
      <c r="E25" s="51">
        <f>+claims!R25</f>
        <v>0</v>
      </c>
      <c r="F25" s="51">
        <f>+costs!L25</f>
        <v>0</v>
      </c>
      <c r="H25" s="51">
        <f t="shared" si="2"/>
        <v>3.9265710774346441E-5</v>
      </c>
      <c r="J25" s="16">
        <f t="shared" si="3"/>
        <v>1672.9712819996801</v>
      </c>
      <c r="L25" s="52">
        <f>+J25/payroll!F25</f>
        <v>8.4038069346328327E-4</v>
      </c>
      <c r="O25" s="38">
        <v>2067.2181056287827</v>
      </c>
      <c r="P25" s="16">
        <f t="shared" si="0"/>
        <v>-394.24682362910266</v>
      </c>
      <c r="R25" s="53">
        <v>3.9265710774346441E-5</v>
      </c>
      <c r="S25" s="3">
        <f t="shared" si="1"/>
        <v>0</v>
      </c>
      <c r="W25" s="16"/>
      <c r="Y25" s="16"/>
    </row>
    <row r="26" spans="1:25">
      <c r="A26" t="s">
        <v>36</v>
      </c>
      <c r="B26" t="s">
        <v>526</v>
      </c>
      <c r="C26" s="51">
        <f>+payroll!G26</f>
        <v>1.4138826252899339E-4</v>
      </c>
      <c r="D26" s="51">
        <f>+IFR!T26</f>
        <v>7.9037030197739256E-5</v>
      </c>
      <c r="E26" s="51">
        <f>+claims!R26</f>
        <v>0</v>
      </c>
      <c r="F26" s="51">
        <f>+costs!L26</f>
        <v>0</v>
      </c>
      <c r="H26" s="51">
        <f t="shared" si="2"/>
        <v>2.755316159084158E-5</v>
      </c>
      <c r="J26" s="16">
        <f t="shared" si="3"/>
        <v>1173.9415169300935</v>
      </c>
      <c r="L26" s="52">
        <f>+J26/payroll!F26</f>
        <v>8.6550426588794806E-4</v>
      </c>
      <c r="O26" s="38">
        <v>1450.5886531695239</v>
      </c>
      <c r="P26" s="16">
        <f t="shared" si="0"/>
        <v>-276.64713623943044</v>
      </c>
      <c r="R26" s="53">
        <v>2.755316159084158E-5</v>
      </c>
      <c r="S26" s="3">
        <f t="shared" si="1"/>
        <v>0</v>
      </c>
      <c r="W26" s="16"/>
      <c r="Y26" s="16"/>
    </row>
    <row r="27" spans="1:25">
      <c r="A27" t="s">
        <v>37</v>
      </c>
      <c r="B27" t="s">
        <v>527</v>
      </c>
      <c r="C27" s="51">
        <f>+payroll!G27</f>
        <v>1.5153933571318578E-4</v>
      </c>
      <c r="D27" s="51">
        <f>+IFR!T27</f>
        <v>1.0134640008702621E-4</v>
      </c>
      <c r="E27" s="51">
        <f>+claims!R27</f>
        <v>0</v>
      </c>
      <c r="F27" s="51">
        <f>+costs!L27</f>
        <v>0</v>
      </c>
      <c r="H27" s="51">
        <f t="shared" si="2"/>
        <v>3.1610716975026499E-5</v>
      </c>
      <c r="J27" s="16">
        <f t="shared" si="3"/>
        <v>1346.8194172404958</v>
      </c>
      <c r="L27" s="52">
        <f>+J27/payroll!F27</f>
        <v>9.2644597400023119E-4</v>
      </c>
      <c r="O27" s="38">
        <v>1664.2063819553905</v>
      </c>
      <c r="P27" s="16">
        <f t="shared" si="0"/>
        <v>-317.3869647148947</v>
      </c>
      <c r="R27" s="53">
        <v>3.1610716975026499E-5</v>
      </c>
      <c r="S27" s="3">
        <f t="shared" si="1"/>
        <v>0</v>
      </c>
      <c r="W27" s="16"/>
      <c r="Y27" s="16"/>
    </row>
    <row r="28" spans="1:25">
      <c r="A28" t="s">
        <v>38</v>
      </c>
      <c r="B28" t="s">
        <v>528</v>
      </c>
      <c r="C28" s="51">
        <f>+payroll!G28</f>
        <v>1.5879701879822255E-4</v>
      </c>
      <c r="D28" s="51">
        <f>+IFR!T28</f>
        <v>7.8751856344680543E-5</v>
      </c>
      <c r="E28" s="51">
        <f>+claims!R28</f>
        <v>0</v>
      </c>
      <c r="F28" s="51">
        <f>+costs!L28</f>
        <v>0</v>
      </c>
      <c r="H28" s="51">
        <f t="shared" si="2"/>
        <v>2.9693609392862888E-5</v>
      </c>
      <c r="J28" s="16">
        <f t="shared" si="3"/>
        <v>1265.1383304547453</v>
      </c>
      <c r="L28" s="52">
        <f>+J28/payroll!F28</f>
        <v>8.304849709611402E-4</v>
      </c>
      <c r="O28" s="38">
        <v>1563.2766031195508</v>
      </c>
      <c r="P28" s="16">
        <f t="shared" si="0"/>
        <v>-298.13827266480553</v>
      </c>
      <c r="R28" s="53">
        <v>2.9693609392862888E-5</v>
      </c>
      <c r="S28" s="3">
        <f t="shared" si="1"/>
        <v>0</v>
      </c>
      <c r="W28" s="16"/>
      <c r="Y28" s="16"/>
    </row>
    <row r="29" spans="1:25">
      <c r="A29" t="s">
        <v>39</v>
      </c>
      <c r="B29" t="s">
        <v>529</v>
      </c>
      <c r="C29" s="51">
        <f>+payroll!G29</f>
        <v>2.6634150816170945E-4</v>
      </c>
      <c r="D29" s="51">
        <f>+IFR!T29</f>
        <v>1.6715575079288738E-4</v>
      </c>
      <c r="E29" s="51">
        <f>+claims!R29</f>
        <v>0</v>
      </c>
      <c r="F29" s="51">
        <f>+costs!L29</f>
        <v>8.0426600944753154E-8</v>
      </c>
      <c r="H29" s="51">
        <f t="shared" si="2"/>
        <v>5.4235413329891457E-5</v>
      </c>
      <c r="J29" s="16">
        <f t="shared" si="3"/>
        <v>2310.7766847702319</v>
      </c>
      <c r="L29" s="52">
        <f>+J29/payroll!F29</f>
        <v>9.0438891546345266E-4</v>
      </c>
      <c r="O29" s="38">
        <v>2855.3265989791157</v>
      </c>
      <c r="P29" s="16">
        <f t="shared" si="0"/>
        <v>-544.54991420888382</v>
      </c>
      <c r="R29" s="53">
        <v>5.4235413329891457E-5</v>
      </c>
      <c r="S29" s="3">
        <f t="shared" si="1"/>
        <v>0</v>
      </c>
      <c r="W29" s="16"/>
      <c r="Y29" s="16"/>
    </row>
    <row r="30" spans="1:25">
      <c r="A30" t="s">
        <v>40</v>
      </c>
      <c r="B30" t="s">
        <v>530</v>
      </c>
      <c r="C30" s="51">
        <f>+payroll!G30</f>
        <v>4.8895106567616118E-4</v>
      </c>
      <c r="D30" s="51">
        <f>+IFR!T30</f>
        <v>2.2759067119110322E-4</v>
      </c>
      <c r="E30" s="51">
        <f>+claims!R30</f>
        <v>9.871642667317854E-5</v>
      </c>
      <c r="F30" s="51">
        <f>+costs!L30</f>
        <v>1.2112860666415304E-3</v>
      </c>
      <c r="H30" s="51">
        <f t="shared" si="2"/>
        <v>8.3114682109430306E-4</v>
      </c>
      <c r="J30" s="16">
        <f t="shared" si="3"/>
        <v>35412.188787488943</v>
      </c>
      <c r="L30" s="52">
        <f>+J30/payroll!F30</f>
        <v>7.5495920081988877E-3</v>
      </c>
      <c r="O30" s="38">
        <v>43757.306900056945</v>
      </c>
      <c r="P30" s="16">
        <f t="shared" si="0"/>
        <v>-8345.1181125680014</v>
      </c>
      <c r="R30" s="53">
        <v>8.3114682109430306E-4</v>
      </c>
      <c r="S30" s="3">
        <f t="shared" si="1"/>
        <v>0</v>
      </c>
      <c r="W30" s="16"/>
      <c r="Y30" s="16"/>
    </row>
    <row r="31" spans="1:25">
      <c r="A31" t="s">
        <v>41</v>
      </c>
      <c r="B31" t="s">
        <v>531</v>
      </c>
      <c r="C31" s="51">
        <f>+payroll!G31</f>
        <v>9.6200574541275667E-3</v>
      </c>
      <c r="D31" s="51">
        <f>+IFR!T31</f>
        <v>3.2836452992698853E-3</v>
      </c>
      <c r="E31" s="51">
        <f>+claims!R31</f>
        <v>9.871642667317854E-5</v>
      </c>
      <c r="F31" s="51">
        <f>+costs!L31</f>
        <v>3.0059413079588971E-2</v>
      </c>
      <c r="H31" s="51">
        <f t="shared" si="2"/>
        <v>1.9663418155929042E-2</v>
      </c>
      <c r="J31" s="16">
        <f t="shared" si="3"/>
        <v>837787.81109732599</v>
      </c>
      <c r="L31" s="52">
        <f>+J31/payroll!F31</f>
        <v>9.0780481152172767E-3</v>
      </c>
      <c r="O31" s="38">
        <v>1035218.0879670533</v>
      </c>
      <c r="P31" s="16">
        <f t="shared" si="0"/>
        <v>-197430.2768697273</v>
      </c>
      <c r="R31" s="53">
        <v>1.9663418155929042E-2</v>
      </c>
      <c r="S31" s="3">
        <f t="shared" si="1"/>
        <v>0</v>
      </c>
      <c r="W31" s="16"/>
      <c r="Y31" s="16"/>
    </row>
    <row r="32" spans="1:25">
      <c r="A32" t="s">
        <v>42</v>
      </c>
      <c r="B32" t="s">
        <v>43</v>
      </c>
      <c r="C32" s="51">
        <f>+payroll!G32</f>
        <v>9.6752334360386964E-5</v>
      </c>
      <c r="D32" s="51">
        <f>+IFR!T32</f>
        <v>6.9977276250565715E-5</v>
      </c>
      <c r="E32" s="51">
        <f>+claims!R32</f>
        <v>0</v>
      </c>
      <c r="F32" s="51">
        <f>+costs!L32</f>
        <v>0</v>
      </c>
      <c r="H32" s="51">
        <f t="shared" si="2"/>
        <v>2.0841201326369085E-5</v>
      </c>
      <c r="J32" s="16">
        <f t="shared" si="3"/>
        <v>887.96893304090349</v>
      </c>
      <c r="L32" s="52">
        <f>+J32/payroll!F32</f>
        <v>9.5669262915899691E-4</v>
      </c>
      <c r="O32" s="38">
        <v>1097.2247254740259</v>
      </c>
      <c r="P32" s="16">
        <f t="shared" si="0"/>
        <v>-209.25579243312245</v>
      </c>
      <c r="R32" s="53">
        <v>2.0841201326369085E-5</v>
      </c>
      <c r="S32" s="3">
        <f t="shared" si="1"/>
        <v>0</v>
      </c>
      <c r="W32" s="16"/>
      <c r="Y32" s="16"/>
    </row>
    <row r="33" spans="1:25">
      <c r="A33" t="s">
        <v>44</v>
      </c>
      <c r="B33" t="s">
        <v>45</v>
      </c>
      <c r="C33" s="51">
        <f>+payroll!G33</f>
        <v>6.1318592480234034E-5</v>
      </c>
      <c r="D33" s="51">
        <f>+IFR!T33</f>
        <v>5.3261701171276975E-5</v>
      </c>
      <c r="E33" s="51">
        <f>+claims!R33</f>
        <v>0</v>
      </c>
      <c r="F33" s="51">
        <f>+costs!L33</f>
        <v>0</v>
      </c>
      <c r="H33" s="51">
        <f t="shared" si="2"/>
        <v>1.4322536706438877E-5</v>
      </c>
      <c r="J33" s="16">
        <f t="shared" si="3"/>
        <v>610.23198415939908</v>
      </c>
      <c r="L33" s="52">
        <f>+J33/payroll!F33</f>
        <v>1.0373824528550069E-3</v>
      </c>
      <c r="O33" s="38">
        <v>754.03721502036376</v>
      </c>
      <c r="P33" s="16">
        <f t="shared" si="0"/>
        <v>-143.80523086096468</v>
      </c>
      <c r="R33" s="53">
        <v>1.4322536706438877E-5</v>
      </c>
      <c r="S33" s="3">
        <f t="shared" si="1"/>
        <v>0</v>
      </c>
      <c r="W33" s="16"/>
      <c r="Y33" s="16"/>
    </row>
    <row r="34" spans="1:25">
      <c r="A34" t="s">
        <v>46</v>
      </c>
      <c r="B34" t="s">
        <v>47</v>
      </c>
      <c r="C34" s="51">
        <f>+payroll!G34</f>
        <v>1.956851541775371E-3</v>
      </c>
      <c r="D34" s="51">
        <f>+IFR!T34</f>
        <v>1.3591605201281507E-3</v>
      </c>
      <c r="E34" s="51">
        <f>+claims!R34</f>
        <v>3.4550749335612494E-4</v>
      </c>
      <c r="F34" s="51">
        <f>+costs!L34</f>
        <v>1.1543796132015416E-4</v>
      </c>
      <c r="H34" s="51">
        <f t="shared" si="2"/>
        <v>5.3559040853345139E-4</v>
      </c>
      <c r="J34" s="16">
        <f t="shared" si="3"/>
        <v>22819.588763852051</v>
      </c>
      <c r="L34" s="52">
        <f>+J34/payroll!F34</f>
        <v>1.2155869900517956E-3</v>
      </c>
      <c r="O34" s="38">
        <v>28197.176821381396</v>
      </c>
      <c r="P34" s="16">
        <f t="shared" si="0"/>
        <v>-5377.588057529345</v>
      </c>
      <c r="R34" s="53">
        <v>5.3559040853345139E-4</v>
      </c>
      <c r="S34" s="3">
        <f t="shared" si="1"/>
        <v>0</v>
      </c>
      <c r="W34" s="16"/>
      <c r="Y34" s="16"/>
    </row>
    <row r="35" spans="1:25">
      <c r="A35" t="s">
        <v>48</v>
      </c>
      <c r="B35" t="s">
        <v>49</v>
      </c>
      <c r="C35" s="51">
        <f>+payroll!G35</f>
        <v>2.293878340919922E-2</v>
      </c>
      <c r="D35" s="51">
        <f>+IFR!T35</f>
        <v>2.1998311024950569E-2</v>
      </c>
      <c r="E35" s="51">
        <f>+claims!R35</f>
        <v>2.9121345868587671E-3</v>
      </c>
      <c r="F35" s="51">
        <f>+costs!L35</f>
        <v>4.9783076387929712E-3</v>
      </c>
      <c r="H35" s="51">
        <f t="shared" si="2"/>
        <v>9.0409415755733219E-3</v>
      </c>
      <c r="J35" s="16">
        <f t="shared" si="3"/>
        <v>385202.13488795195</v>
      </c>
      <c r="L35" s="52">
        <f>+J35/payroll!F35</f>
        <v>1.7504689562501882E-3</v>
      </c>
      <c r="O35" s="38">
        <v>475977.58319881745</v>
      </c>
      <c r="P35" s="16">
        <f t="shared" si="0"/>
        <v>-90775.448310865497</v>
      </c>
      <c r="R35" s="53">
        <v>9.0409415755733219E-3</v>
      </c>
      <c r="S35" s="3">
        <f t="shared" si="1"/>
        <v>0</v>
      </c>
      <c r="W35" s="16"/>
      <c r="Y35" s="16"/>
    </row>
    <row r="36" spans="1:25">
      <c r="A36" t="s">
        <v>50</v>
      </c>
      <c r="B36" t="s">
        <v>497</v>
      </c>
      <c r="C36" s="51">
        <f>+payroll!G36</f>
        <v>1.7046656058451073E-3</v>
      </c>
      <c r="D36" s="51">
        <f>+IFR!T36</f>
        <v>1.7005136222394527E-3</v>
      </c>
      <c r="E36" s="51">
        <f>+claims!R36</f>
        <v>1.1352389067415532E-3</v>
      </c>
      <c r="F36" s="51">
        <f>+costs!L36</f>
        <v>6.8236507137971907E-4</v>
      </c>
      <c r="H36" s="51">
        <f t="shared" si="2"/>
        <v>1.0053522823496345E-3</v>
      </c>
      <c r="J36" s="16">
        <f t="shared" si="3"/>
        <v>42834.459468453802</v>
      </c>
      <c r="L36" s="52">
        <f>+J36/payroll!F36</f>
        <v>2.6193299009276616E-3</v>
      </c>
      <c r="O36" s="38">
        <v>52928.685095042099</v>
      </c>
      <c r="P36" s="16">
        <f t="shared" si="0"/>
        <v>-10094.225626588297</v>
      </c>
      <c r="R36" s="53">
        <v>1.0053522823496345E-3</v>
      </c>
      <c r="S36" s="3">
        <f t="shared" si="1"/>
        <v>0</v>
      </c>
      <c r="W36" s="16"/>
      <c r="Y36" s="16"/>
    </row>
    <row r="37" spans="1:25">
      <c r="A37" t="s">
        <v>51</v>
      </c>
      <c r="B37" t="s">
        <v>52</v>
      </c>
      <c r="C37" s="51">
        <f>+payroll!G37</f>
        <v>1.8713817536930584E-2</v>
      </c>
      <c r="D37" s="51">
        <f>+IFR!T37</f>
        <v>1.4319763730391625E-2</v>
      </c>
      <c r="E37" s="51">
        <f>+claims!R37</f>
        <v>2.3198360268196958E-3</v>
      </c>
      <c r="F37" s="51">
        <f>+costs!L37</f>
        <v>5.1216239951869108E-3</v>
      </c>
      <c r="H37" s="51">
        <f t="shared" si="2"/>
        <v>7.550147459550377E-3</v>
      </c>
      <c r="J37" s="16">
        <f t="shared" si="3"/>
        <v>321684.73779272527</v>
      </c>
      <c r="L37" s="52">
        <f>+J37/payroll!F37</f>
        <v>1.7918604104685916E-3</v>
      </c>
      <c r="O37" s="38">
        <v>397491.88848879258</v>
      </c>
      <c r="P37" s="16">
        <f t="shared" si="0"/>
        <v>-75807.150696067314</v>
      </c>
      <c r="R37" s="53">
        <v>7.550147459550377E-3</v>
      </c>
      <c r="S37" s="3">
        <f t="shared" si="1"/>
        <v>0</v>
      </c>
      <c r="W37" s="16"/>
      <c r="Y37" s="16"/>
    </row>
    <row r="38" spans="1:25">
      <c r="A38" t="s">
        <v>53</v>
      </c>
      <c r="B38" t="s">
        <v>54</v>
      </c>
      <c r="C38" s="51">
        <f>+payroll!G38</f>
        <v>4.5369111698552161E-3</v>
      </c>
      <c r="D38" s="51">
        <f>+IFR!T38</f>
        <v>3.0586211927563097E-3</v>
      </c>
      <c r="E38" s="51">
        <f>+claims!R38</f>
        <v>9.8716426673178532E-4</v>
      </c>
      <c r="F38" s="51">
        <f>+costs!L38</f>
        <v>5.7366432403240116E-4</v>
      </c>
      <c r="H38" s="51">
        <f t="shared" si="2"/>
        <v>1.4417147797556493E-3</v>
      </c>
      <c r="J38" s="16">
        <f t="shared" si="3"/>
        <v>61426.302384458511</v>
      </c>
      <c r="L38" s="52">
        <f>+J38/payroll!F38</f>
        <v>1.4113353050726745E-3</v>
      </c>
      <c r="O38" s="38">
        <v>75901.819605176817</v>
      </c>
      <c r="P38" s="16">
        <f t="shared" si="0"/>
        <v>-14475.517220718306</v>
      </c>
      <c r="R38" s="53">
        <v>1.4417147797556493E-3</v>
      </c>
      <c r="S38" s="3">
        <f t="shared" si="1"/>
        <v>0</v>
      </c>
      <c r="W38" s="16"/>
      <c r="Y38" s="16"/>
    </row>
    <row r="39" spans="1:25">
      <c r="A39" t="s">
        <v>55</v>
      </c>
      <c r="B39" t="s">
        <v>56</v>
      </c>
      <c r="C39" s="51">
        <f>+payroll!G39</f>
        <v>7.4123544433801107E-4</v>
      </c>
      <c r="D39" s="51">
        <f>+IFR!T39</f>
        <v>8.0708587705668143E-4</v>
      </c>
      <c r="E39" s="51">
        <f>+claims!R39</f>
        <v>2.9614928001953561E-4</v>
      </c>
      <c r="F39" s="51">
        <f>+costs!L39</f>
        <v>1.9349914599494739E-4</v>
      </c>
      <c r="H39" s="51">
        <f t="shared" si="2"/>
        <v>3.5406204477423536E-4</v>
      </c>
      <c r="J39" s="16">
        <f t="shared" si="3"/>
        <v>15085.315438638963</v>
      </c>
      <c r="L39" s="52">
        <f>+J39/payroll!F39</f>
        <v>2.1214574527360138E-3</v>
      </c>
      <c r="O39" s="38">
        <v>18640.27048127287</v>
      </c>
      <c r="P39" s="16">
        <f t="shared" si="0"/>
        <v>-3554.9550426339065</v>
      </c>
      <c r="R39" s="53">
        <v>3.5406204477423536E-4</v>
      </c>
      <c r="S39" s="3">
        <f t="shared" si="1"/>
        <v>0</v>
      </c>
      <c r="W39" s="16"/>
      <c r="Y39" s="16"/>
    </row>
    <row r="40" spans="1:25">
      <c r="A40" t="s">
        <v>57</v>
      </c>
      <c r="B40" t="s">
        <v>58</v>
      </c>
      <c r="C40" s="51">
        <f>+payroll!G40</f>
        <v>1.0662289745411444E-3</v>
      </c>
      <c r="D40" s="51">
        <f>+IFR!T40</f>
        <v>9.8479306041274195E-4</v>
      </c>
      <c r="E40" s="51">
        <f>+claims!R40</f>
        <v>3.4550749335612494E-4</v>
      </c>
      <c r="F40" s="51">
        <f>+costs!L40</f>
        <v>9.3647947358104812E-5</v>
      </c>
      <c r="H40" s="51">
        <f t="shared" si="2"/>
        <v>3.6439264678751743E-4</v>
      </c>
      <c r="J40" s="16">
        <f t="shared" si="3"/>
        <v>15525.465385072133</v>
      </c>
      <c r="L40" s="52">
        <f>+J40/payroll!F40</f>
        <v>1.517854895046207E-3</v>
      </c>
      <c r="O40" s="38">
        <v>19184.14469372834</v>
      </c>
      <c r="P40" s="16">
        <f t="shared" si="0"/>
        <v>-3658.6793086562066</v>
      </c>
      <c r="R40" s="53">
        <v>3.6439264678751743E-4</v>
      </c>
      <c r="S40" s="3">
        <f t="shared" si="1"/>
        <v>0</v>
      </c>
      <c r="W40" s="16"/>
      <c r="Y40" s="16"/>
    </row>
    <row r="41" spans="1:25">
      <c r="A41" t="s">
        <v>59</v>
      </c>
      <c r="B41" t="s">
        <v>60</v>
      </c>
      <c r="C41" s="51">
        <f>+payroll!G41</f>
        <v>1.5812310590641782E-3</v>
      </c>
      <c r="D41" s="51">
        <f>+IFR!T41</f>
        <v>9.899919991185049E-4</v>
      </c>
      <c r="E41" s="51">
        <f>+claims!R41</f>
        <v>4.935821333658927E-5</v>
      </c>
      <c r="F41" s="51">
        <f>+costs!L41</f>
        <v>1.5278956094261062E-5</v>
      </c>
      <c r="H41" s="51">
        <f t="shared" si="2"/>
        <v>3.3797398792988041E-4</v>
      </c>
      <c r="J41" s="16">
        <f t="shared" si="3"/>
        <v>14399.860965690301</v>
      </c>
      <c r="L41" s="52">
        <f>+J41/payroll!F41</f>
        <v>9.4929036089718539E-4</v>
      </c>
      <c r="O41" s="38">
        <v>17793.284097041571</v>
      </c>
      <c r="P41" s="16">
        <f t="shared" si="0"/>
        <v>-3393.4231313512701</v>
      </c>
      <c r="R41" s="53">
        <v>3.3797398792988041E-4</v>
      </c>
      <c r="S41" s="3">
        <f t="shared" si="1"/>
        <v>0</v>
      </c>
      <c r="W41" s="16"/>
      <c r="Y41" s="16"/>
    </row>
    <row r="42" spans="1:25">
      <c r="A42" t="s">
        <v>61</v>
      </c>
      <c r="B42" t="s">
        <v>532</v>
      </c>
      <c r="C42" s="51">
        <f>+payroll!G42</f>
        <v>6.2598845113370023E-4</v>
      </c>
      <c r="D42" s="51">
        <f>+IFR!T42</f>
        <v>4.7854366188278719E-4</v>
      </c>
      <c r="E42" s="51">
        <f>+claims!R42</f>
        <v>4.935821333658927E-5</v>
      </c>
      <c r="F42" s="51">
        <f>+costs!L42</f>
        <v>1.2783720799950096E-5</v>
      </c>
      <c r="H42" s="51">
        <f t="shared" si="2"/>
        <v>1.5314047860751935E-4</v>
      </c>
      <c r="J42" s="16">
        <f t="shared" si="3"/>
        <v>6524.7672274265751</v>
      </c>
      <c r="L42" s="52">
        <f>+J42/payroll!F42</f>
        <v>1.0865127079507271E-3</v>
      </c>
      <c r="O42" s="38">
        <v>8062.3720757641249</v>
      </c>
      <c r="P42" s="16">
        <f t="shared" si="0"/>
        <v>-1537.6048483375498</v>
      </c>
      <c r="R42" s="53">
        <v>1.5314047860751935E-4</v>
      </c>
      <c r="S42" s="3">
        <f t="shared" si="1"/>
        <v>0</v>
      </c>
      <c r="W42" s="16"/>
      <c r="Y42" s="16"/>
    </row>
    <row r="43" spans="1:25">
      <c r="A43" t="s">
        <v>62</v>
      </c>
      <c r="B43" t="s">
        <v>63</v>
      </c>
      <c r="C43" s="51">
        <f>+payroll!G43</f>
        <v>1.6522675731654504E-3</v>
      </c>
      <c r="D43" s="51">
        <f>+IFR!T43</f>
        <v>9.9394056016085652E-4</v>
      </c>
      <c r="E43" s="51">
        <f>+claims!R43</f>
        <v>1.9743285334635708E-4</v>
      </c>
      <c r="F43" s="51">
        <f>+costs!L43</f>
        <v>1.5753053422786699E-4</v>
      </c>
      <c r="H43" s="51">
        <f t="shared" si="2"/>
        <v>4.5490926520446216E-4</v>
      </c>
      <c r="J43" s="16">
        <f t="shared" si="3"/>
        <v>19382.054255334151</v>
      </c>
      <c r="L43" s="52">
        <f>+J43/payroll!F43</f>
        <v>1.2228002920829149E-3</v>
      </c>
      <c r="O43" s="38">
        <v>23949.56441392986</v>
      </c>
      <c r="P43" s="16">
        <f t="shared" si="0"/>
        <v>-4567.5101585957091</v>
      </c>
      <c r="R43" s="53">
        <v>4.5490926520446216E-4</v>
      </c>
      <c r="S43" s="3">
        <f t="shared" si="1"/>
        <v>0</v>
      </c>
      <c r="W43" s="16"/>
      <c r="Y43" s="16"/>
    </row>
    <row r="44" spans="1:25">
      <c r="A44" s="48" t="s">
        <v>64</v>
      </c>
      <c r="B44" s="48" t="s">
        <v>533</v>
      </c>
      <c r="C44" s="51">
        <f>+payroll!G44</f>
        <v>2.2511875671689021E-2</v>
      </c>
      <c r="D44" s="51">
        <f>+IFR!T44</f>
        <v>2.3402423874430298E-2</v>
      </c>
      <c r="E44" s="51">
        <f>+claims!R44</f>
        <v>7.9466723471908716E-3</v>
      </c>
      <c r="F44" s="51">
        <f>+costs!L44</f>
        <v>8.2719244253890833E-3</v>
      </c>
      <c r="H44" s="51">
        <f t="shared" si="2"/>
        <v>1.1894442950576995E-2</v>
      </c>
      <c r="J44" s="16">
        <f t="shared" si="3"/>
        <v>506779.60692104808</v>
      </c>
      <c r="L44" s="52">
        <f>+J44/payroll!F44</f>
        <v>2.3466242655170275E-3</v>
      </c>
      <c r="O44" s="38">
        <v>626205.59615250386</v>
      </c>
      <c r="P44" s="16">
        <f t="shared" si="0"/>
        <v>-119425.98923145578</v>
      </c>
      <c r="R44" s="53">
        <v>1.1894442950576995E-2</v>
      </c>
      <c r="S44" s="3">
        <f t="shared" si="1"/>
        <v>0</v>
      </c>
      <c r="W44" s="16"/>
      <c r="Y44" s="16"/>
    </row>
    <row r="45" spans="1:25">
      <c r="A45" t="s">
        <v>555</v>
      </c>
      <c r="B45" t="s">
        <v>556</v>
      </c>
      <c r="C45" s="51">
        <f>+payroll!G45</f>
        <v>4.5916215131583912E-5</v>
      </c>
      <c r="D45" s="51">
        <f>+IFR!T45</f>
        <v>5.0760945844454261E-5</v>
      </c>
      <c r="E45" s="51">
        <f>+claims!R45</f>
        <v>0</v>
      </c>
      <c r="F45" s="51">
        <f>+costs!L45</f>
        <v>0</v>
      </c>
      <c r="H45" s="51">
        <f t="shared" si="2"/>
        <v>1.2084645122004772E-5</v>
      </c>
      <c r="J45" s="16">
        <f t="shared" si="3"/>
        <v>514.88344012048537</v>
      </c>
      <c r="L45" s="52">
        <f>+J45/payroll!F45</f>
        <v>1.1689042846910812E-3</v>
      </c>
      <c r="O45" s="38">
        <v>636.21915161225354</v>
      </c>
      <c r="P45" s="16">
        <f t="shared" si="0"/>
        <v>-121.33571149176817</v>
      </c>
      <c r="R45" s="53">
        <v>1.2084645122004772E-5</v>
      </c>
      <c r="S45" s="3">
        <f t="shared" si="1"/>
        <v>0</v>
      </c>
      <c r="W45" s="16"/>
      <c r="Y45" s="16"/>
    </row>
    <row r="46" spans="1:25">
      <c r="A46" t="s">
        <v>65</v>
      </c>
      <c r="B46" t="s">
        <v>66</v>
      </c>
      <c r="C46" s="51">
        <f>+payroll!G46</f>
        <v>5.9720942533044667E-4</v>
      </c>
      <c r="D46" s="51">
        <f>+IFR!T46</f>
        <v>5.2186815109747913E-4</v>
      </c>
      <c r="E46" s="51">
        <f>+claims!R46</f>
        <v>1.9743285334635708E-4</v>
      </c>
      <c r="F46" s="51">
        <f>+costs!L46</f>
        <v>2.6752230336078508E-4</v>
      </c>
      <c r="H46" s="51">
        <f t="shared" si="2"/>
        <v>3.3001300707191531E-4</v>
      </c>
      <c r="J46" s="16">
        <f t="shared" si="3"/>
        <v>14060.672088441548</v>
      </c>
      <c r="L46" s="52">
        <f>+J46/payroll!F46</f>
        <v>2.4542315528144911E-3</v>
      </c>
      <c r="O46" s="38">
        <v>17374.163102066446</v>
      </c>
      <c r="P46" s="16">
        <f t="shared" si="0"/>
        <v>-3313.4910136248982</v>
      </c>
      <c r="R46" s="53">
        <v>3.3001300707191531E-4</v>
      </c>
      <c r="S46" s="3">
        <f t="shared" si="1"/>
        <v>0</v>
      </c>
      <c r="W46" s="16"/>
      <c r="Y46" s="16"/>
    </row>
    <row r="47" spans="1:25">
      <c r="A47" t="s">
        <v>67</v>
      </c>
      <c r="B47" t="s">
        <v>68</v>
      </c>
      <c r="C47" s="51">
        <f>+payroll!G47</f>
        <v>1.9984523408591807E-3</v>
      </c>
      <c r="D47" s="51">
        <f>+IFR!T47</f>
        <v>1.4744365661145844E-3</v>
      </c>
      <c r="E47" s="51">
        <f>+claims!R47</f>
        <v>3.9486570669271416E-4</v>
      </c>
      <c r="F47" s="51">
        <f>+costs!L47</f>
        <v>3.2374163388400692E-4</v>
      </c>
      <c r="H47" s="51">
        <f t="shared" si="2"/>
        <v>6.875859497060318E-4</v>
      </c>
      <c r="J47" s="16">
        <f t="shared" si="3"/>
        <v>29295.574308467712</v>
      </c>
      <c r="L47" s="52">
        <f>+J47/payroll!F47</f>
        <v>1.5280737988130227E-3</v>
      </c>
      <c r="O47" s="38">
        <v>36199.271485922283</v>
      </c>
      <c r="P47" s="16">
        <f t="shared" si="0"/>
        <v>-6903.6971774545709</v>
      </c>
      <c r="R47" s="53">
        <v>6.875859497060318E-4</v>
      </c>
      <c r="S47" s="3">
        <f t="shared" si="1"/>
        <v>0</v>
      </c>
      <c r="W47" s="16"/>
      <c r="Y47" s="16"/>
    </row>
    <row r="48" spans="1:25">
      <c r="A48" t="s">
        <v>69</v>
      </c>
      <c r="B48" t="s">
        <v>70</v>
      </c>
      <c r="C48" s="51">
        <f>+payroll!G48</f>
        <v>8.0778270465659436E-5</v>
      </c>
      <c r="D48" s="51">
        <f>+IFR!T48</f>
        <v>6.6226143260331643E-5</v>
      </c>
      <c r="E48" s="51">
        <f>+claims!R48</f>
        <v>9.871642667317854E-5</v>
      </c>
      <c r="F48" s="51">
        <f>+costs!L48</f>
        <v>9.0215042801040133E-6</v>
      </c>
      <c r="H48" s="51">
        <f t="shared" si="2"/>
        <v>3.8595918284788073E-5</v>
      </c>
      <c r="J48" s="16">
        <f t="shared" si="3"/>
        <v>1644.4338232899727</v>
      </c>
      <c r="L48" s="52">
        <f>+J48/payroll!F48</f>
        <v>2.1220614655803973E-3</v>
      </c>
      <c r="O48" s="38">
        <v>2031.9556047310823</v>
      </c>
      <c r="P48" s="16">
        <f t="shared" si="0"/>
        <v>-387.52178144110962</v>
      </c>
      <c r="R48" s="53">
        <v>3.8595918284788073E-5</v>
      </c>
      <c r="S48" s="3">
        <f t="shared" si="1"/>
        <v>0</v>
      </c>
      <c r="W48" s="16"/>
      <c r="Y48" s="16"/>
    </row>
    <row r="49" spans="1:25">
      <c r="A49" t="s">
        <v>71</v>
      </c>
      <c r="B49" t="s">
        <v>72</v>
      </c>
      <c r="C49" s="51">
        <f>+payroll!G49</f>
        <v>1.1042708832172494E-4</v>
      </c>
      <c r="D49" s="51">
        <f>+IFR!T49</f>
        <v>6.6072588108684636E-5</v>
      </c>
      <c r="E49" s="51">
        <f>+claims!R49</f>
        <v>0</v>
      </c>
      <c r="F49" s="51">
        <f>+costs!L49</f>
        <v>0</v>
      </c>
      <c r="H49" s="51">
        <f t="shared" si="2"/>
        <v>2.2062459553801195E-5</v>
      </c>
      <c r="J49" s="16">
        <f t="shared" si="3"/>
        <v>940.00237143047673</v>
      </c>
      <c r="L49" s="52">
        <f>+J49/payroll!F49</f>
        <v>8.8733872772710242E-4</v>
      </c>
      <c r="O49" s="38">
        <v>1161.5201901328544</v>
      </c>
      <c r="P49" s="16">
        <f t="shared" si="0"/>
        <v>-221.51781870237767</v>
      </c>
      <c r="R49" s="53">
        <v>2.2062459553801195E-5</v>
      </c>
      <c r="S49" s="3">
        <f t="shared" si="1"/>
        <v>0</v>
      </c>
      <c r="W49" s="16"/>
      <c r="Y49" s="16"/>
    </row>
    <row r="50" spans="1:25">
      <c r="A50" t="s">
        <v>73</v>
      </c>
      <c r="B50" t="s">
        <v>74</v>
      </c>
      <c r="C50" s="51">
        <f>+payroll!G50</f>
        <v>6.6031803655359605E-5</v>
      </c>
      <c r="D50" s="51">
        <f>+IFR!T50</f>
        <v>5.1046119697512981E-5</v>
      </c>
      <c r="E50" s="51">
        <f>+claims!R50</f>
        <v>4.935821333658927E-5</v>
      </c>
      <c r="F50" s="51">
        <f>+costs!L50</f>
        <v>1.3538506965772922E-5</v>
      </c>
      <c r="H50" s="51">
        <f t="shared" si="2"/>
        <v>3.0161576599061213E-5</v>
      </c>
      <c r="J50" s="16">
        <f t="shared" si="3"/>
        <v>1285.0767368008471</v>
      </c>
      <c r="L50" s="52">
        <f>+J50/payroll!F50</f>
        <v>2.0286728178032479E-3</v>
      </c>
      <c r="O50" s="38">
        <v>1587.9136276994222</v>
      </c>
      <c r="P50" s="16">
        <f t="shared" si="0"/>
        <v>-302.83689089857512</v>
      </c>
      <c r="R50" s="53">
        <v>3.0161576599061213E-5</v>
      </c>
      <c r="S50" s="3">
        <f t="shared" si="1"/>
        <v>0</v>
      </c>
      <c r="W50" s="16"/>
      <c r="Y50" s="16"/>
    </row>
    <row r="51" spans="1:25">
      <c r="A51" t="s">
        <v>75</v>
      </c>
      <c r="B51" t="s">
        <v>76</v>
      </c>
      <c r="C51" s="51">
        <f>+payroll!G51</f>
        <v>1.8918371611738728E-4</v>
      </c>
      <c r="D51" s="51">
        <f>+IFR!T51</f>
        <v>1.5331385069442127E-4</v>
      </c>
      <c r="E51" s="51">
        <f>+claims!R51</f>
        <v>4.935821333658927E-5</v>
      </c>
      <c r="F51" s="51">
        <f>+costs!L51</f>
        <v>6.7116523009707008E-5</v>
      </c>
      <c r="H51" s="51">
        <f t="shared" si="2"/>
        <v>9.0485841657788669E-5</v>
      </c>
      <c r="J51" s="16">
        <f t="shared" si="3"/>
        <v>3855.2775828001145</v>
      </c>
      <c r="L51" s="52">
        <f>+J51/payroll!F51</f>
        <v>2.1242616538265095E-3</v>
      </c>
      <c r="O51" s="38">
        <v>4763.7994191168009</v>
      </c>
      <c r="P51" s="16">
        <f t="shared" si="0"/>
        <v>-908.5218363166864</v>
      </c>
      <c r="R51" s="53">
        <v>9.0485841657788669E-5</v>
      </c>
      <c r="S51" s="3">
        <f t="shared" si="1"/>
        <v>0</v>
      </c>
      <c r="W51" s="16"/>
      <c r="Y51" s="16"/>
    </row>
    <row r="52" spans="1:25">
      <c r="A52" t="s">
        <v>77</v>
      </c>
      <c r="B52" t="s">
        <v>78</v>
      </c>
      <c r="C52" s="51">
        <f>+payroll!G52</f>
        <v>8.384897002656599E-5</v>
      </c>
      <c r="D52" s="51">
        <f>+IFR!T52</f>
        <v>5.1572594503159883E-5</v>
      </c>
      <c r="E52" s="51">
        <f>+claims!R52</f>
        <v>0</v>
      </c>
      <c r="F52" s="51">
        <f>+costs!L52</f>
        <v>0</v>
      </c>
      <c r="H52" s="51">
        <f t="shared" si="2"/>
        <v>1.6927695566215735E-5</v>
      </c>
      <c r="J52" s="16">
        <f t="shared" si="3"/>
        <v>721.22847120888775</v>
      </c>
      <c r="L52" s="52">
        <f>+J52/payroll!F52</f>
        <v>8.9662581548315991E-4</v>
      </c>
      <c r="O52" s="38">
        <v>891.19076341578545</v>
      </c>
      <c r="P52" s="16">
        <f t="shared" si="0"/>
        <v>-169.9622922068977</v>
      </c>
      <c r="R52" s="53">
        <v>1.6927695566215735E-5</v>
      </c>
      <c r="S52" s="3">
        <f t="shared" si="1"/>
        <v>0</v>
      </c>
      <c r="W52" s="16"/>
      <c r="Y52" s="16"/>
    </row>
    <row r="53" spans="1:25">
      <c r="A53" t="s">
        <v>79</v>
      </c>
      <c r="B53" t="s">
        <v>80</v>
      </c>
      <c r="C53" s="51">
        <f>+payroll!G53</f>
        <v>9.1953076375695709E-4</v>
      </c>
      <c r="D53" s="51">
        <f>+IFR!T53</f>
        <v>5.7429626715981518E-4</v>
      </c>
      <c r="E53" s="51">
        <f>+claims!R53</f>
        <v>0</v>
      </c>
      <c r="F53" s="51">
        <f>+costs!L53</f>
        <v>0</v>
      </c>
      <c r="H53" s="51">
        <f t="shared" si="2"/>
        <v>1.8672837886459653E-4</v>
      </c>
      <c r="J53" s="16">
        <f t="shared" si="3"/>
        <v>7955.8273418272438</v>
      </c>
      <c r="L53" s="52">
        <f>+J53/payroll!F53</f>
        <v>9.0189337008706914E-4</v>
      </c>
      <c r="O53" s="38">
        <v>9830.6710361600435</v>
      </c>
      <c r="P53" s="16">
        <f t="shared" si="0"/>
        <v>-1874.8436943327997</v>
      </c>
      <c r="R53" s="53">
        <v>1.8672837886459653E-4</v>
      </c>
      <c r="S53" s="3">
        <f t="shared" si="1"/>
        <v>0</v>
      </c>
      <c r="W53" s="16"/>
      <c r="Y53" s="16"/>
    </row>
    <row r="54" spans="1:25">
      <c r="A54" t="s">
        <v>81</v>
      </c>
      <c r="B54" t="s">
        <v>498</v>
      </c>
      <c r="C54" s="51">
        <f>+payroll!G54</f>
        <v>2.1386531518914264E-3</v>
      </c>
      <c r="D54" s="51">
        <f>+IFR!T54</f>
        <v>1.5956793265650162E-3</v>
      </c>
      <c r="E54" s="51">
        <f>+claims!R54</f>
        <v>2.4679106668294633E-4</v>
      </c>
      <c r="F54" s="51">
        <f>+costs!L54</f>
        <v>1.7561891388143409E-4</v>
      </c>
      <c r="H54" s="51">
        <f t="shared" si="2"/>
        <v>6.0918156813835774E-4</v>
      </c>
      <c r="J54" s="16">
        <f t="shared" si="3"/>
        <v>25955.044462988379</v>
      </c>
      <c r="L54" s="52">
        <f>+J54/payroll!F54</f>
        <v>1.2650786589975104E-3</v>
      </c>
      <c r="O54" s="38">
        <v>32071.523536349578</v>
      </c>
      <c r="P54" s="16">
        <f t="shared" si="0"/>
        <v>-6116.479073361199</v>
      </c>
      <c r="R54" s="53">
        <v>6.0918156813835774E-4</v>
      </c>
      <c r="S54" s="3">
        <f t="shared" si="1"/>
        <v>0</v>
      </c>
      <c r="W54" s="16"/>
      <c r="Y54" s="16"/>
    </row>
    <row r="55" spans="1:25">
      <c r="A55" t="s">
        <v>82</v>
      </c>
      <c r="B55" t="s">
        <v>83</v>
      </c>
      <c r="C55" s="51">
        <f>+payroll!G55</f>
        <v>4.1005264243130264E-5</v>
      </c>
      <c r="D55" s="51">
        <f>+IFR!T55</f>
        <v>3.4878955874106424E-5</v>
      </c>
      <c r="E55" s="51">
        <f>+claims!R55</f>
        <v>0</v>
      </c>
      <c r="F55" s="51">
        <f>+costs!L55</f>
        <v>0</v>
      </c>
      <c r="H55" s="51">
        <f t="shared" si="2"/>
        <v>9.4855275146545859E-6</v>
      </c>
      <c r="J55" s="16">
        <f t="shared" si="3"/>
        <v>404.14434919646641</v>
      </c>
      <c r="L55" s="52">
        <f>+J55/payroll!F55</f>
        <v>1.0273844884181183E-3</v>
      </c>
      <c r="O55" s="38">
        <v>499.38365645337859</v>
      </c>
      <c r="P55" s="16">
        <f t="shared" si="0"/>
        <v>-95.239307256912184</v>
      </c>
      <c r="R55" s="53">
        <v>9.4855275146545859E-6</v>
      </c>
      <c r="S55" s="3">
        <f t="shared" ref="S55:S99" si="4">+H55-R55</f>
        <v>0</v>
      </c>
      <c r="W55" s="16"/>
      <c r="Y55" s="16"/>
    </row>
    <row r="56" spans="1:25">
      <c r="A56" t="s">
        <v>84</v>
      </c>
      <c r="B56" s="35" t="s">
        <v>559</v>
      </c>
      <c r="C56" s="51">
        <f>+payroll!G56</f>
        <v>2.7764567970341458E-3</v>
      </c>
      <c r="D56" s="51">
        <f>+IFR!T56</f>
        <v>2.7323384319566505E-3</v>
      </c>
      <c r="E56" s="51">
        <f>+claims!R56</f>
        <v>1.058344005964551E-2</v>
      </c>
      <c r="F56" s="51">
        <f>+costs!L56</f>
        <v>8.1421217486188878E-3</v>
      </c>
      <c r="H56" s="51">
        <f t="shared" si="2"/>
        <v>7.1613884617420086E-3</v>
      </c>
      <c r="J56" s="16">
        <f t="shared" si="3"/>
        <v>305121.1094736043</v>
      </c>
      <c r="L56" s="52">
        <f>+J56/payroll!F56</f>
        <v>1.1455589515958722E-2</v>
      </c>
      <c r="O56" s="38">
        <v>377024.93085203919</v>
      </c>
      <c r="P56" s="16">
        <f t="shared" si="0"/>
        <v>-71903.821378434892</v>
      </c>
      <c r="R56" s="53">
        <v>7.1613884617420086E-3</v>
      </c>
      <c r="S56" s="3">
        <f t="shared" si="4"/>
        <v>0</v>
      </c>
      <c r="W56" s="16"/>
      <c r="Y56" s="16"/>
    </row>
    <row r="57" spans="1:25">
      <c r="A57" t="s">
        <v>85</v>
      </c>
      <c r="B57" t="s">
        <v>86</v>
      </c>
      <c r="C57" s="51">
        <f>+payroll!G57</f>
        <v>1.8937089759761916E-3</v>
      </c>
      <c r="D57" s="51">
        <f>+IFR!T57</f>
        <v>2.0478773117152235E-3</v>
      </c>
      <c r="E57" s="51">
        <f>+claims!R57</f>
        <v>5.4294034670248194E-4</v>
      </c>
      <c r="F57" s="51">
        <f>+costs!L57</f>
        <v>1.261993902074358E-4</v>
      </c>
      <c r="H57" s="51">
        <f t="shared" si="2"/>
        <v>6.4985897209126069E-4</v>
      </c>
      <c r="J57" s="16">
        <f t="shared" si="3"/>
        <v>27688.162934486099</v>
      </c>
      <c r="L57" s="52">
        <f>+J57/payroll!F57</f>
        <v>1.5241124571519964E-3</v>
      </c>
      <c r="O57" s="38">
        <v>34213.062917227282</v>
      </c>
      <c r="P57" s="16">
        <f t="shared" si="0"/>
        <v>-6524.8999827411826</v>
      </c>
      <c r="R57" s="53">
        <v>6.4985897209126069E-4</v>
      </c>
      <c r="S57" s="3">
        <f t="shared" si="4"/>
        <v>0</v>
      </c>
      <c r="W57" s="16"/>
      <c r="Y57" s="16"/>
    </row>
    <row r="58" spans="1:25">
      <c r="A58" t="s">
        <v>87</v>
      </c>
      <c r="B58" t="s">
        <v>88</v>
      </c>
      <c r="C58" s="51">
        <f>+payroll!G58</f>
        <v>5.7681086804978909E-2</v>
      </c>
      <c r="D58" s="51">
        <f>+IFR!T58</f>
        <v>4.9883224597639941E-2</v>
      </c>
      <c r="E58" s="51">
        <f>+claims!R58</f>
        <v>8.3077666447585519E-2</v>
      </c>
      <c r="F58" s="51">
        <f>+costs!L58</f>
        <v>6.6541375514248935E-2</v>
      </c>
      <c r="H58" s="51">
        <f t="shared" si="2"/>
        <v>6.5832014201014533E-2</v>
      </c>
      <c r="J58" s="16">
        <f t="shared" si="3"/>
        <v>2804866.3075888399</v>
      </c>
      <c r="L58" s="52">
        <f>+J58/payroll!F58</f>
        <v>5.0689130264287762E-3</v>
      </c>
      <c r="O58" s="38">
        <v>3465851.7317674486</v>
      </c>
      <c r="P58" s="16">
        <f t="shared" si="0"/>
        <v>-660985.42417860869</v>
      </c>
      <c r="R58" s="53">
        <v>6.5832014201014533E-2</v>
      </c>
      <c r="S58" s="3">
        <f t="shared" si="4"/>
        <v>0</v>
      </c>
      <c r="W58" s="16"/>
      <c r="Y58" s="16"/>
    </row>
    <row r="59" spans="1:25">
      <c r="A59" t="s">
        <v>89</v>
      </c>
      <c r="B59" s="35" t="s">
        <v>557</v>
      </c>
      <c r="C59" s="51">
        <f>+payroll!G59</f>
        <v>2.6276334231242982E-4</v>
      </c>
      <c r="D59" s="51">
        <f>+IFR!T59</f>
        <v>2.5299308056356566E-4</v>
      </c>
      <c r="E59" s="51">
        <f>+claims!R59</f>
        <v>9.871642667317854E-5</v>
      </c>
      <c r="F59" s="51">
        <f>+costs!L59</f>
        <v>2.2782320861314443E-5</v>
      </c>
      <c r="H59" s="51">
        <f t="shared" si="2"/>
        <v>9.294640937726489E-5</v>
      </c>
      <c r="J59" s="16">
        <f t="shared" si="3"/>
        <v>3960.1135593027625</v>
      </c>
      <c r="L59" s="52">
        <f>+J59/payroll!F59</f>
        <v>1.5710100775731472E-3</v>
      </c>
      <c r="O59" s="38">
        <v>4893.3406916295644</v>
      </c>
      <c r="P59" s="16">
        <f t="shared" si="0"/>
        <v>-933.22713232680189</v>
      </c>
      <c r="R59" s="53">
        <v>9.294640937726489E-5</v>
      </c>
      <c r="S59" s="3">
        <f t="shared" si="4"/>
        <v>0</v>
      </c>
      <c r="W59" s="16"/>
      <c r="Y59" s="16"/>
    </row>
    <row r="60" spans="1:25">
      <c r="A60" t="s">
        <v>90</v>
      </c>
      <c r="B60" t="s">
        <v>91</v>
      </c>
      <c r="C60" s="51">
        <f>+payroll!G60</f>
        <v>7.8743995247912229E-5</v>
      </c>
      <c r="D60" s="51">
        <f>+IFR!T60</f>
        <v>7.9278331150327424E-5</v>
      </c>
      <c r="E60" s="51">
        <f>+claims!R60</f>
        <v>0</v>
      </c>
      <c r="F60" s="51">
        <f>+costs!L60</f>
        <v>0</v>
      </c>
      <c r="H60" s="51">
        <f t="shared" si="2"/>
        <v>1.9752790799779958E-5</v>
      </c>
      <c r="J60" s="16">
        <f t="shared" si="3"/>
        <v>841.59565930917222</v>
      </c>
      <c r="L60" s="52">
        <f>+J60/payroll!F60</f>
        <v>1.1140948058344835E-3</v>
      </c>
      <c r="O60" s="38">
        <v>1039.9232809680987</v>
      </c>
      <c r="P60" s="16">
        <f t="shared" si="0"/>
        <v>-198.32762165892643</v>
      </c>
      <c r="R60" s="53">
        <v>1.9752790799779958E-5</v>
      </c>
      <c r="S60" s="3">
        <f t="shared" si="4"/>
        <v>0</v>
      </c>
      <c r="W60" s="16"/>
      <c r="Y60" s="16"/>
    </row>
    <row r="61" spans="1:25">
      <c r="A61" t="s">
        <v>92</v>
      </c>
      <c r="B61" t="s">
        <v>93</v>
      </c>
      <c r="C61" s="51">
        <f>+payroll!G61</f>
        <v>1.7392028567501168E-4</v>
      </c>
      <c r="D61" s="51">
        <f>+IFR!T61</f>
        <v>1.5581460602124398E-4</v>
      </c>
      <c r="E61" s="51">
        <f>+claims!R61</f>
        <v>0</v>
      </c>
      <c r="F61" s="51">
        <f>+costs!L61</f>
        <v>8.0426600944753154E-8</v>
      </c>
      <c r="H61" s="51">
        <f t="shared" si="2"/>
        <v>4.1265117422598811E-5</v>
      </c>
      <c r="J61" s="16">
        <f t="shared" si="3"/>
        <v>1758.1588371871646</v>
      </c>
      <c r="L61" s="52">
        <f>+J61/payroll!F61</f>
        <v>1.0537655013074789E-3</v>
      </c>
      <c r="O61" s="38">
        <v>2172.4806754962869</v>
      </c>
      <c r="P61" s="16">
        <f t="shared" si="0"/>
        <v>-414.32183830912231</v>
      </c>
      <c r="R61" s="53">
        <v>4.1265117422598811E-5</v>
      </c>
      <c r="S61" s="3">
        <f t="shared" si="4"/>
        <v>0</v>
      </c>
      <c r="W61" s="16"/>
      <c r="Y61" s="16"/>
    </row>
    <row r="62" spans="1:25">
      <c r="A62" t="s">
        <v>490</v>
      </c>
      <c r="B62" t="s">
        <v>491</v>
      </c>
      <c r="C62" s="51">
        <f>+payroll!G62</f>
        <v>7.8387172595288125E-4</v>
      </c>
      <c r="D62" s="51">
        <f>+IFR!T62</f>
        <v>8.256879868562048E-4</v>
      </c>
      <c r="E62" s="51">
        <f>+claims!R62</f>
        <v>4.4422392002930338E-4</v>
      </c>
      <c r="F62" s="51">
        <f>+costs!L62</f>
        <v>6.3141525678231012E-4</v>
      </c>
      <c r="H62" s="51">
        <f t="shared" si="2"/>
        <v>6.4667770617491739E-4</v>
      </c>
      <c r="J62" s="16">
        <f t="shared" si="3"/>
        <v>27552.620589435162</v>
      </c>
      <c r="L62" s="52">
        <f>+J62/payroll!F62</f>
        <v>3.6639878131489415E-3</v>
      </c>
      <c r="O62" s="38">
        <v>34045.579115931083</v>
      </c>
      <c r="P62" s="16">
        <f t="shared" si="0"/>
        <v>-6492.9585264959205</v>
      </c>
      <c r="R62" s="53">
        <v>6.4667770617491739E-4</v>
      </c>
      <c r="S62" s="3">
        <f t="shared" si="4"/>
        <v>0</v>
      </c>
      <c r="W62" s="16"/>
      <c r="Y62" s="16"/>
    </row>
    <row r="63" spans="1:25">
      <c r="A63" t="s">
        <v>94</v>
      </c>
      <c r="B63" t="s">
        <v>492</v>
      </c>
      <c r="C63" s="51">
        <f>+payroll!G63</f>
        <v>3.8641281579165904E-4</v>
      </c>
      <c r="D63" s="51">
        <f>+IFR!T63</f>
        <v>2.7791288803085171E-4</v>
      </c>
      <c r="E63" s="51">
        <f>+claims!R63</f>
        <v>4.935821333658927E-5</v>
      </c>
      <c r="F63" s="51">
        <f>+costs!L63</f>
        <v>5.0024471585452283E-6</v>
      </c>
      <c r="H63" s="51">
        <f t="shared" si="2"/>
        <v>9.3445913273429372E-5</v>
      </c>
      <c r="J63" s="16">
        <f t="shared" si="3"/>
        <v>3981.3956310404296</v>
      </c>
      <c r="L63" s="52">
        <f>+J63/payroll!F63</f>
        <v>1.0740386801371881E-3</v>
      </c>
      <c r="O63" s="38">
        <v>4919.6380252985618</v>
      </c>
      <c r="P63" s="16">
        <f t="shared" si="0"/>
        <v>-938.24239425813221</v>
      </c>
      <c r="R63" s="53">
        <v>9.3445913273429372E-5</v>
      </c>
      <c r="S63" s="3">
        <f t="shared" si="4"/>
        <v>0</v>
      </c>
      <c r="W63" s="16"/>
      <c r="Y63" s="16"/>
    </row>
    <row r="64" spans="1:25" ht="13.5" customHeight="1">
      <c r="A64" t="s">
        <v>95</v>
      </c>
      <c r="B64" t="s">
        <v>96</v>
      </c>
      <c r="C64" s="51">
        <f>+payroll!G64</f>
        <v>1.7343230052928788E-3</v>
      </c>
      <c r="D64" s="51">
        <f>+IFR!T64</f>
        <v>9.5414783943404606E-4</v>
      </c>
      <c r="E64" s="51">
        <f>+claims!R64</f>
        <v>9.871642667317854E-5</v>
      </c>
      <c r="F64" s="51">
        <f>+costs!L64</f>
        <v>2.4351776042576562E-5</v>
      </c>
      <c r="H64" s="51">
        <f t="shared" si="2"/>
        <v>3.6547738521738833E-4</v>
      </c>
      <c r="J64" s="16">
        <f t="shared" si="3"/>
        <v>15571.682203916556</v>
      </c>
      <c r="L64" s="52">
        <f>+J64/payroll!F64</f>
        <v>9.359263086589259E-4</v>
      </c>
      <c r="O64" s="38">
        <v>19241.252813710864</v>
      </c>
      <c r="P64" s="16">
        <f t="shared" si="0"/>
        <v>-3669.5706097943075</v>
      </c>
      <c r="R64" s="53">
        <v>3.6547738521738833E-4</v>
      </c>
      <c r="S64" s="3">
        <f t="shared" si="4"/>
        <v>0</v>
      </c>
      <c r="W64" s="16"/>
      <c r="Y64" s="16"/>
    </row>
    <row r="65" spans="1:25" ht="13.5" customHeight="1">
      <c r="A65" t="s">
        <v>97</v>
      </c>
      <c r="B65" t="s">
        <v>98</v>
      </c>
      <c r="C65" s="51">
        <f>+payroll!G65</f>
        <v>2.5230865906769617E-3</v>
      </c>
      <c r="D65" s="51">
        <f>+IFR!T65</f>
        <v>2.187020215557649E-3</v>
      </c>
      <c r="E65" s="51">
        <f>+claims!R65</f>
        <v>1.9743285334635708E-4</v>
      </c>
      <c r="F65" s="51">
        <f>+costs!L65</f>
        <v>8.5761944295034942E-5</v>
      </c>
      <c r="H65" s="51">
        <f t="shared" si="2"/>
        <v>6.6983544535830083E-4</v>
      </c>
      <c r="J65" s="16">
        <f t="shared" si="3"/>
        <v>28539.288902470027</v>
      </c>
      <c r="L65" s="52">
        <f>+J65/payroll!F65</f>
        <v>1.1790903930420471E-3</v>
      </c>
      <c r="O65" s="38">
        <v>35264.762387575713</v>
      </c>
      <c r="P65" s="16">
        <f t="shared" si="0"/>
        <v>-6725.4734851056855</v>
      </c>
      <c r="R65" s="53">
        <v>6.6983544535830083E-4</v>
      </c>
      <c r="S65" s="3">
        <f t="shared" si="4"/>
        <v>0</v>
      </c>
      <c r="W65" s="16"/>
      <c r="Y65" s="16"/>
    </row>
    <row r="66" spans="1:25">
      <c r="A66" t="s">
        <v>99</v>
      </c>
      <c r="B66" t="s">
        <v>100</v>
      </c>
      <c r="C66" s="51">
        <f>+payroll!G66</f>
        <v>8.0385110660875381E-3</v>
      </c>
      <c r="D66" s="51">
        <f>+IFR!T66</f>
        <v>7.0750097392354881E-3</v>
      </c>
      <c r="E66" s="51">
        <f>+claims!R66</f>
        <v>1.6288210401074459E-3</v>
      </c>
      <c r="F66" s="51">
        <f>+costs!L66</f>
        <v>7.8272330728338725E-4</v>
      </c>
      <c r="H66" s="51">
        <f t="shared" si="2"/>
        <v>2.6031472410515274E-3</v>
      </c>
      <c r="J66" s="16">
        <f t="shared" si="3"/>
        <v>110910.77918144193</v>
      </c>
      <c r="L66" s="52">
        <f>+J66/payroll!F66</f>
        <v>1.4382495634358815E-3</v>
      </c>
      <c r="O66" s="38">
        <v>137047.64289750461</v>
      </c>
      <c r="P66" s="16">
        <f t="shared" ref="P66:P126" si="5">+J66-O66</f>
        <v>-26136.863716062682</v>
      </c>
      <c r="R66" s="53">
        <v>2.6031472410515274E-3</v>
      </c>
      <c r="S66" s="3">
        <f t="shared" si="4"/>
        <v>0</v>
      </c>
      <c r="W66" s="16"/>
      <c r="Y66" s="16"/>
    </row>
    <row r="67" spans="1:25">
      <c r="A67" t="s">
        <v>101</v>
      </c>
      <c r="B67" t="s">
        <v>534</v>
      </c>
      <c r="C67" s="51">
        <f>+payroll!G67</f>
        <v>4.354758381096638E-3</v>
      </c>
      <c r="D67" s="51">
        <f>+IFR!T67</f>
        <v>3.7063168224033961E-3</v>
      </c>
      <c r="E67" s="51">
        <f>+claims!R67</f>
        <v>7.4037320004883905E-4</v>
      </c>
      <c r="F67" s="51">
        <f>+costs!L67</f>
        <v>1.0874497323581573E-3</v>
      </c>
      <c r="H67" s="51">
        <f t="shared" si="2"/>
        <v>1.7711602198597245E-3</v>
      </c>
      <c r="J67" s="16">
        <f t="shared" si="3"/>
        <v>75462.792477487703</v>
      </c>
      <c r="L67" s="52">
        <f>+J67/payroll!F67</f>
        <v>1.8063625339865617E-3</v>
      </c>
      <c r="O67" s="38">
        <v>93246.10206357381</v>
      </c>
      <c r="P67" s="16">
        <f t="shared" si="5"/>
        <v>-17783.309586086107</v>
      </c>
      <c r="R67" s="53">
        <v>1.7711602198597245E-3</v>
      </c>
      <c r="S67" s="3">
        <f t="shared" si="4"/>
        <v>0</v>
      </c>
      <c r="W67" s="16"/>
      <c r="Y67" s="16"/>
    </row>
    <row r="68" spans="1:25">
      <c r="A68" t="s">
        <v>102</v>
      </c>
      <c r="B68" t="s">
        <v>103</v>
      </c>
      <c r="C68" s="51">
        <f>+payroll!G68</f>
        <v>1.5057833347586149E-4</v>
      </c>
      <c r="D68" s="51">
        <f>+IFR!T68</f>
        <v>1.5190991787936289E-4</v>
      </c>
      <c r="E68" s="51">
        <f>+claims!R68</f>
        <v>0</v>
      </c>
      <c r="F68" s="51">
        <f>+costs!L68</f>
        <v>0</v>
      </c>
      <c r="H68" s="51">
        <f t="shared" si="2"/>
        <v>3.7811031419403044E-5</v>
      </c>
      <c r="J68" s="16">
        <f t="shared" si="3"/>
        <v>1610.9926055070059</v>
      </c>
      <c r="L68" s="52">
        <f>+J68/payroll!F68</f>
        <v>1.1152369992524422E-3</v>
      </c>
      <c r="O68" s="38">
        <v>1990.6337412782957</v>
      </c>
      <c r="P68" s="16">
        <f t="shared" si="5"/>
        <v>-379.64113577128978</v>
      </c>
      <c r="R68" s="53">
        <v>3.7811031419403044E-5</v>
      </c>
      <c r="S68" s="3">
        <f t="shared" si="4"/>
        <v>0</v>
      </c>
      <c r="W68" s="16"/>
      <c r="Y68" s="16"/>
    </row>
    <row r="69" spans="1:25">
      <c r="A69" t="s">
        <v>104</v>
      </c>
      <c r="B69" t="s">
        <v>105</v>
      </c>
      <c r="C69" s="51">
        <f>+payroll!G69</f>
        <v>2.6681503620505013E-4</v>
      </c>
      <c r="D69" s="51">
        <f>+IFR!T69</f>
        <v>2.1271775793157863E-4</v>
      </c>
      <c r="E69" s="51">
        <f>+claims!R69</f>
        <v>0</v>
      </c>
      <c r="F69" s="51">
        <f>+costs!L69</f>
        <v>0</v>
      </c>
      <c r="H69" s="51">
        <f t="shared" si="2"/>
        <v>5.9941599267078595E-5</v>
      </c>
      <c r="J69" s="16">
        <f t="shared" si="3"/>
        <v>2553.8968273680684</v>
      </c>
      <c r="L69" s="52">
        <f>+J69/payroll!F69</f>
        <v>9.9776704753791337E-4</v>
      </c>
      <c r="O69" s="38">
        <v>3155.739622220357</v>
      </c>
      <c r="P69" s="16">
        <f t="shared" si="5"/>
        <v>-601.84279485228853</v>
      </c>
      <c r="R69" s="53">
        <v>5.9941599267078595E-5</v>
      </c>
      <c r="S69" s="3">
        <f t="shared" si="4"/>
        <v>0</v>
      </c>
      <c r="W69" s="16"/>
      <c r="Y69" s="16"/>
    </row>
    <row r="70" spans="1:25">
      <c r="A70" t="s">
        <v>106</v>
      </c>
      <c r="B70" t="s">
        <v>107</v>
      </c>
      <c r="C70" s="51">
        <f>+payroll!G70</f>
        <v>3.6624199149106738E-3</v>
      </c>
      <c r="D70" s="51">
        <f>+IFR!T70</f>
        <v>3.2011861828354403E-3</v>
      </c>
      <c r="E70" s="51">
        <f>+claims!R70</f>
        <v>3.2212728703879317E-3</v>
      </c>
      <c r="F70" s="51">
        <f>+costs!L70</f>
        <v>3.4917909036114112E-3</v>
      </c>
      <c r="H70" s="51">
        <f t="shared" ref="H70:H133" si="6">(C70*$C$3)+(D70*$D$3)+(E70*$E$3)+(F70*$F$3)</f>
        <v>3.4362162349433007E-3</v>
      </c>
      <c r="J70" s="16">
        <f t="shared" ref="J70:J133" si="7">(+H70*$J$273)</f>
        <v>146404.8648663967</v>
      </c>
      <c r="L70" s="52">
        <f>+J70/payroll!F70</f>
        <v>4.1669998006765002E-3</v>
      </c>
      <c r="O70" s="38">
        <v>180906.1462443014</v>
      </c>
      <c r="P70" s="16">
        <f t="shared" si="5"/>
        <v>-34501.281377904699</v>
      </c>
      <c r="R70" s="53">
        <v>3.4362162349433007E-3</v>
      </c>
      <c r="S70" s="3">
        <f t="shared" si="4"/>
        <v>0</v>
      </c>
      <c r="W70" s="16"/>
      <c r="Y70" s="16"/>
    </row>
    <row r="71" spans="1:25">
      <c r="A71" t="s">
        <v>108</v>
      </c>
      <c r="B71" t="s">
        <v>109</v>
      </c>
      <c r="C71" s="51">
        <f>+payroll!G71</f>
        <v>1.5056307528593196E-4</v>
      </c>
      <c r="D71" s="51">
        <f>+IFR!T71</f>
        <v>1.0288195160349631E-4</v>
      </c>
      <c r="E71" s="51">
        <f>+claims!R71</f>
        <v>4.935821333658927E-5</v>
      </c>
      <c r="F71" s="51">
        <f>+costs!L71</f>
        <v>2.4040560065007738E-6</v>
      </c>
      <c r="H71" s="51">
        <f t="shared" si="6"/>
        <v>4.0526793965567389E-5</v>
      </c>
      <c r="J71" s="16">
        <f t="shared" si="7"/>
        <v>1726.7015194388944</v>
      </c>
      <c r="L71" s="52">
        <f>+J71/payroll!F71</f>
        <v>1.1954595972390248E-3</v>
      </c>
      <c r="O71" s="38">
        <v>2133.6102313330057</v>
      </c>
      <c r="P71" s="16">
        <f t="shared" si="5"/>
        <v>-406.90871189411132</v>
      </c>
      <c r="R71" s="53">
        <v>4.0526793965567389E-5</v>
      </c>
      <c r="S71" s="3">
        <f t="shared" si="4"/>
        <v>0</v>
      </c>
      <c r="W71" s="16"/>
      <c r="Y71" s="16"/>
    </row>
    <row r="72" spans="1:25">
      <c r="A72" t="s">
        <v>110</v>
      </c>
      <c r="B72" t="s">
        <v>111</v>
      </c>
      <c r="C72" s="51">
        <f>+payroll!G72</f>
        <v>2.1590287377130587E-4</v>
      </c>
      <c r="D72" s="51">
        <f>+IFR!T72</f>
        <v>1.6364591875524145E-4</v>
      </c>
      <c r="E72" s="51">
        <f>+claims!R72</f>
        <v>0</v>
      </c>
      <c r="F72" s="51">
        <f>+costs!L72</f>
        <v>0</v>
      </c>
      <c r="H72" s="51">
        <f t="shared" si="6"/>
        <v>4.7443599065818415E-5</v>
      </c>
      <c r="J72" s="16">
        <f t="shared" si="7"/>
        <v>2021.4018080038732</v>
      </c>
      <c r="L72" s="52">
        <f>+J72/payroll!F72</f>
        <v>9.7595621770716116E-4</v>
      </c>
      <c r="O72" s="38">
        <v>2497.7586054326316</v>
      </c>
      <c r="P72" s="16">
        <f t="shared" si="5"/>
        <v>-476.35679742875845</v>
      </c>
      <c r="R72" s="53">
        <v>4.7443599065818415E-5</v>
      </c>
      <c r="S72" s="3">
        <f t="shared" si="4"/>
        <v>0</v>
      </c>
      <c r="W72" s="16"/>
      <c r="Y72" s="16"/>
    </row>
    <row r="73" spans="1:25">
      <c r="A73" t="s">
        <v>112</v>
      </c>
      <c r="B73" t="s">
        <v>113</v>
      </c>
      <c r="C73" s="51">
        <f>+payroll!G73</f>
        <v>3.0516449352657924E-5</v>
      </c>
      <c r="D73" s="51">
        <f>+IFR!T73</f>
        <v>2.7113452490814802E-5</v>
      </c>
      <c r="E73" s="51">
        <f>+claims!R73</f>
        <v>0</v>
      </c>
      <c r="F73" s="51">
        <f>+costs!L73</f>
        <v>0</v>
      </c>
      <c r="H73" s="51">
        <f t="shared" si="6"/>
        <v>7.2037377304340913E-6</v>
      </c>
      <c r="J73" s="16">
        <f t="shared" si="7"/>
        <v>306.92546011283508</v>
      </c>
      <c r="L73" s="52">
        <f>+J73/payroll!F73</f>
        <v>1.0484193378876509E-3</v>
      </c>
      <c r="O73" s="38">
        <v>379.25448873534145</v>
      </c>
      <c r="P73" s="16">
        <f t="shared" si="5"/>
        <v>-72.329028622506371</v>
      </c>
      <c r="R73" s="53">
        <v>7.2037377304340913E-6</v>
      </c>
      <c r="S73" s="3">
        <f t="shared" si="4"/>
        <v>0</v>
      </c>
      <c r="W73" s="16"/>
      <c r="Y73" s="16"/>
    </row>
    <row r="74" spans="1:25">
      <c r="A74" t="s">
        <v>114</v>
      </c>
      <c r="B74" t="s">
        <v>115</v>
      </c>
      <c r="C74" s="51">
        <f>+payroll!G74</f>
        <v>5.2544913670960836E-4</v>
      </c>
      <c r="D74" s="51">
        <f>+IFR!T74</f>
        <v>4.4603384263409182E-4</v>
      </c>
      <c r="E74" s="51">
        <f>+claims!R74</f>
        <v>4.935821333658927E-5</v>
      </c>
      <c r="F74" s="51">
        <f>+costs!L74</f>
        <v>2.3970623890273165E-6</v>
      </c>
      <c r="H74" s="51">
        <f t="shared" si="6"/>
        <v>1.302773418518673E-4</v>
      </c>
      <c r="J74" s="16">
        <f t="shared" si="7"/>
        <v>5550.6508685390445</v>
      </c>
      <c r="L74" s="52">
        <f>+J74/payroll!F74</f>
        <v>1.1011572361366126E-3</v>
      </c>
      <c r="O74" s="38">
        <v>6858.6987098504396</v>
      </c>
      <c r="P74" s="16">
        <f t="shared" si="5"/>
        <v>-1308.0478413113951</v>
      </c>
      <c r="R74" s="53">
        <v>1.302773418518673E-4</v>
      </c>
      <c r="S74" s="3">
        <f t="shared" si="4"/>
        <v>0</v>
      </c>
      <c r="W74" s="16"/>
      <c r="Y74" s="16"/>
    </row>
    <row r="75" spans="1:25">
      <c r="A75" t="s">
        <v>116</v>
      </c>
      <c r="B75" t="s">
        <v>117</v>
      </c>
      <c r="C75" s="51">
        <f>+payroll!G75</f>
        <v>2.2102452649426553E-4</v>
      </c>
      <c r="D75" s="51">
        <f>+IFR!T75</f>
        <v>1.4697421657642329E-4</v>
      </c>
      <c r="E75" s="51">
        <f>+claims!R75</f>
        <v>4.935821333658927E-5</v>
      </c>
      <c r="F75" s="51">
        <f>+costs!L75</f>
        <v>1.8740534482966922E-5</v>
      </c>
      <c r="H75" s="51">
        <f t="shared" si="6"/>
        <v>6.4647895574104642E-5</v>
      </c>
      <c r="J75" s="16">
        <f t="shared" si="7"/>
        <v>2754.415254539384</v>
      </c>
      <c r="L75" s="52">
        <f>+J75/payroll!F75</f>
        <v>1.2990475691212417E-3</v>
      </c>
      <c r="O75" s="38">
        <v>3403.5115520919121</v>
      </c>
      <c r="P75" s="16">
        <f t="shared" si="5"/>
        <v>-649.09629755252809</v>
      </c>
      <c r="R75" s="53">
        <v>6.4647895574104642E-5</v>
      </c>
      <c r="S75" s="3">
        <f t="shared" si="4"/>
        <v>0</v>
      </c>
      <c r="W75" s="16"/>
      <c r="Y75" s="16"/>
    </row>
    <row r="76" spans="1:25">
      <c r="A76" t="s">
        <v>118</v>
      </c>
      <c r="B76" t="s">
        <v>119</v>
      </c>
      <c r="C76" s="51">
        <f>+payroll!G76</f>
        <v>1.3720899213497135E-3</v>
      </c>
      <c r="D76" s="51">
        <f>+IFR!T76</f>
        <v>1.0030222505582654E-3</v>
      </c>
      <c r="E76" s="51">
        <f>+claims!R76</f>
        <v>9.871642667317854E-5</v>
      </c>
      <c r="F76" s="51">
        <f>+costs!L76</f>
        <v>4.0240225899649383E-5</v>
      </c>
      <c r="H76" s="51">
        <f t="shared" si="6"/>
        <v>3.3584062102926372E-4</v>
      </c>
      <c r="J76" s="16">
        <f t="shared" si="7"/>
        <v>14308.965844009932</v>
      </c>
      <c r="L76" s="52">
        <f>+J76/payroll!F76</f>
        <v>1.0870806896934016E-3</v>
      </c>
      <c r="O76" s="38">
        <v>17680.968934628028</v>
      </c>
      <c r="P76" s="16">
        <f t="shared" si="5"/>
        <v>-3372.0030906180964</v>
      </c>
      <c r="R76" s="53">
        <v>3.3584062102926372E-4</v>
      </c>
      <c r="S76" s="3">
        <f t="shared" si="4"/>
        <v>0</v>
      </c>
      <c r="W76" s="16"/>
      <c r="Y76" s="16"/>
    </row>
    <row r="77" spans="1:25">
      <c r="A77" t="s">
        <v>120</v>
      </c>
      <c r="B77" t="s">
        <v>121</v>
      </c>
      <c r="C77" s="51">
        <f>+payroll!G77</f>
        <v>1.4516409964039894E-4</v>
      </c>
      <c r="D77" s="51">
        <f>+IFR!T77</f>
        <v>8.8360021547736266E-5</v>
      </c>
      <c r="E77" s="51">
        <f>+claims!R77</f>
        <v>0</v>
      </c>
      <c r="F77" s="51">
        <f>+costs!L77</f>
        <v>0</v>
      </c>
      <c r="H77" s="51">
        <f t="shared" si="6"/>
        <v>2.9190515148516899E-5</v>
      </c>
      <c r="J77" s="16">
        <f t="shared" si="7"/>
        <v>1243.7032868420865</v>
      </c>
      <c r="L77" s="52">
        <f>+J77/payroll!F77</f>
        <v>8.9308679035859928E-4</v>
      </c>
      <c r="O77" s="38">
        <v>1536.790248734515</v>
      </c>
      <c r="P77" s="16">
        <f t="shared" si="5"/>
        <v>-293.08696189242846</v>
      </c>
      <c r="R77" s="53">
        <v>2.9190515148516899E-5</v>
      </c>
      <c r="S77" s="3">
        <f t="shared" si="4"/>
        <v>0</v>
      </c>
      <c r="W77" s="16"/>
      <c r="Y77" s="16"/>
    </row>
    <row r="78" spans="1:25">
      <c r="A78" t="s">
        <v>122</v>
      </c>
      <c r="B78" t="s">
        <v>123</v>
      </c>
      <c r="C78" s="51">
        <f>+payroll!G78</f>
        <v>2.853334062674379E-4</v>
      </c>
      <c r="D78" s="51">
        <f>+IFR!T78</f>
        <v>2.3327221180204262E-4</v>
      </c>
      <c r="E78" s="51">
        <f>+claims!R78</f>
        <v>0</v>
      </c>
      <c r="F78" s="51">
        <f>+costs!L78</f>
        <v>0</v>
      </c>
      <c r="H78" s="51">
        <f t="shared" si="6"/>
        <v>6.4825702258685059E-5</v>
      </c>
      <c r="J78" s="16">
        <f t="shared" si="7"/>
        <v>2761.9909604462523</v>
      </c>
      <c r="L78" s="52">
        <f>+J78/payroll!F78</f>
        <v>1.0090338608095104E-3</v>
      </c>
      <c r="O78" s="38">
        <v>3412.8725235455754</v>
      </c>
      <c r="P78" s="16">
        <f t="shared" si="5"/>
        <v>-650.8815630993231</v>
      </c>
      <c r="R78" s="53">
        <v>6.4825702258685059E-5</v>
      </c>
      <c r="S78" s="3">
        <f t="shared" si="4"/>
        <v>0</v>
      </c>
      <c r="W78" s="16"/>
      <c r="Y78" s="16"/>
    </row>
    <row r="79" spans="1:25">
      <c r="A79" t="s">
        <v>124</v>
      </c>
      <c r="B79" t="s">
        <v>499</v>
      </c>
      <c r="C79" s="51">
        <f>+payroll!G79</f>
        <v>1.6002559522129678E-4</v>
      </c>
      <c r="D79" s="51">
        <f>+IFR!T79</f>
        <v>1.2416030833172474E-4</v>
      </c>
      <c r="E79" s="51">
        <f>+claims!R79</f>
        <v>9.871642667317854E-5</v>
      </c>
      <c r="F79" s="51">
        <f>+costs!L79</f>
        <v>4.7993699911597261E-6</v>
      </c>
      <c r="H79" s="51">
        <f t="shared" si="6"/>
        <v>5.3210323939800311E-5</v>
      </c>
      <c r="J79" s="16">
        <f t="shared" si="7"/>
        <v>2267.1012978414033</v>
      </c>
      <c r="L79" s="52">
        <f>+J79/payroll!F79</f>
        <v>1.4767860551758724E-3</v>
      </c>
      <c r="O79" s="38">
        <v>2801.3588162675687</v>
      </c>
      <c r="P79" s="16">
        <f t="shared" si="5"/>
        <v>-534.25751842616546</v>
      </c>
      <c r="R79" s="53">
        <v>5.3210323939800311E-5</v>
      </c>
      <c r="S79" s="3">
        <f t="shared" si="4"/>
        <v>0</v>
      </c>
      <c r="W79" s="16"/>
      <c r="Y79" s="16"/>
    </row>
    <row r="80" spans="1:25">
      <c r="A80" t="s">
        <v>125</v>
      </c>
      <c r="B80" t="s">
        <v>126</v>
      </c>
      <c r="C80" s="51">
        <f>+payroll!G80</f>
        <v>6.5589992320192489E-4</v>
      </c>
      <c r="D80" s="51">
        <f>+IFR!T80</f>
        <v>5.9118733384098628E-4</v>
      </c>
      <c r="E80" s="51">
        <f>+claims!R80</f>
        <v>6.7542818250069527E-4</v>
      </c>
      <c r="F80" s="51">
        <f>+costs!L80</f>
        <v>1.8742702504383692E-4</v>
      </c>
      <c r="H80" s="51">
        <f t="shared" si="6"/>
        <v>3.6965634953177033E-4</v>
      </c>
      <c r="J80" s="16">
        <f t="shared" si="7"/>
        <v>15749.732903842512</v>
      </c>
      <c r="L80" s="52">
        <f>+J80/payroll!F80</f>
        <v>2.5030626596356628E-3</v>
      </c>
      <c r="O80" s="38">
        <v>19461.262346789557</v>
      </c>
      <c r="P80" s="16">
        <f t="shared" si="5"/>
        <v>-3711.529442947045</v>
      </c>
      <c r="R80" s="53">
        <v>3.6965634953177033E-4</v>
      </c>
      <c r="S80" s="3">
        <f t="shared" si="4"/>
        <v>0</v>
      </c>
      <c r="W80" s="16"/>
      <c r="Y80" s="16"/>
    </row>
    <row r="81" spans="1:25">
      <c r="A81" t="s">
        <v>482</v>
      </c>
      <c r="B81" t="s">
        <v>535</v>
      </c>
      <c r="C81" s="51">
        <f>+payroll!G81</f>
        <v>4.2599314838475823E-5</v>
      </c>
      <c r="D81" s="51">
        <f>+IFR!T81</f>
        <v>3.5098320376459298E-5</v>
      </c>
      <c r="E81" s="51">
        <f>+claims!R81</f>
        <v>0</v>
      </c>
      <c r="F81" s="51">
        <f>+costs!L81</f>
        <v>0</v>
      </c>
      <c r="H81" s="51">
        <f t="shared" si="6"/>
        <v>9.7122044018668901E-6</v>
      </c>
      <c r="J81" s="16">
        <f t="shared" si="7"/>
        <v>413.80223937903821</v>
      </c>
      <c r="L81" s="52">
        <f>+J81/payroll!F81</f>
        <v>1.0125729725288372E-3</v>
      </c>
      <c r="O81" s="38">
        <v>511.31749277346358</v>
      </c>
      <c r="P81" s="16">
        <f t="shared" si="5"/>
        <v>-97.515253394425372</v>
      </c>
      <c r="R81" s="53">
        <v>9.7122044018668901E-6</v>
      </c>
      <c r="S81" s="3">
        <f>+H81-R81</f>
        <v>0</v>
      </c>
      <c r="W81" s="16"/>
      <c r="Y81" s="16"/>
    </row>
    <row r="82" spans="1:25">
      <c r="A82" t="s">
        <v>127</v>
      </c>
      <c r="B82" t="s">
        <v>493</v>
      </c>
      <c r="C82" s="51">
        <f>+payroll!G82</f>
        <v>9.9417452382826008E-4</v>
      </c>
      <c r="D82" s="51">
        <f>+IFR!T82</f>
        <v>9.9163723288615141E-4</v>
      </c>
      <c r="E82" s="51">
        <f>+claims!R82</f>
        <v>4.935821333658927E-5</v>
      </c>
      <c r="F82" s="51">
        <f>+costs!L82</f>
        <v>2.2798546053852858E-4</v>
      </c>
      <c r="H82" s="51">
        <f t="shared" si="6"/>
        <v>3.9242147791290695E-4</v>
      </c>
      <c r="J82" s="16">
        <f t="shared" si="7"/>
        <v>16719.673476968717</v>
      </c>
      <c r="L82" s="52">
        <f>+J82/payroll!F82</f>
        <v>1.7530781235206116E-3</v>
      </c>
      <c r="O82" s="38">
        <v>20659.775875218933</v>
      </c>
      <c r="P82" s="16">
        <f t="shared" si="5"/>
        <v>-3940.1023982502156</v>
      </c>
      <c r="R82" s="53">
        <v>3.9242147791290695E-4</v>
      </c>
      <c r="S82" s="3">
        <f t="shared" si="4"/>
        <v>0</v>
      </c>
      <c r="W82" s="16"/>
      <c r="Y82" s="16"/>
    </row>
    <row r="83" spans="1:25">
      <c r="A83" t="s">
        <v>128</v>
      </c>
      <c r="B83" t="s">
        <v>129</v>
      </c>
      <c r="C83" s="51">
        <f>+payroll!G83</f>
        <v>1.5248085037970212E-4</v>
      </c>
      <c r="D83" s="51">
        <f>+IFR!T83</f>
        <v>2.7499534014955852E-4</v>
      </c>
      <c r="E83" s="51">
        <f>+claims!R83</f>
        <v>0</v>
      </c>
      <c r="F83" s="51">
        <f>+costs!L83</f>
        <v>0</v>
      </c>
      <c r="H83" s="51">
        <f t="shared" si="6"/>
        <v>5.3434523816157581E-5</v>
      </c>
      <c r="J83" s="16">
        <f t="shared" si="7"/>
        <v>2276.6536514643676</v>
      </c>
      <c r="L83" s="52">
        <f>+J83/payroll!F83</f>
        <v>1.5563876260900468E-3</v>
      </c>
      <c r="O83" s="38">
        <v>2813.1622456349619</v>
      </c>
      <c r="P83" s="16">
        <f t="shared" si="5"/>
        <v>-536.50859417059428</v>
      </c>
      <c r="R83" s="53">
        <v>5.3434523816157581E-5</v>
      </c>
      <c r="S83" s="3">
        <f t="shared" si="4"/>
        <v>0</v>
      </c>
      <c r="W83" s="16"/>
      <c r="Y83" s="16"/>
    </row>
    <row r="84" spans="1:25">
      <c r="A84" t="s">
        <v>130</v>
      </c>
      <c r="B84" t="s">
        <v>536</v>
      </c>
      <c r="C84" s="51">
        <f>+payroll!G84</f>
        <v>6.9205885379653169E-4</v>
      </c>
      <c r="D84" s="51">
        <f>+IFR!T84</f>
        <v>5.8952016362310428E-4</v>
      </c>
      <c r="E84" s="51">
        <f>+claims!R84</f>
        <v>4.935821333658927E-5</v>
      </c>
      <c r="F84" s="51">
        <f>+costs!L84</f>
        <v>6.2307012273210787E-6</v>
      </c>
      <c r="H84" s="51">
        <f t="shared" si="6"/>
        <v>1.7133952991433554E-4</v>
      </c>
      <c r="J84" s="16">
        <f t="shared" si="7"/>
        <v>7300.1636126063358</v>
      </c>
      <c r="L84" s="52">
        <f>+J84/payroll!F84</f>
        <v>1.0995770658377853E-3</v>
      </c>
      <c r="O84" s="38">
        <v>9020.495782805152</v>
      </c>
      <c r="P84" s="16">
        <f t="shared" si="5"/>
        <v>-1720.3321701988161</v>
      </c>
      <c r="R84" s="53">
        <v>1.7133952991433554E-4</v>
      </c>
      <c r="S84" s="3">
        <f t="shared" si="4"/>
        <v>0</v>
      </c>
      <c r="W84" s="16"/>
      <c r="Y84" s="16"/>
    </row>
    <row r="85" spans="1:25">
      <c r="A85" t="s">
        <v>131</v>
      </c>
      <c r="B85" t="s">
        <v>132</v>
      </c>
      <c r="C85" s="51">
        <f>+payroll!G85</f>
        <v>6.6431040948775513E-5</v>
      </c>
      <c r="D85" s="51">
        <f>+IFR!T85</f>
        <v>6.7301029321860693E-5</v>
      </c>
      <c r="E85" s="51">
        <f>+claims!R85</f>
        <v>0</v>
      </c>
      <c r="F85" s="51">
        <f>+costs!L85</f>
        <v>0</v>
      </c>
      <c r="H85" s="51">
        <f t="shared" si="6"/>
        <v>1.6716508783829527E-5</v>
      </c>
      <c r="J85" s="16">
        <f t="shared" si="7"/>
        <v>712.23055890569651</v>
      </c>
      <c r="L85" s="52">
        <f>+J85/payroll!F85</f>
        <v>1.1175980987907423E-3</v>
      </c>
      <c r="O85" s="38">
        <v>880.07243315742994</v>
      </c>
      <c r="P85" s="16">
        <f t="shared" si="5"/>
        <v>-167.84187425173343</v>
      </c>
      <c r="R85" s="53">
        <v>1.6716508783829527E-5</v>
      </c>
      <c r="S85" s="3">
        <f t="shared" si="4"/>
        <v>0</v>
      </c>
      <c r="W85" s="16"/>
      <c r="Y85" s="16"/>
    </row>
    <row r="86" spans="1:25">
      <c r="A86" t="s">
        <v>133</v>
      </c>
      <c r="B86" t="s">
        <v>134</v>
      </c>
      <c r="C86" s="51">
        <f>+payroll!G86</f>
        <v>6.1311081611266962E-5</v>
      </c>
      <c r="D86" s="51">
        <f>+IFR!T86</f>
        <v>6.014974654515711E-5</v>
      </c>
      <c r="E86" s="51">
        <f>+claims!R86</f>
        <v>0</v>
      </c>
      <c r="F86" s="51">
        <f>+costs!L86</f>
        <v>0</v>
      </c>
      <c r="H86" s="51">
        <f t="shared" si="6"/>
        <v>1.5182603519553009E-5</v>
      </c>
      <c r="J86" s="16">
        <f t="shared" si="7"/>
        <v>646.87635021226026</v>
      </c>
      <c r="L86" s="52">
        <f>+J86/payroll!F86</f>
        <v>1.0998118744789097E-3</v>
      </c>
      <c r="O86" s="38">
        <v>799.3170699639694</v>
      </c>
      <c r="P86" s="16">
        <f t="shared" si="5"/>
        <v>-152.44071975170914</v>
      </c>
      <c r="R86" s="53">
        <v>1.5182603519553009E-5</v>
      </c>
      <c r="S86" s="3">
        <f t="shared" si="4"/>
        <v>0</v>
      </c>
      <c r="W86" s="16"/>
      <c r="Y86" s="16"/>
    </row>
    <row r="87" spans="1:25">
      <c r="A87" t="s">
        <v>135</v>
      </c>
      <c r="B87" t="s">
        <v>136</v>
      </c>
      <c r="C87" s="51">
        <f>+payroll!G87</f>
        <v>3.379479285566002E-5</v>
      </c>
      <c r="D87" s="51">
        <f>+IFR!T87</f>
        <v>3.5054447475988724E-5</v>
      </c>
      <c r="E87" s="51">
        <f>+claims!R87</f>
        <v>0</v>
      </c>
      <c r="F87" s="51">
        <f>+costs!L87</f>
        <v>0</v>
      </c>
      <c r="H87" s="51">
        <f t="shared" si="6"/>
        <v>8.6061550414560922E-6</v>
      </c>
      <c r="J87" s="16">
        <f t="shared" si="7"/>
        <v>366.67743812240855</v>
      </c>
      <c r="L87" s="52">
        <f>+J87/payroll!F87</f>
        <v>1.131020581777044E-3</v>
      </c>
      <c r="O87" s="38">
        <v>453.08741827665489</v>
      </c>
      <c r="P87" s="16">
        <f t="shared" si="5"/>
        <v>-86.409980154246341</v>
      </c>
      <c r="R87" s="53">
        <v>8.6061550414560922E-6</v>
      </c>
      <c r="S87" s="3">
        <f t="shared" si="4"/>
        <v>0</v>
      </c>
      <c r="W87" s="16"/>
      <c r="Y87" s="16"/>
    </row>
    <row r="88" spans="1:25">
      <c r="A88" t="s">
        <v>137</v>
      </c>
      <c r="B88" t="s">
        <v>138</v>
      </c>
      <c r="C88" s="51">
        <f>+payroll!G88</f>
        <v>5.3491072647305303E-4</v>
      </c>
      <c r="D88" s="51">
        <f>+IFR!T88</f>
        <v>4.7819267867902255E-4</v>
      </c>
      <c r="E88" s="51">
        <f>+claims!R88</f>
        <v>1.480746400097678E-4</v>
      </c>
      <c r="F88" s="51">
        <f>+costs!L88</f>
        <v>1.7995277120951681E-5</v>
      </c>
      <c r="H88" s="51">
        <f t="shared" si="6"/>
        <v>1.5964628791804563E-4</v>
      </c>
      <c r="J88" s="16">
        <f t="shared" si="7"/>
        <v>6801.9564576235107</v>
      </c>
      <c r="L88" s="52">
        <f>+J88/payroll!F88</f>
        <v>1.325527215926367E-3</v>
      </c>
      <c r="O88" s="38">
        <v>8404.8827939777075</v>
      </c>
      <c r="P88" s="16">
        <f t="shared" si="5"/>
        <v>-1602.9263363541968</v>
      </c>
      <c r="R88" s="53">
        <v>1.5964628791804563E-4</v>
      </c>
      <c r="S88" s="3">
        <f t="shared" si="4"/>
        <v>0</v>
      </c>
      <c r="W88" s="16"/>
      <c r="Y88" s="16"/>
    </row>
    <row r="89" spans="1:25">
      <c r="A89" t="s">
        <v>139</v>
      </c>
      <c r="B89" t="s">
        <v>140</v>
      </c>
      <c r="C89" s="51">
        <f>+payroll!G89</f>
        <v>6.7638352849529182E-5</v>
      </c>
      <c r="D89" s="51">
        <f>+IFR!T89</f>
        <v>6.4229926288920496E-5</v>
      </c>
      <c r="E89" s="51">
        <f>+claims!R89</f>
        <v>0</v>
      </c>
      <c r="F89" s="51">
        <f>+costs!L89</f>
        <v>0</v>
      </c>
      <c r="H89" s="51">
        <f t="shared" si="6"/>
        <v>1.648353489230621E-5</v>
      </c>
      <c r="J89" s="16">
        <f t="shared" si="7"/>
        <v>702.30437592599458</v>
      </c>
      <c r="L89" s="52">
        <f>+J89/payroll!F89</f>
        <v>1.0823518403837568E-3</v>
      </c>
      <c r="O89" s="38">
        <v>867.80707905589531</v>
      </c>
      <c r="P89" s="16">
        <f t="shared" si="5"/>
        <v>-165.50270312990074</v>
      </c>
      <c r="R89" s="53">
        <v>1.648353489230621E-5</v>
      </c>
      <c r="S89" s="3">
        <f t="shared" si="4"/>
        <v>0</v>
      </c>
      <c r="W89" s="16"/>
      <c r="Y89" s="16"/>
    </row>
    <row r="90" spans="1:25">
      <c r="A90" t="s">
        <v>141</v>
      </c>
      <c r="B90" t="s">
        <v>142</v>
      </c>
      <c r="C90" s="51">
        <f>+payroll!G90</f>
        <v>0.16737085629059067</v>
      </c>
      <c r="D90" s="51">
        <f>+IFR!T90</f>
        <v>0.20469588967979283</v>
      </c>
      <c r="E90" s="51">
        <f>+claims!R90</f>
        <v>0.32794636061110682</v>
      </c>
      <c r="F90" s="51">
        <f>+costs!L90</f>
        <v>0.28596730627724293</v>
      </c>
      <c r="H90" s="51">
        <f t="shared" si="6"/>
        <v>0.26728068110430969</v>
      </c>
      <c r="J90" s="16">
        <f t="shared" si="7"/>
        <v>11387872.393054046</v>
      </c>
      <c r="L90" s="52">
        <f>+J90/payroll!F90</f>
        <v>7.0924921281757709E-3</v>
      </c>
      <c r="O90" s="38">
        <v>14071500.359153206</v>
      </c>
      <c r="P90" s="16">
        <f t="shared" si="5"/>
        <v>-2683627.9660991598</v>
      </c>
      <c r="R90" s="53">
        <v>0.26728068110430969</v>
      </c>
      <c r="S90" s="3">
        <f t="shared" ref="S90:S93" si="8">+H90-R90</f>
        <v>0</v>
      </c>
      <c r="W90" s="16"/>
      <c r="Y90" s="16"/>
    </row>
    <row r="91" spans="1:25">
      <c r="A91" t="s">
        <v>143</v>
      </c>
      <c r="B91" t="s">
        <v>485</v>
      </c>
      <c r="C91" s="51">
        <f>+payroll!G91</f>
        <v>5.4622605228582873E-2</v>
      </c>
      <c r="D91" s="51">
        <f>+IFR!T91</f>
        <v>6.0965870239710729E-2</v>
      </c>
      <c r="E91" s="51">
        <f>+claims!R91</f>
        <v>3.9980152802637309E-2</v>
      </c>
      <c r="F91" s="51">
        <f>+costs!L91</f>
        <v>2.9281909196446309E-2</v>
      </c>
      <c r="H91" s="51">
        <f t="shared" si="6"/>
        <v>3.8014727871800082E-2</v>
      </c>
      <c r="J91" s="16">
        <f t="shared" si="7"/>
        <v>1619671.3816805447</v>
      </c>
      <c r="L91" s="52">
        <f>+J91/payroll!F91</f>
        <v>3.0909402298398528E-3</v>
      </c>
      <c r="O91" s="38">
        <v>2001357.7288527831</v>
      </c>
      <c r="P91" s="16">
        <f t="shared" si="5"/>
        <v>-381686.3471722384</v>
      </c>
      <c r="R91" s="53">
        <v>3.8014727871800082E-2</v>
      </c>
      <c r="S91" s="3">
        <f>+H91-R91</f>
        <v>0</v>
      </c>
      <c r="W91" s="16"/>
      <c r="Y91" s="16"/>
    </row>
    <row r="92" spans="1:25">
      <c r="A92" t="s">
        <v>144</v>
      </c>
      <c r="B92" t="s">
        <v>145</v>
      </c>
      <c r="C92" s="51">
        <f>+payroll!G92</f>
        <v>1.0241079913178095E-4</v>
      </c>
      <c r="D92" s="51">
        <f>+IFR!T92</f>
        <v>1.0316712545655505E-4</v>
      </c>
      <c r="E92" s="51">
        <f>+claims!R92</f>
        <v>2.9614928001953561E-4</v>
      </c>
      <c r="F92" s="51">
        <f>+costs!L92</f>
        <v>3.2957221277162788E-4</v>
      </c>
      <c r="H92" s="51">
        <f t="shared" si="6"/>
        <v>2.6786296023944905E-4</v>
      </c>
      <c r="J92" s="16">
        <f t="shared" si="7"/>
        <v>11412.681221214421</v>
      </c>
      <c r="L92" s="52">
        <f>+J92/payroll!F92</f>
        <v>1.1616573381103995E-2</v>
      </c>
      <c r="O92" s="38">
        <v>14102.155552882092</v>
      </c>
      <c r="P92" s="16">
        <f t="shared" si="5"/>
        <v>-2689.4743316676704</v>
      </c>
      <c r="R92" s="53">
        <v>2.6786296023944905E-4</v>
      </c>
      <c r="S92" s="3">
        <f>+H92-R92</f>
        <v>0</v>
      </c>
      <c r="W92" s="16"/>
      <c r="Y92" s="16"/>
    </row>
    <row r="93" spans="1:25">
      <c r="A93" t="s">
        <v>484</v>
      </c>
      <c r="B93" t="s">
        <v>489</v>
      </c>
      <c r="C93" s="51">
        <f>+payroll!G93</f>
        <v>7.6427181695832447E-3</v>
      </c>
      <c r="D93" s="51">
        <f>+IFR!T93</f>
        <v>9.0657316298626712E-3</v>
      </c>
      <c r="E93" s="51">
        <f>+claims!R93</f>
        <v>1.0287290779625974E-2</v>
      </c>
      <c r="F93" s="51">
        <f>+costs!L93</f>
        <v>6.5995218836143923E-3</v>
      </c>
      <c r="H93" s="51">
        <f t="shared" si="6"/>
        <v>7.5913629720432713E-3</v>
      </c>
      <c r="J93" s="16">
        <f t="shared" si="7"/>
        <v>323440.78314154799</v>
      </c>
      <c r="L93" s="52">
        <f>+J93/payroll!F93</f>
        <v>4.411467086863248E-3</v>
      </c>
      <c r="O93" s="38">
        <v>399661.7576183168</v>
      </c>
      <c r="P93" s="16">
        <f t="shared" si="5"/>
        <v>-76220.97447676881</v>
      </c>
      <c r="R93" s="53">
        <v>7.5913629720432713E-3</v>
      </c>
      <c r="S93" s="3">
        <f t="shared" si="8"/>
        <v>0</v>
      </c>
      <c r="W93" s="16"/>
      <c r="Y93" s="16"/>
    </row>
    <row r="94" spans="1:25">
      <c r="A94" t="s">
        <v>506</v>
      </c>
      <c r="B94" t="s">
        <v>547</v>
      </c>
      <c r="C94" s="51">
        <f>+payroll!G94</f>
        <v>3.5846511802507548E-4</v>
      </c>
      <c r="D94" s="51">
        <f>+IFR!T94</f>
        <v>1.4905817934877556E-4</v>
      </c>
      <c r="E94" s="51">
        <f>+claims!R94</f>
        <v>4.935821333658927E-5</v>
      </c>
      <c r="F94" s="51">
        <f>+costs!L94</f>
        <v>2.4822971019850713E-6</v>
      </c>
      <c r="H94" s="51">
        <f t="shared" si="6"/>
        <v>7.2333522433410809E-5</v>
      </c>
      <c r="J94" s="16">
        <f t="shared" si="7"/>
        <v>3081.8722842535908</v>
      </c>
      <c r="L94" s="52">
        <f>+J94/payroll!F94</f>
        <v>8.9619774017300291E-4</v>
      </c>
      <c r="O94" s="38">
        <v>3808.1360115336252</v>
      </c>
      <c r="P94" s="16">
        <f>+J94-O94</f>
        <v>-726.26372728003435</v>
      </c>
      <c r="R94" s="53">
        <v>7.2333522433410809E-5</v>
      </c>
      <c r="S94" s="3">
        <f>+H94-R94</f>
        <v>0</v>
      </c>
      <c r="W94" s="16"/>
      <c r="Y94" s="16"/>
    </row>
    <row r="95" spans="1:25">
      <c r="A95" t="s">
        <v>146</v>
      </c>
      <c r="B95" t="s">
        <v>147</v>
      </c>
      <c r="C95" s="51">
        <f>+payroll!G95</f>
        <v>3.4494660521836524E-3</v>
      </c>
      <c r="D95" s="51">
        <f>+IFR!T95</f>
        <v>3.2710976497353004E-3</v>
      </c>
      <c r="E95" s="51">
        <f>+claims!R95</f>
        <v>1.7275374667806243E-3</v>
      </c>
      <c r="F95" s="51">
        <f>+costs!L95</f>
        <v>5.5305247235397403E-4</v>
      </c>
      <c r="H95" s="51">
        <f t="shared" si="6"/>
        <v>1.4310325661693471E-3</v>
      </c>
      <c r="J95" s="16">
        <f t="shared" si="7"/>
        <v>60971.171528410283</v>
      </c>
      <c r="L95" s="52">
        <f>+J95/payroll!F95</f>
        <v>1.8425054159311436E-3</v>
      </c>
      <c r="O95" s="38">
        <v>75339.434131991264</v>
      </c>
      <c r="P95" s="16">
        <f t="shared" si="5"/>
        <v>-14368.262603580981</v>
      </c>
      <c r="R95" s="53">
        <v>1.4310325661693471E-3</v>
      </c>
      <c r="S95" s="3">
        <f t="shared" si="4"/>
        <v>0</v>
      </c>
      <c r="W95" s="16"/>
      <c r="Y95" s="16"/>
    </row>
    <row r="96" spans="1:25">
      <c r="A96" t="s">
        <v>148</v>
      </c>
      <c r="B96" t="s">
        <v>149</v>
      </c>
      <c r="C96" s="51">
        <f>+payroll!G96</f>
        <v>9.2865270230355523E-4</v>
      </c>
      <c r="D96" s="51">
        <f>+IFR!T96</f>
        <v>8.8653969980889127E-4</v>
      </c>
      <c r="E96" s="51">
        <f>+claims!R96</f>
        <v>1.5067244071169355E-3</v>
      </c>
      <c r="F96" s="51">
        <f>+costs!L96</f>
        <v>2.0019511510873385E-3</v>
      </c>
      <c r="H96" s="51">
        <f t="shared" si="6"/>
        <v>1.6540784019839991E-3</v>
      </c>
      <c r="J96" s="16">
        <f t="shared" si="7"/>
        <v>70474.355617753667</v>
      </c>
      <c r="L96" s="52">
        <f>+J96/payroll!F96</f>
        <v>7.9106814262283488E-3</v>
      </c>
      <c r="O96" s="38">
        <v>87082.106837725005</v>
      </c>
      <c r="P96" s="16">
        <f t="shared" si="5"/>
        <v>-16607.751219971338</v>
      </c>
      <c r="R96" s="53">
        <v>1.6540784019839991E-3</v>
      </c>
      <c r="S96" s="3">
        <f t="shared" si="4"/>
        <v>0</v>
      </c>
      <c r="W96" s="16"/>
      <c r="Y96" s="16"/>
    </row>
    <row r="97" spans="1:25">
      <c r="A97" t="s">
        <v>150</v>
      </c>
      <c r="B97" t="s">
        <v>151</v>
      </c>
      <c r="C97" s="51">
        <f>+payroll!G97</f>
        <v>9.0077612464110988E-5</v>
      </c>
      <c r="D97" s="51">
        <f>+IFR!T97</f>
        <v>9.1474997481147036E-5</v>
      </c>
      <c r="E97" s="51">
        <f>+claims!R97</f>
        <v>0</v>
      </c>
      <c r="F97" s="51">
        <f>+costs!L97</f>
        <v>0</v>
      </c>
      <c r="H97" s="51">
        <f t="shared" si="6"/>
        <v>2.2694076243157251E-5</v>
      </c>
      <c r="J97" s="16">
        <f t="shared" si="7"/>
        <v>966.91329604347914</v>
      </c>
      <c r="L97" s="52">
        <f>+J97/payroll!F97</f>
        <v>1.1189399352455013E-3</v>
      </c>
      <c r="O97" s="38">
        <v>1194.7728533421805</v>
      </c>
      <c r="P97" s="16">
        <f t="shared" si="5"/>
        <v>-227.85955729870136</v>
      </c>
      <c r="R97" s="53">
        <v>2.2694076243157251E-5</v>
      </c>
      <c r="S97" s="3">
        <f t="shared" si="4"/>
        <v>0</v>
      </c>
      <c r="W97" s="16"/>
      <c r="Y97" s="16"/>
    </row>
    <row r="98" spans="1:25">
      <c r="A98" t="s">
        <v>152</v>
      </c>
      <c r="B98" t="s">
        <v>153</v>
      </c>
      <c r="C98" s="51">
        <f>+payroll!G98</f>
        <v>2.0822517966912705E-3</v>
      </c>
      <c r="D98" s="51">
        <f>+IFR!T98</f>
        <v>1.4556370282629435E-3</v>
      </c>
      <c r="E98" s="51">
        <f>+claims!R98</f>
        <v>2.4679106668294633E-4</v>
      </c>
      <c r="F98" s="51">
        <f>+costs!L98</f>
        <v>8.6017246300903463E-4</v>
      </c>
      <c r="H98" s="51">
        <f t="shared" si="6"/>
        <v>9.9535824092713936E-4</v>
      </c>
      <c r="J98" s="16">
        <f t="shared" si="7"/>
        <v>42408.649163196998</v>
      </c>
      <c r="L98" s="52">
        <f>+J98/payroll!F98</f>
        <v>2.1230357245653119E-3</v>
      </c>
      <c r="O98" s="38">
        <v>52402.529755699979</v>
      </c>
      <c r="P98" s="16">
        <f t="shared" si="5"/>
        <v>-9993.880592502981</v>
      </c>
      <c r="R98" s="53">
        <v>9.9535824092713936E-4</v>
      </c>
      <c r="S98" s="3">
        <f t="shared" si="4"/>
        <v>0</v>
      </c>
      <c r="W98" s="16"/>
      <c r="Y98" s="16"/>
    </row>
    <row r="99" spans="1:25">
      <c r="A99" t="s">
        <v>154</v>
      </c>
      <c r="B99" t="s">
        <v>479</v>
      </c>
      <c r="C99" s="51">
        <f>+payroll!G99</f>
        <v>1.6987531156220453E-2</v>
      </c>
      <c r="D99" s="51">
        <f>+IFR!T99</f>
        <v>1.4093752483617465E-2</v>
      </c>
      <c r="E99" s="51">
        <f>+claims!R99</f>
        <v>1.7768956801172135E-3</v>
      </c>
      <c r="F99" s="51">
        <f>+costs!L99</f>
        <v>3.3326526241466148E-3</v>
      </c>
      <c r="H99" s="51">
        <f t="shared" si="6"/>
        <v>6.151286381485291E-3</v>
      </c>
      <c r="J99" s="16">
        <f t="shared" si="7"/>
        <v>262084.27813062828</v>
      </c>
      <c r="L99" s="52">
        <f>+J99/payroll!F99</f>
        <v>1.6082250095584686E-3</v>
      </c>
      <c r="O99" s="38">
        <v>323846.18360256351</v>
      </c>
      <c r="P99" s="16">
        <f t="shared" si="5"/>
        <v>-61761.905471935228</v>
      </c>
      <c r="R99" s="53">
        <v>6.151286381485291E-3</v>
      </c>
      <c r="S99" s="3">
        <f t="shared" si="4"/>
        <v>0</v>
      </c>
      <c r="W99" s="16"/>
      <c r="Y99" s="16"/>
    </row>
    <row r="100" spans="1:25">
      <c r="A100" t="s">
        <v>155</v>
      </c>
      <c r="B100" t="s">
        <v>537</v>
      </c>
      <c r="C100" s="51">
        <f>+payroll!G100</f>
        <v>4.1461414472056198E-4</v>
      </c>
      <c r="D100" s="51">
        <f>+IFR!T100</f>
        <v>3.6734779564011707E-4</v>
      </c>
      <c r="E100" s="51">
        <f>+claims!R100</f>
        <v>1.480746400097678E-4</v>
      </c>
      <c r="F100" s="51">
        <f>+costs!L100</f>
        <v>8.5208486892229244E-6</v>
      </c>
      <c r="H100" s="51">
        <f t="shared" si="6"/>
        <v>1.2506894776008381E-4</v>
      </c>
      <c r="J100" s="16">
        <f t="shared" si="7"/>
        <v>5328.7398533287105</v>
      </c>
      <c r="L100" s="52">
        <f>+J100/payroll!F100</f>
        <v>1.3397276265201671E-3</v>
      </c>
      <c r="O100" s="38">
        <v>6584.4928861061471</v>
      </c>
      <c r="P100" s="16">
        <f t="shared" si="5"/>
        <v>-1255.7530327774366</v>
      </c>
      <c r="R100" s="53">
        <v>1.2506894776008381E-4</v>
      </c>
      <c r="S100" s="3">
        <f>+H100-R100</f>
        <v>0</v>
      </c>
      <c r="W100" s="16"/>
      <c r="Y100" s="16"/>
    </row>
    <row r="101" spans="1:25">
      <c r="A101" t="s">
        <v>509</v>
      </c>
      <c r="B101" t="s">
        <v>510</v>
      </c>
      <c r="C101" s="51">
        <f>+payroll!G101</f>
        <v>3.9992815706653912E-3</v>
      </c>
      <c r="D101" s="51">
        <f>+IFR!T101</f>
        <v>3.7307101550650354E-3</v>
      </c>
      <c r="E101" s="51">
        <f>+claims!R101</f>
        <v>1.1845971200781424E-3</v>
      </c>
      <c r="F101" s="51">
        <f>+costs!L101</f>
        <v>8.9287278249033182E-4</v>
      </c>
      <c r="H101" s="51">
        <f t="shared" si="6"/>
        <v>1.6796622032222237E-3</v>
      </c>
      <c r="J101" s="16">
        <f t="shared" si="7"/>
        <v>71564.389744524175</v>
      </c>
      <c r="L101" s="52">
        <f>+J101/payroll!F101</f>
        <v>1.8653103452152485E-3</v>
      </c>
      <c r="O101" s="38">
        <v>88429.014765468906</v>
      </c>
      <c r="P101" s="16">
        <f t="shared" si="5"/>
        <v>-16864.625020944732</v>
      </c>
      <c r="R101" s="53">
        <v>1.6796622032222237E-3</v>
      </c>
      <c r="S101" s="3">
        <f>+H101-R101</f>
        <v>0</v>
      </c>
      <c r="W101" s="16"/>
      <c r="Y101" s="16"/>
    </row>
    <row r="102" spans="1:25">
      <c r="A102" t="s">
        <v>553</v>
      </c>
      <c r="B102" t="s">
        <v>554</v>
      </c>
      <c r="C102" s="51">
        <f>+payroll!G102</f>
        <v>1.2072698711595766E-2</v>
      </c>
      <c r="D102" s="51">
        <f>+IFR!T102</f>
        <v>1.3502433531075067E-2</v>
      </c>
      <c r="E102" s="51">
        <f>+claims!R102</f>
        <v>7.7520970746166346E-2</v>
      </c>
      <c r="F102" s="51">
        <f>+costs!L102</f>
        <v>9.4182588258257732E-2</v>
      </c>
      <c r="H102" s="51">
        <f t="shared" si="6"/>
        <v>7.1334590097213435E-2</v>
      </c>
      <c r="J102" s="16">
        <f t="shared" si="7"/>
        <v>3039311.3556937315</v>
      </c>
      <c r="L102" s="52">
        <f>+J102/payroll!F102</f>
        <v>2.6242604711243841E-2</v>
      </c>
      <c r="O102" s="38">
        <v>3755545.3167273463</v>
      </c>
      <c r="P102" s="16">
        <f t="shared" si="5"/>
        <v>-716233.96103361482</v>
      </c>
      <c r="R102" s="53">
        <v>7.1334590097213435E-2</v>
      </c>
      <c r="S102" s="3">
        <f t="shared" ref="S102:S165" si="9">+H102-R102</f>
        <v>0</v>
      </c>
      <c r="W102" s="16"/>
      <c r="Y102" s="16"/>
    </row>
    <row r="103" spans="1:25">
      <c r="A103" t="s">
        <v>156</v>
      </c>
      <c r="B103" t="s">
        <v>157</v>
      </c>
      <c r="C103" s="51">
        <f>+payroll!G103</f>
        <v>0.15857212975712681</v>
      </c>
      <c r="D103" s="51">
        <f>+IFR!T103</f>
        <v>0.20045545774165502</v>
      </c>
      <c r="E103" s="51">
        <f>+claims!R103</f>
        <v>0.27308080978643495</v>
      </c>
      <c r="F103" s="51">
        <f>+costs!L103</f>
        <v>0.31709694118675391</v>
      </c>
      <c r="H103" s="51">
        <f t="shared" si="6"/>
        <v>0.27609873461736534</v>
      </c>
      <c r="J103" s="16">
        <f t="shared" si="7"/>
        <v>11763578.066007677</v>
      </c>
      <c r="L103" s="52">
        <f>+J103/payroll!F103</f>
        <v>7.7330120732881959E-3</v>
      </c>
      <c r="O103" s="38">
        <v>14535743.57592191</v>
      </c>
      <c r="P103" s="16">
        <f t="shared" si="5"/>
        <v>-2772165.5099142324</v>
      </c>
      <c r="R103" s="53">
        <v>0.27609873461736534</v>
      </c>
      <c r="S103" s="3">
        <f t="shared" si="9"/>
        <v>0</v>
      </c>
      <c r="W103" s="16"/>
      <c r="Y103" s="16"/>
    </row>
    <row r="104" spans="1:25">
      <c r="A104" t="s">
        <v>514</v>
      </c>
      <c r="B104" t="s">
        <v>513</v>
      </c>
      <c r="C104" s="51">
        <f>+payroll!G104</f>
        <v>5.3487705977428718E-3</v>
      </c>
      <c r="D104" s="51">
        <f>+IFR!T104</f>
        <v>5.2811565212448888E-3</v>
      </c>
      <c r="E104" s="51">
        <f>+claims!R104</f>
        <v>1.6781792534440354E-3</v>
      </c>
      <c r="F104" s="51">
        <f>+costs!L104</f>
        <v>4.0827055970836228E-3</v>
      </c>
      <c r="H104" s="51">
        <f t="shared" si="6"/>
        <v>4.0300911361402496E-3</v>
      </c>
      <c r="J104" s="16">
        <f t="shared" si="7"/>
        <v>171707.74708117635</v>
      </c>
      <c r="L104" s="52">
        <f>+J104/payroll!F104</f>
        <v>3.3463551165702704E-3</v>
      </c>
      <c r="O104" s="38">
        <v>212171.82115562665</v>
      </c>
      <c r="P104" s="16">
        <f t="shared" si="5"/>
        <v>-40464.074074450298</v>
      </c>
      <c r="R104" s="53">
        <v>4.0300911361402496E-3</v>
      </c>
      <c r="S104" s="3">
        <f t="shared" si="9"/>
        <v>0</v>
      </c>
      <c r="W104" s="16"/>
      <c r="Y104" s="16"/>
    </row>
    <row r="105" spans="1:25">
      <c r="A105" t="s">
        <v>158</v>
      </c>
      <c r="B105" t="s">
        <v>159</v>
      </c>
      <c r="C105" s="51">
        <f>+payroll!G105</f>
        <v>6.7903456190107746E-3</v>
      </c>
      <c r="D105" s="51">
        <f>+IFR!T105</f>
        <v>4.2349633366235784E-3</v>
      </c>
      <c r="E105" s="51">
        <f>+claims!R105</f>
        <v>6.9101498671224988E-4</v>
      </c>
      <c r="F105" s="51">
        <f>+costs!L105</f>
        <v>5.6054193730629889E-4</v>
      </c>
      <c r="H105" s="51">
        <f t="shared" si="6"/>
        <v>1.8181410298449109E-3</v>
      </c>
      <c r="J105" s="16">
        <f t="shared" si="7"/>
        <v>77464.476500527235</v>
      </c>
      <c r="L105" s="52">
        <f>+J105/payroll!F105</f>
        <v>1.1891778709569758E-3</v>
      </c>
      <c r="O105" s="38">
        <v>95719.496256706159</v>
      </c>
      <c r="P105" s="16">
        <f t="shared" si="5"/>
        <v>-18255.019756178925</v>
      </c>
      <c r="R105" s="53">
        <v>1.8181410298449109E-3</v>
      </c>
      <c r="S105" s="3">
        <f t="shared" si="9"/>
        <v>0</v>
      </c>
      <c r="W105" s="16"/>
      <c r="Y105" s="16"/>
    </row>
    <row r="106" spans="1:25">
      <c r="A106" t="s">
        <v>160</v>
      </c>
      <c r="B106" t="s">
        <v>161</v>
      </c>
      <c r="C106" s="51">
        <f>+payroll!G106</f>
        <v>7.1566683709327781E-3</v>
      </c>
      <c r="D106" s="51">
        <f>+IFR!T106</f>
        <v>6.568519039752945E-3</v>
      </c>
      <c r="E106" s="51">
        <f>+claims!R106</f>
        <v>2.7147017335124096E-3</v>
      </c>
      <c r="F106" s="51">
        <f>+costs!L106</f>
        <v>3.2989495947600609E-3</v>
      </c>
      <c r="H106" s="51">
        <f t="shared" si="6"/>
        <v>4.1022234432186132E-3</v>
      </c>
      <c r="J106" s="16">
        <f t="shared" si="7"/>
        <v>174781.04629992694</v>
      </c>
      <c r="L106" s="52">
        <f>+J106/payroll!F106</f>
        <v>2.5457722618478277E-3</v>
      </c>
      <c r="O106" s="38">
        <v>215969.36380167978</v>
      </c>
      <c r="P106" s="16">
        <f t="shared" si="5"/>
        <v>-41188.317501752841</v>
      </c>
      <c r="R106" s="53">
        <v>4.1022234432186132E-3</v>
      </c>
      <c r="S106" s="3">
        <f t="shared" si="9"/>
        <v>0</v>
      </c>
      <c r="W106" s="16"/>
      <c r="Y106" s="16"/>
    </row>
    <row r="107" spans="1:25">
      <c r="A107" t="s">
        <v>162</v>
      </c>
      <c r="B107" t="s">
        <v>163</v>
      </c>
      <c r="C107" s="51">
        <f>+payroll!G107</f>
        <v>7.8625676997460831E-3</v>
      </c>
      <c r="D107" s="51">
        <f>+IFR!T107</f>
        <v>8.4058503021098852E-3</v>
      </c>
      <c r="E107" s="51">
        <f>+claims!R107</f>
        <v>5.7255527470443544E-3</v>
      </c>
      <c r="F107" s="51">
        <f>+costs!L107</f>
        <v>4.299363233139738E-3</v>
      </c>
      <c r="H107" s="51">
        <f t="shared" si="6"/>
        <v>5.4720031021724923E-3</v>
      </c>
      <c r="J107" s="16">
        <f t="shared" si="7"/>
        <v>233142.45086653758</v>
      </c>
      <c r="L107" s="52">
        <f>+J107/payroll!F107</f>
        <v>3.0909577456951377E-3</v>
      </c>
      <c r="O107" s="38">
        <v>288084.02200777741</v>
      </c>
      <c r="P107" s="16">
        <f t="shared" si="5"/>
        <v>-54941.571141239838</v>
      </c>
      <c r="R107" s="53">
        <v>5.4720031021724923E-3</v>
      </c>
      <c r="S107" s="3">
        <f t="shared" si="9"/>
        <v>0</v>
      </c>
      <c r="W107" s="16"/>
      <c r="Y107" s="16"/>
    </row>
    <row r="108" spans="1:25">
      <c r="A108" t="s">
        <v>164</v>
      </c>
      <c r="B108" t="s">
        <v>165</v>
      </c>
      <c r="C108" s="51">
        <f>+payroll!G108</f>
        <v>4.9503046190751243E-2</v>
      </c>
      <c r="D108" s="51">
        <f>+IFR!T108</f>
        <v>3.5953841935635493E-2</v>
      </c>
      <c r="E108" s="51">
        <f>+claims!R108</f>
        <v>1.4264523654274297E-2</v>
      </c>
      <c r="F108" s="51">
        <f>+costs!L108</f>
        <v>1.5026421375406546E-2</v>
      </c>
      <c r="H108" s="51">
        <f t="shared" si="6"/>
        <v>2.1837642389183412E-2</v>
      </c>
      <c r="J108" s="16">
        <f t="shared" si="7"/>
        <v>930423.71736592648</v>
      </c>
      <c r="L108" s="52">
        <f>+J108/payroll!F108</f>
        <v>1.9592279000944161E-3</v>
      </c>
      <c r="O108" s="38">
        <v>1149684.2624496697</v>
      </c>
      <c r="P108" s="16">
        <f t="shared" si="5"/>
        <v>-219260.54508374317</v>
      </c>
      <c r="R108" s="53">
        <v>2.1837642389183412E-2</v>
      </c>
      <c r="S108" s="3">
        <f t="shared" si="9"/>
        <v>0</v>
      </c>
      <c r="W108" s="16"/>
      <c r="Y108" s="16"/>
    </row>
    <row r="109" spans="1:25">
      <c r="A109" t="s">
        <v>166</v>
      </c>
      <c r="B109" t="s">
        <v>167</v>
      </c>
      <c r="C109" s="51">
        <f>+payroll!G109</f>
        <v>1.1437166507539244E-2</v>
      </c>
      <c r="D109" s="51">
        <f>+IFR!T109</f>
        <v>9.5268467820335233E-3</v>
      </c>
      <c r="E109" s="51">
        <f>+claims!R109</f>
        <v>5.7255527470443544E-3</v>
      </c>
      <c r="F109" s="51">
        <f>+costs!L109</f>
        <v>2.9947531110493418E-3</v>
      </c>
      <c r="H109" s="51">
        <f t="shared" si="6"/>
        <v>5.2761864398828537E-3</v>
      </c>
      <c r="J109" s="16">
        <f t="shared" si="7"/>
        <v>224799.40432320023</v>
      </c>
      <c r="L109" s="52">
        <f>+J109/payroll!F109</f>
        <v>2.048862533356466E-3</v>
      </c>
      <c r="O109" s="38">
        <v>277774.88098661439</v>
      </c>
      <c r="P109" s="16">
        <f t="shared" si="5"/>
        <v>-52975.476663414156</v>
      </c>
      <c r="R109" s="53">
        <v>5.2761864398828537E-3</v>
      </c>
      <c r="S109" s="3">
        <f t="shared" si="9"/>
        <v>0</v>
      </c>
      <c r="W109" s="16"/>
      <c r="Y109" s="16"/>
    </row>
    <row r="110" spans="1:25">
      <c r="A110" t="s">
        <v>168</v>
      </c>
      <c r="B110" t="s">
        <v>169</v>
      </c>
      <c r="C110" s="51">
        <f>+payroll!G110</f>
        <v>3.9828827589998235E-2</v>
      </c>
      <c r="D110" s="51">
        <f>+IFR!T110</f>
        <v>3.5554620477803493E-2</v>
      </c>
      <c r="E110" s="51">
        <f>+claims!R110</f>
        <v>1.4313881867610888E-2</v>
      </c>
      <c r="F110" s="51">
        <f>+costs!L110</f>
        <v>1.0872022457198165E-2</v>
      </c>
      <c r="H110" s="51">
        <f t="shared" si="6"/>
        <v>1.809322676293575E-2</v>
      </c>
      <c r="J110" s="16">
        <f t="shared" si="7"/>
        <v>770887.58044017258</v>
      </c>
      <c r="L110" s="52">
        <f>+J110/payroll!F110</f>
        <v>2.0175747534582748E-3</v>
      </c>
      <c r="O110" s="38">
        <v>952552.37243850913</v>
      </c>
      <c r="P110" s="16">
        <f t="shared" si="5"/>
        <v>-181664.79199833656</v>
      </c>
      <c r="R110" s="53">
        <v>1.809322676293575E-2</v>
      </c>
      <c r="S110" s="3">
        <f t="shared" si="9"/>
        <v>0</v>
      </c>
      <c r="W110" s="16"/>
      <c r="Y110" s="16"/>
    </row>
    <row r="111" spans="1:25">
      <c r="A111" t="s">
        <v>170</v>
      </c>
      <c r="B111" t="s">
        <v>171</v>
      </c>
      <c r="C111" s="51">
        <f>+payroll!G111</f>
        <v>9.6644633169369453E-3</v>
      </c>
      <c r="D111" s="51">
        <f>+IFR!T111</f>
        <v>7.9390645775532093E-3</v>
      </c>
      <c r="E111" s="51">
        <f>+claims!R111</f>
        <v>2.4185524534928739E-3</v>
      </c>
      <c r="F111" s="51">
        <f>+costs!L111</f>
        <v>1.1661812552677814E-3</v>
      </c>
      <c r="H111" s="51">
        <f t="shared" si="6"/>
        <v>3.2629326079958694E-3</v>
      </c>
      <c r="J111" s="16">
        <f t="shared" si="7"/>
        <v>139021.87024317958</v>
      </c>
      <c r="L111" s="52">
        <f>+J111/payroll!F111</f>
        <v>1.4994828163635316E-3</v>
      </c>
      <c r="O111" s="38">
        <v>171783.29977162817</v>
      </c>
      <c r="P111" s="16">
        <f t="shared" si="5"/>
        <v>-32761.429528448585</v>
      </c>
      <c r="R111" s="53">
        <v>3.2629326079958694E-3</v>
      </c>
      <c r="S111" s="3">
        <f t="shared" si="9"/>
        <v>0</v>
      </c>
      <c r="W111" s="16"/>
      <c r="Y111" s="16"/>
    </row>
    <row r="112" spans="1:25">
      <c r="A112" t="s">
        <v>172</v>
      </c>
      <c r="B112" t="s">
        <v>173</v>
      </c>
      <c r="C112" s="51">
        <f>+payroll!G112</f>
        <v>4.2716479945034032E-3</v>
      </c>
      <c r="D112" s="51">
        <f>+IFR!T112</f>
        <v>4.0911040959805654E-3</v>
      </c>
      <c r="E112" s="51">
        <f>+claims!R112</f>
        <v>1.8756121067903921E-3</v>
      </c>
      <c r="F112" s="51">
        <f>+costs!L112</f>
        <v>1.7816866442395083E-3</v>
      </c>
      <c r="H112" s="51">
        <f t="shared" si="6"/>
        <v>2.3956978138727596E-3</v>
      </c>
      <c r="J112" s="16">
        <f t="shared" si="7"/>
        <v>102072.10219602223</v>
      </c>
      <c r="L112" s="52">
        <f>+J112/payroll!F112</f>
        <v>2.4908507764296517E-3</v>
      </c>
      <c r="O112" s="38">
        <v>126126.07281996903</v>
      </c>
      <c r="P112" s="16">
        <f t="shared" si="5"/>
        <v>-24053.970623946807</v>
      </c>
      <c r="R112" s="53">
        <v>2.3956978138727596E-3</v>
      </c>
      <c r="S112" s="3">
        <f t="shared" si="9"/>
        <v>0</v>
      </c>
      <c r="W112" s="16"/>
      <c r="Y112" s="16"/>
    </row>
    <row r="113" spans="1:25">
      <c r="A113" t="s">
        <v>174</v>
      </c>
      <c r="B113" t="s">
        <v>175</v>
      </c>
      <c r="C113" s="51">
        <f>+payroll!G113</f>
        <v>4.7626392298449963E-3</v>
      </c>
      <c r="D113" s="51">
        <f>+IFR!T113</f>
        <v>5.0332526971359091E-3</v>
      </c>
      <c r="E113" s="51">
        <f>+claims!R113</f>
        <v>1.1845971200781424E-3</v>
      </c>
      <c r="F113" s="51">
        <f>+costs!L113</f>
        <v>4.474084603638672E-4</v>
      </c>
      <c r="H113" s="51">
        <f t="shared" si="6"/>
        <v>1.6706211351026549E-3</v>
      </c>
      <c r="J113" s="16">
        <f t="shared" si="7"/>
        <v>71179.182218049871</v>
      </c>
      <c r="L113" s="52">
        <f>+J113/payroll!F113</f>
        <v>1.5579066015376532E-3</v>
      </c>
      <c r="O113" s="38">
        <v>87953.030520120505</v>
      </c>
      <c r="P113" s="16">
        <f t="shared" si="5"/>
        <v>-16773.848302070634</v>
      </c>
      <c r="R113" s="53">
        <v>1.6706211351026549E-3</v>
      </c>
      <c r="S113" s="3">
        <f t="shared" si="9"/>
        <v>0</v>
      </c>
      <c r="W113" s="16"/>
      <c r="Y113" s="16"/>
    </row>
    <row r="114" spans="1:25">
      <c r="A114" t="s">
        <v>176</v>
      </c>
      <c r="B114" t="s">
        <v>538</v>
      </c>
      <c r="C114" s="51">
        <f>+payroll!G114</f>
        <v>3.2992914515078506E-2</v>
      </c>
      <c r="D114" s="51">
        <f>+IFR!T114</f>
        <v>2.292334919492239E-2</v>
      </c>
      <c r="E114" s="51">
        <f>+claims!R114</f>
        <v>7.5518066404981574E-3</v>
      </c>
      <c r="F114" s="51">
        <f>+costs!L114</f>
        <v>5.8510456217367854E-3</v>
      </c>
      <c r="H114" s="51">
        <f t="shared" si="6"/>
        <v>1.1632931332866907E-2</v>
      </c>
      <c r="J114" s="16">
        <f t="shared" si="7"/>
        <v>495637.53365380212</v>
      </c>
      <c r="L114" s="52">
        <f>+J114/payroll!F114</f>
        <v>1.5659562119211686E-3</v>
      </c>
      <c r="O114" s="38">
        <v>612437.81912003609</v>
      </c>
      <c r="P114" s="16">
        <f t="shared" si="5"/>
        <v>-116800.28546623397</v>
      </c>
      <c r="R114" s="53">
        <v>1.1632931332866907E-2</v>
      </c>
      <c r="S114" s="3">
        <f t="shared" si="9"/>
        <v>0</v>
      </c>
      <c r="W114" s="16"/>
      <c r="Y114" s="16"/>
    </row>
    <row r="115" spans="1:25">
      <c r="A115" t="s">
        <v>177</v>
      </c>
      <c r="B115" t="s">
        <v>178</v>
      </c>
      <c r="C115" s="51">
        <f>+payroll!G115</f>
        <v>2.8573059558427663E-2</v>
      </c>
      <c r="D115" s="51">
        <f>+IFR!T115</f>
        <v>2.669894132716882E-2</v>
      </c>
      <c r="E115" s="51">
        <f>+claims!R115</f>
        <v>1.0217150160673979E-2</v>
      </c>
      <c r="F115" s="51">
        <f>+costs!L115</f>
        <v>4.3355672675550174E-3</v>
      </c>
      <c r="H115" s="51">
        <f t="shared" si="6"/>
        <v>1.1042912995333668E-2</v>
      </c>
      <c r="J115" s="16">
        <f t="shared" si="7"/>
        <v>470498.96580209787</v>
      </c>
      <c r="L115" s="52">
        <f>+J115/payroll!F115</f>
        <v>1.7164771846981172E-3</v>
      </c>
      <c r="O115" s="38">
        <v>581375.18034568406</v>
      </c>
      <c r="P115" s="16">
        <f t="shared" si="5"/>
        <v>-110876.21454358619</v>
      </c>
      <c r="R115" s="53">
        <v>1.1042912995333668E-2</v>
      </c>
      <c r="S115" s="3">
        <f t="shared" si="9"/>
        <v>0</v>
      </c>
      <c r="W115" s="16"/>
      <c r="Y115" s="16"/>
    </row>
    <row r="116" spans="1:25">
      <c r="A116" t="s">
        <v>179</v>
      </c>
      <c r="B116" t="s">
        <v>180</v>
      </c>
      <c r="C116" s="51">
        <f>+payroll!G116</f>
        <v>1.4933887791906532E-2</v>
      </c>
      <c r="D116" s="51">
        <f>+IFR!T116</f>
        <v>1.316935047070247E-2</v>
      </c>
      <c r="E116" s="51">
        <f>+claims!R116</f>
        <v>2.8627763735221772E-3</v>
      </c>
      <c r="F116" s="51">
        <f>+costs!L116</f>
        <v>3.6094454919897777E-3</v>
      </c>
      <c r="H116" s="51">
        <f t="shared" si="6"/>
        <v>6.1079885340483177E-3</v>
      </c>
      <c r="J116" s="16">
        <f t="shared" si="7"/>
        <v>260239.51194899113</v>
      </c>
      <c r="L116" s="52">
        <f>+J116/payroll!F116</f>
        <v>1.8165044261764663E-3</v>
      </c>
      <c r="O116" s="38">
        <v>321566.68598514254</v>
      </c>
      <c r="P116" s="16">
        <f t="shared" si="5"/>
        <v>-61327.174036151409</v>
      </c>
      <c r="R116" s="53">
        <v>6.1079885340483177E-3</v>
      </c>
      <c r="S116" s="3">
        <f t="shared" si="9"/>
        <v>0</v>
      </c>
      <c r="W116" s="16"/>
      <c r="Y116" s="16"/>
    </row>
    <row r="117" spans="1:25">
      <c r="A117" t="s">
        <v>181</v>
      </c>
      <c r="B117" s="35" t="s">
        <v>558</v>
      </c>
      <c r="C117" s="51">
        <f>+payroll!G117</f>
        <v>2.6524093166457999E-2</v>
      </c>
      <c r="D117" s="51">
        <f>+IFR!T117</f>
        <v>2.3893642261729606E-2</v>
      </c>
      <c r="E117" s="51">
        <f>+claims!R117</f>
        <v>9.3780605339519613E-3</v>
      </c>
      <c r="F117" s="51">
        <f>+costs!L117</f>
        <v>7.2230828708729359E-3</v>
      </c>
      <c r="H117" s="51">
        <f t="shared" si="6"/>
        <v>1.2042775731140005E-2</v>
      </c>
      <c r="J117" s="16">
        <f t="shared" si="7"/>
        <v>513099.53535650135</v>
      </c>
      <c r="L117" s="52">
        <f>+J117/payroll!F117</f>
        <v>2.0164951655640764E-3</v>
      </c>
      <c r="O117" s="38">
        <v>634014.85781085759</v>
      </c>
      <c r="P117" s="16">
        <f t="shared" si="5"/>
        <v>-120915.32245435624</v>
      </c>
      <c r="R117" s="53">
        <v>1.2042775731140005E-2</v>
      </c>
      <c r="S117" s="3">
        <f t="shared" si="9"/>
        <v>0</v>
      </c>
      <c r="W117" s="16"/>
      <c r="Y117" s="16"/>
    </row>
    <row r="118" spans="1:25">
      <c r="A118" t="s">
        <v>182</v>
      </c>
      <c r="B118" t="s">
        <v>183</v>
      </c>
      <c r="C118" s="51">
        <f>+payroll!G118</f>
        <v>9.9339657244070408E-3</v>
      </c>
      <c r="D118" s="51">
        <f>+IFR!T118</f>
        <v>9.0516593970367352E-3</v>
      </c>
      <c r="E118" s="51">
        <f>+claims!R118</f>
        <v>3.7018660002441951E-3</v>
      </c>
      <c r="F118" s="51">
        <f>+costs!L118</f>
        <v>4.5469230422045051E-3</v>
      </c>
      <c r="H118" s="51">
        <f t="shared" si="6"/>
        <v>5.6566368655398044E-3</v>
      </c>
      <c r="J118" s="16">
        <f t="shared" si="7"/>
        <v>241009.03414516864</v>
      </c>
      <c r="L118" s="52">
        <f>+J118/payroll!F118</f>
        <v>2.5289880286776768E-3</v>
      </c>
      <c r="O118" s="38">
        <v>297804.41802293499</v>
      </c>
      <c r="P118" s="16">
        <f t="shared" si="5"/>
        <v>-56795.383877766348</v>
      </c>
      <c r="R118" s="53">
        <v>5.6566368655398044E-3</v>
      </c>
      <c r="S118" s="3">
        <f t="shared" si="9"/>
        <v>0</v>
      </c>
      <c r="W118" s="16"/>
      <c r="Y118" s="16"/>
    </row>
    <row r="119" spans="1:25">
      <c r="A119" t="s">
        <v>184</v>
      </c>
      <c r="B119" t="s">
        <v>185</v>
      </c>
      <c r="C119" s="51">
        <f>+payroll!G119</f>
        <v>2.442594283100211E-3</v>
      </c>
      <c r="D119" s="51">
        <f>+IFR!T119</f>
        <v>2.7521031736186439E-3</v>
      </c>
      <c r="E119" s="51">
        <f>+claims!R119</f>
        <v>1.6288210401074459E-3</v>
      </c>
      <c r="F119" s="51">
        <f>+costs!L119</f>
        <v>1.7964283156713691E-3</v>
      </c>
      <c r="H119" s="51">
        <f t="shared" si="6"/>
        <v>1.9715173275087951E-3</v>
      </c>
      <c r="J119" s="16">
        <f t="shared" si="7"/>
        <v>83999.291133215724</v>
      </c>
      <c r="L119" s="52">
        <f>+J119/payroll!F119</f>
        <v>3.5847625451694157E-3</v>
      </c>
      <c r="O119" s="38">
        <v>103794.28347569209</v>
      </c>
      <c r="P119" s="16">
        <f t="shared" si="5"/>
        <v>-19794.992342476369</v>
      </c>
      <c r="R119" s="53">
        <v>1.9715173275087951E-3</v>
      </c>
      <c r="S119" s="3">
        <f t="shared" si="9"/>
        <v>0</v>
      </c>
      <c r="W119" s="16"/>
      <c r="Y119" s="16"/>
    </row>
    <row r="120" spans="1:25">
      <c r="A120" t="s">
        <v>186</v>
      </c>
      <c r="B120" t="s">
        <v>539</v>
      </c>
      <c r="C120" s="51">
        <f>+payroll!G120</f>
        <v>4.7975266991646237E-4</v>
      </c>
      <c r="D120" s="51">
        <f>+IFR!T120</f>
        <v>1.242699905829012E-4</v>
      </c>
      <c r="E120" s="51">
        <f>+claims!R120</f>
        <v>0</v>
      </c>
      <c r="F120" s="51">
        <f>+costs!L120</f>
        <v>0</v>
      </c>
      <c r="H120" s="51">
        <f t="shared" si="6"/>
        <v>7.550283256242045E-5</v>
      </c>
      <c r="J120" s="16">
        <f t="shared" si="7"/>
        <v>3216.9052360331852</v>
      </c>
      <c r="L120" s="52">
        <f>+J120/payroll!F120</f>
        <v>6.9896748869084711E-4</v>
      </c>
      <c r="O120" s="38">
        <v>3974.9903776418237</v>
      </c>
      <c r="P120" s="16">
        <f t="shared" si="5"/>
        <v>-758.08514160863842</v>
      </c>
      <c r="R120" s="53">
        <v>7.550283256242045E-5</v>
      </c>
      <c r="S120" s="3">
        <f t="shared" si="9"/>
        <v>0</v>
      </c>
      <c r="W120" s="16"/>
      <c r="Y120" s="16"/>
    </row>
    <row r="121" spans="1:25">
      <c r="A121" t="s">
        <v>187</v>
      </c>
      <c r="B121" t="s">
        <v>188</v>
      </c>
      <c r="C121" s="51">
        <f>+payroll!G121</f>
        <v>6.737287312810431E-3</v>
      </c>
      <c r="D121" s="51">
        <f>+IFR!T121</f>
        <v>5.7192274324435717E-3</v>
      </c>
      <c r="E121" s="51">
        <f>+claims!R121</f>
        <v>2.4679106668294639E-3</v>
      </c>
      <c r="F121" s="51">
        <f>+costs!L121</f>
        <v>2.5567480938998477E-3</v>
      </c>
      <c r="H121" s="51">
        <f t="shared" si="6"/>
        <v>3.4612997995210788E-3</v>
      </c>
      <c r="J121" s="16">
        <f t="shared" si="7"/>
        <v>147473.58570096831</v>
      </c>
      <c r="L121" s="52">
        <f>+J121/payroll!F121</f>
        <v>2.2817353986897297E-3</v>
      </c>
      <c r="O121" s="38">
        <v>182226.71826060547</v>
      </c>
      <c r="P121" s="16">
        <f t="shared" si="5"/>
        <v>-34753.132559637161</v>
      </c>
      <c r="R121" s="53">
        <v>3.4612997995210788E-3</v>
      </c>
      <c r="S121" s="3">
        <f t="shared" si="9"/>
        <v>0</v>
      </c>
      <c r="V121" s="50"/>
      <c r="W121" s="16"/>
      <c r="Y121" s="16"/>
    </row>
    <row r="122" spans="1:25">
      <c r="A122" t="s">
        <v>189</v>
      </c>
      <c r="B122" t="s">
        <v>190</v>
      </c>
      <c r="C122" s="51">
        <f>+payroll!G122</f>
        <v>1.2761335880554831E-2</v>
      </c>
      <c r="D122" s="51">
        <f>+IFR!T122</f>
        <v>7.7331032462941013E-3</v>
      </c>
      <c r="E122" s="51">
        <f>+claims!R122</f>
        <v>1.5794628267708566E-3</v>
      </c>
      <c r="F122" s="51">
        <f>+costs!L122</f>
        <v>1.531313128024728E-3</v>
      </c>
      <c r="H122" s="51">
        <f t="shared" si="6"/>
        <v>3.7175121916865816E-3</v>
      </c>
      <c r="J122" s="16">
        <f t="shared" si="7"/>
        <v>158389.87795016827</v>
      </c>
      <c r="L122" s="52">
        <f>+J122/payroll!F122</f>
        <v>1.2938007337771067E-3</v>
      </c>
      <c r="O122" s="38">
        <v>195715.50747455307</v>
      </c>
      <c r="P122" s="16">
        <f t="shared" si="5"/>
        <v>-37325.6295243848</v>
      </c>
      <c r="R122" s="53">
        <v>3.7175121916865816E-3</v>
      </c>
      <c r="S122" s="3">
        <f t="shared" si="9"/>
        <v>0</v>
      </c>
      <c r="W122" s="16"/>
      <c r="Y122" s="16"/>
    </row>
    <row r="123" spans="1:25">
      <c r="A123" t="s">
        <v>191</v>
      </c>
      <c r="B123" t="s">
        <v>540</v>
      </c>
      <c r="C123" s="51">
        <f>+payroll!G123</f>
        <v>2.7875897493773939E-3</v>
      </c>
      <c r="D123" s="51">
        <f>+IFR!T123</f>
        <v>2.5200374665795421E-3</v>
      </c>
      <c r="E123" s="51">
        <f>+claims!R123</f>
        <v>8.8844784005860677E-4</v>
      </c>
      <c r="F123" s="51">
        <f>+costs!L123</f>
        <v>4.6738922548553331E-4</v>
      </c>
      <c r="H123" s="51">
        <f t="shared" si="6"/>
        <v>1.0771541132947281E-3</v>
      </c>
      <c r="J123" s="16">
        <f t="shared" si="7"/>
        <v>45893.678282967587</v>
      </c>
      <c r="L123" s="52">
        <f>+J123/payroll!F123</f>
        <v>1.7161692516934782E-3</v>
      </c>
      <c r="O123" s="38">
        <v>56708.829195832674</v>
      </c>
      <c r="P123" s="16">
        <f t="shared" si="5"/>
        <v>-10815.150912865087</v>
      </c>
      <c r="R123" s="53">
        <v>1.0771541132947281E-3</v>
      </c>
      <c r="S123" s="3">
        <f t="shared" si="9"/>
        <v>0</v>
      </c>
      <c r="W123" s="16"/>
      <c r="Y123" s="16"/>
    </row>
    <row r="124" spans="1:25">
      <c r="A124" t="s">
        <v>480</v>
      </c>
      <c r="B124" t="s">
        <v>481</v>
      </c>
      <c r="C124" s="51">
        <f>+payroll!G124</f>
        <v>3.8508586474073256E-3</v>
      </c>
      <c r="D124" s="51">
        <f>+IFR!T124</f>
        <v>2.7344223947290023E-3</v>
      </c>
      <c r="E124" s="51">
        <f>+claims!R124</f>
        <v>3.4550749335612494E-4</v>
      </c>
      <c r="F124" s="51">
        <f>+costs!L124</f>
        <v>4.8651956672242705E-4</v>
      </c>
      <c r="H124" s="51">
        <f t="shared" si="6"/>
        <v>1.1668979943039158E-3</v>
      </c>
      <c r="J124" s="16">
        <f t="shared" si="7"/>
        <v>49717.343580315472</v>
      </c>
      <c r="L124" s="52">
        <f>+J124/payroll!F124</f>
        <v>1.3458183550322887E-3</v>
      </c>
      <c r="O124" s="38">
        <v>61433.566683910802</v>
      </c>
      <c r="P124" s="16">
        <f t="shared" si="5"/>
        <v>-11716.22310359533</v>
      </c>
      <c r="R124" s="53">
        <v>1.1668979943039158E-3</v>
      </c>
      <c r="S124" s="3">
        <f>+H124-R124</f>
        <v>0</v>
      </c>
      <c r="W124" s="16"/>
      <c r="Y124" s="16"/>
    </row>
    <row r="125" spans="1:25">
      <c r="A125" t="s">
        <v>192</v>
      </c>
      <c r="B125" t="s">
        <v>500</v>
      </c>
      <c r="C125" s="51">
        <f>+payroll!G125</f>
        <v>2.105593413410036E-3</v>
      </c>
      <c r="D125" s="51">
        <f>+IFR!T125</f>
        <v>1.9204704087486763E-3</v>
      </c>
      <c r="E125" s="51">
        <f>+claims!R125</f>
        <v>1.6288210401074459E-3</v>
      </c>
      <c r="F125" s="51">
        <f>+costs!L125</f>
        <v>1.3409596237491243E-3</v>
      </c>
      <c r="H125" s="51">
        <f t="shared" si="6"/>
        <v>1.5521569080354305E-3</v>
      </c>
      <c r="J125" s="16">
        <f t="shared" si="7"/>
        <v>66131.845854607847</v>
      </c>
      <c r="L125" s="52">
        <f>+J125/payroll!F125</f>
        <v>3.2739514874928119E-3</v>
      </c>
      <c r="O125" s="38">
        <v>81716.255730278135</v>
      </c>
      <c r="P125" s="16">
        <f t="shared" si="5"/>
        <v>-15584.409875670288</v>
      </c>
      <c r="R125" s="53">
        <v>1.5521569080354305E-3</v>
      </c>
      <c r="S125" s="3">
        <f t="shared" si="9"/>
        <v>0</v>
      </c>
      <c r="W125" s="16"/>
      <c r="Y125" s="16"/>
    </row>
    <row r="126" spans="1:25">
      <c r="A126" t="s">
        <v>193</v>
      </c>
      <c r="B126" t="s">
        <v>194</v>
      </c>
      <c r="C126" s="51">
        <f>+payroll!G126</f>
        <v>2.3234160989589782E-3</v>
      </c>
      <c r="D126" s="51">
        <f>+IFR!T126</f>
        <v>2.2568658731068033E-3</v>
      </c>
      <c r="E126" s="51">
        <f>+claims!R126</f>
        <v>2.9614928001953562E-3</v>
      </c>
      <c r="F126" s="51">
        <f>+costs!L126</f>
        <v>1.7744687939058069E-3</v>
      </c>
      <c r="H126" s="51">
        <f t="shared" si="6"/>
        <v>2.08144044288101E-3</v>
      </c>
      <c r="J126" s="16">
        <f t="shared" si="7"/>
        <v>88682.721322534984</v>
      </c>
      <c r="L126" s="52">
        <f>+J126/payroll!F126</f>
        <v>3.9787635041741883E-3</v>
      </c>
      <c r="O126" s="38">
        <v>109581.39517807402</v>
      </c>
      <c r="P126" s="16">
        <f t="shared" si="5"/>
        <v>-20898.673855539033</v>
      </c>
      <c r="R126" s="53">
        <v>2.08144044288101E-3</v>
      </c>
      <c r="S126" s="3">
        <f t="shared" si="9"/>
        <v>0</v>
      </c>
      <c r="W126" s="16"/>
      <c r="Y126" s="16"/>
    </row>
    <row r="127" spans="1:25">
      <c r="A127" t="s">
        <v>551</v>
      </c>
      <c r="B127" t="s">
        <v>552</v>
      </c>
      <c r="C127" s="51">
        <f>+payroll!G127</f>
        <v>1.5551001899788781E-3</v>
      </c>
      <c r="D127" s="51">
        <f>+IFR!T127</f>
        <v>1.3985145118502558E-3</v>
      </c>
      <c r="E127" s="51">
        <f>+claims!R127</f>
        <v>1.9743285334635708E-4</v>
      </c>
      <c r="F127" s="51">
        <f>+costs!L127</f>
        <v>6.3923324691545058E-5</v>
      </c>
      <c r="H127" s="51">
        <f t="shared" si="6"/>
        <v>4.3717076054552236E-4</v>
      </c>
      <c r="J127" s="16">
        <f t="shared" si="7"/>
        <v>18626.280113091649</v>
      </c>
      <c r="L127" s="52">
        <f>+J127/payroll!F127</f>
        <v>1.248544034370113E-3</v>
      </c>
      <c r="O127" s="38">
        <v>23015.687062047102</v>
      </c>
      <c r="P127" s="16">
        <f>+J127-O127</f>
        <v>-4389.4069489554531</v>
      </c>
      <c r="R127" s="53">
        <v>4.3717076054552236E-4</v>
      </c>
      <c r="S127" s="3">
        <f>+H127-R127</f>
        <v>0</v>
      </c>
      <c r="V127" s="50"/>
      <c r="W127" s="16"/>
      <c r="Y127" s="16"/>
    </row>
    <row r="128" spans="1:25" s="48" customFormat="1">
      <c r="A128" s="50" t="s">
        <v>568</v>
      </c>
      <c r="B128" s="50" t="s">
        <v>563</v>
      </c>
      <c r="C128" s="51">
        <f>+payroll!G128</f>
        <v>1.2684678336324261E-2</v>
      </c>
      <c r="D128" s="51">
        <f>+IFR!T128</f>
        <v>8.6268600382304016E-3</v>
      </c>
      <c r="E128" s="51">
        <f>+claims!R128</f>
        <v>6.4659259470931938E-3</v>
      </c>
      <c r="F128" s="51">
        <f>+costs!L128</f>
        <v>2.28205567164462E-3</v>
      </c>
      <c r="H128" s="51">
        <f t="shared" si="6"/>
        <v>5.003064591870084E-3</v>
      </c>
      <c r="J128" s="16">
        <f t="shared" si="7"/>
        <v>213162.66073187909</v>
      </c>
      <c r="L128" s="52">
        <f>+J128/payroll!F128</f>
        <v>1.7517324791041634E-3</v>
      </c>
      <c r="O128" s="38">
        <v>263395.86127398349</v>
      </c>
      <c r="P128" s="16">
        <f>+J128-O128</f>
        <v>-50233.200542104401</v>
      </c>
      <c r="R128" s="53">
        <v>5.003064591870084E-3</v>
      </c>
      <c r="S128" s="51">
        <f>+H128-R128</f>
        <v>0</v>
      </c>
      <c r="W128" s="16"/>
      <c r="Y128" s="16"/>
    </row>
    <row r="129" spans="1:25">
      <c r="A129" t="s">
        <v>195</v>
      </c>
      <c r="B129" t="s">
        <v>196</v>
      </c>
      <c r="C129" s="51">
        <f>+payroll!G129</f>
        <v>1.6559488284363006E-3</v>
      </c>
      <c r="D129" s="51">
        <f>+IFR!T129</f>
        <v>1.2193156498781959E-3</v>
      </c>
      <c r="E129" s="51">
        <f>+claims!R129</f>
        <v>1.480746400097678E-4</v>
      </c>
      <c r="F129" s="51">
        <f>+costs!L129</f>
        <v>4.72166215900778E-5</v>
      </c>
      <c r="H129" s="51">
        <f t="shared" si="6"/>
        <v>4.0994922874482387E-4</v>
      </c>
      <c r="J129" s="16">
        <f t="shared" si="7"/>
        <v>17466.468153585167</v>
      </c>
      <c r="L129" s="52">
        <f>+J129/payroll!F129</f>
        <v>1.0994976174781548E-3</v>
      </c>
      <c r="O129" s="38">
        <v>21582.557690602782</v>
      </c>
      <c r="P129" s="16">
        <f t="shared" ref="P129:P139" si="10">+J129-O129</f>
        <v>-4116.0895370176149</v>
      </c>
      <c r="R129" s="53">
        <v>4.0994922874482387E-4</v>
      </c>
      <c r="S129" s="3">
        <f t="shared" si="9"/>
        <v>0</v>
      </c>
      <c r="W129" s="16"/>
      <c r="Y129" s="16"/>
    </row>
    <row r="130" spans="1:25">
      <c r="A130" t="s">
        <v>197</v>
      </c>
      <c r="B130" t="s">
        <v>541</v>
      </c>
      <c r="C130" s="51">
        <f>+payroll!G130</f>
        <v>8.1546137809741976E-4</v>
      </c>
      <c r="D130" s="51">
        <f>+IFR!T130</f>
        <v>3.2156642399907301E-4</v>
      </c>
      <c r="E130" s="51">
        <f>+claims!R130</f>
        <v>4.935821333658927E-5</v>
      </c>
      <c r="F130" s="51">
        <f>+costs!L130</f>
        <v>1.0600226004518467E-5</v>
      </c>
      <c r="H130" s="51">
        <f t="shared" si="6"/>
        <v>1.5589234286526106E-4</v>
      </c>
      <c r="J130" s="16">
        <f t="shared" si="7"/>
        <v>6642.0143059684733</v>
      </c>
      <c r="L130" s="52">
        <f>+J130/payroll!F130</f>
        <v>8.490485377414032E-4</v>
      </c>
      <c r="O130" s="38">
        <v>8207.2492091624845</v>
      </c>
      <c r="P130" s="16">
        <f t="shared" si="10"/>
        <v>-1565.2349031940112</v>
      </c>
      <c r="R130" s="53">
        <v>1.5589234286526106E-4</v>
      </c>
      <c r="S130" s="3">
        <f t="shared" si="9"/>
        <v>0</v>
      </c>
      <c r="W130" s="16"/>
      <c r="Y130" s="16"/>
    </row>
    <row r="131" spans="1:25">
      <c r="A131" t="s">
        <v>198</v>
      </c>
      <c r="B131" t="s">
        <v>199</v>
      </c>
      <c r="C131" s="51">
        <f>+payroll!G131</f>
        <v>7.702260943296603E-3</v>
      </c>
      <c r="D131" s="51">
        <f>+IFR!T131</f>
        <v>5.9322084277779723E-3</v>
      </c>
      <c r="E131" s="51">
        <f>+claims!R131</f>
        <v>1.1845971200781424E-3</v>
      </c>
      <c r="F131" s="51">
        <f>+costs!L131</f>
        <v>2.5429973306437552E-4</v>
      </c>
      <c r="H131" s="51">
        <f t="shared" si="6"/>
        <v>2.0345780792346687E-3</v>
      </c>
      <c r="J131" s="16">
        <f t="shared" si="7"/>
        <v>86686.083873705822</v>
      </c>
      <c r="L131" s="52">
        <f>+J131/payroll!F131</f>
        <v>1.1731870603883714E-3</v>
      </c>
      <c r="O131" s="38">
        <v>107114.23681797199</v>
      </c>
      <c r="P131" s="16">
        <f t="shared" si="10"/>
        <v>-20428.15294426617</v>
      </c>
      <c r="R131" s="53">
        <v>2.0345780792346687E-3</v>
      </c>
      <c r="S131" s="3">
        <f t="shared" si="9"/>
        <v>0</v>
      </c>
      <c r="W131" s="16"/>
      <c r="Y131" s="16"/>
    </row>
    <row r="132" spans="1:25">
      <c r="A132" t="s">
        <v>200</v>
      </c>
      <c r="B132" t="s">
        <v>542</v>
      </c>
      <c r="C132" s="51">
        <f>+payroll!G132</f>
        <v>8.387812903993371E-4</v>
      </c>
      <c r="D132" s="51">
        <f>+IFR!T132</f>
        <v>8.3773109803537743E-4</v>
      </c>
      <c r="E132" s="51">
        <f>+claims!R132</f>
        <v>3.4550749335612494E-4</v>
      </c>
      <c r="F132" s="51">
        <f>+costs!L132</f>
        <v>0</v>
      </c>
      <c r="H132" s="51">
        <f t="shared" si="6"/>
        <v>2.6139017255775803E-4</v>
      </c>
      <c r="J132" s="16">
        <f t="shared" si="7"/>
        <v>11136.89892433505</v>
      </c>
      <c r="L132" s="52">
        <f>+J132/payroll!F132</f>
        <v>1.3840495929998272E-3</v>
      </c>
      <c r="O132" s="38">
        <v>13761.383321191721</v>
      </c>
      <c r="P132" s="16">
        <f t="shared" si="10"/>
        <v>-2624.4843968566711</v>
      </c>
      <c r="R132" s="53">
        <v>2.6139017255775803E-4</v>
      </c>
      <c r="S132" s="3">
        <f t="shared" si="9"/>
        <v>0</v>
      </c>
      <c r="W132" s="16"/>
      <c r="Y132" s="16"/>
    </row>
    <row r="133" spans="1:25">
      <c r="A133" t="s">
        <v>201</v>
      </c>
      <c r="B133" t="s">
        <v>543</v>
      </c>
      <c r="C133" s="51">
        <f>+payroll!G133</f>
        <v>1.041678508201852E-3</v>
      </c>
      <c r="D133" s="51">
        <f>+IFR!T133</f>
        <v>9.9681423514167929E-4</v>
      </c>
      <c r="E133" s="51">
        <f>+claims!R133</f>
        <v>4.9358213336589266E-4</v>
      </c>
      <c r="F133" s="51">
        <f>+costs!L133</f>
        <v>6.6654410993126497E-4</v>
      </c>
      <c r="H133" s="51">
        <f t="shared" si="6"/>
        <v>7.2877537888158428E-4</v>
      </c>
      <c r="J133" s="16">
        <f t="shared" si="7"/>
        <v>31050.508340571861</v>
      </c>
      <c r="L133" s="52">
        <f>+J133/payroll!F133</f>
        <v>3.1072136717598189E-3</v>
      </c>
      <c r="O133" s="38">
        <v>38367.767409542394</v>
      </c>
      <c r="P133" s="16">
        <f t="shared" si="10"/>
        <v>-7317.2590689705321</v>
      </c>
      <c r="R133" s="53">
        <v>7.2877537888158428E-4</v>
      </c>
      <c r="S133" s="3">
        <f t="shared" si="9"/>
        <v>0</v>
      </c>
      <c r="W133" s="16"/>
      <c r="Y133" s="16"/>
    </row>
    <row r="134" spans="1:25">
      <c r="A134" t="s">
        <v>202</v>
      </c>
      <c r="B134" t="s">
        <v>501</v>
      </c>
      <c r="C134" s="51">
        <f>+payroll!G134</f>
        <v>1.199612929967789E-3</v>
      </c>
      <c r="D134" s="51">
        <f>+IFR!T134</f>
        <v>1.1121341540285832E-3</v>
      </c>
      <c r="E134" s="51">
        <f>+claims!R134</f>
        <v>5.4294034670248194E-4</v>
      </c>
      <c r="F134" s="51">
        <f>+costs!L134</f>
        <v>7.674249439006375E-4</v>
      </c>
      <c r="H134" s="51">
        <f t="shared" ref="H134:H197" si="11">(C134*$C$3)+(D134*$D$3)+(E134*$E$3)+(F134*$F$3)</f>
        <v>8.3086440384530134E-4</v>
      </c>
      <c r="J134" s="16">
        <f t="shared" ref="J134:J197" si="12">(+H134*$J$273)</f>
        <v>35400.156000158633</v>
      </c>
      <c r="L134" s="52">
        <f>+J134/payroll!F134</f>
        <v>3.0760978503710599E-3</v>
      </c>
      <c r="O134" s="38">
        <v>43742.438506260813</v>
      </c>
      <c r="P134" s="16">
        <f t="shared" si="10"/>
        <v>-8342.2825061021795</v>
      </c>
      <c r="R134" s="53">
        <v>8.3086440384530134E-4</v>
      </c>
      <c r="S134" s="3">
        <f t="shared" si="9"/>
        <v>0</v>
      </c>
      <c r="W134" s="16"/>
      <c r="Y134" s="16"/>
    </row>
    <row r="135" spans="1:25">
      <c r="A135" t="s">
        <v>203</v>
      </c>
      <c r="B135" t="s">
        <v>544</v>
      </c>
      <c r="C135" s="51">
        <f>+payroll!G135</f>
        <v>1.6603210134635792E-2</v>
      </c>
      <c r="D135" s="51">
        <f>+IFR!T135</f>
        <v>1.5801636753135978E-2</v>
      </c>
      <c r="E135" s="51">
        <f>+claims!R135</f>
        <v>2.2600866106754033E-2</v>
      </c>
      <c r="F135" s="51">
        <f>+costs!L135</f>
        <v>2.5153358775839987E-2</v>
      </c>
      <c r="H135" s="51">
        <f t="shared" si="11"/>
        <v>2.2532751042488565E-2</v>
      </c>
      <c r="J135" s="16">
        <f t="shared" si="12"/>
        <v>960039.807127601</v>
      </c>
      <c r="L135" s="52">
        <f>+J135/payroll!F135</f>
        <v>6.027445400460827E-3</v>
      </c>
      <c r="O135" s="38">
        <v>1186279.5809897955</v>
      </c>
      <c r="P135" s="16">
        <f t="shared" si="10"/>
        <v>-226239.7738621945</v>
      </c>
      <c r="R135" s="53">
        <v>2.2532751042488565E-2</v>
      </c>
      <c r="S135" s="3">
        <f t="shared" si="9"/>
        <v>0</v>
      </c>
      <c r="W135" s="16"/>
      <c r="Y135" s="16"/>
    </row>
    <row r="136" spans="1:25">
      <c r="A136" t="s">
        <v>204</v>
      </c>
      <c r="B136" t="s">
        <v>205</v>
      </c>
      <c r="C136" s="51">
        <f>+payroll!G136</f>
        <v>1.1165004444939103E-3</v>
      </c>
      <c r="D136" s="51">
        <f>+IFR!T136</f>
        <v>1.0901538308928256E-3</v>
      </c>
      <c r="E136" s="51">
        <f>+claims!R136</f>
        <v>3.9486570669271416E-4</v>
      </c>
      <c r="F136" s="51">
        <f>+costs!L136</f>
        <v>5.6300010642800033E-4</v>
      </c>
      <c r="H136" s="51">
        <f t="shared" si="11"/>
        <v>6.7286170428404934E-4</v>
      </c>
      <c r="J136" s="16">
        <f t="shared" si="12"/>
        <v>28668.22695490381</v>
      </c>
      <c r="L136" s="52">
        <f>+J136/payroll!F136</f>
        <v>2.6765665253372191E-3</v>
      </c>
      <c r="O136" s="38">
        <v>35424.085550718737</v>
      </c>
      <c r="P136" s="16">
        <f t="shared" si="10"/>
        <v>-6755.858595814927</v>
      </c>
      <c r="R136" s="53">
        <v>6.7286170428404934E-4</v>
      </c>
      <c r="S136" s="3">
        <f t="shared" si="9"/>
        <v>0</v>
      </c>
      <c r="W136" s="16"/>
      <c r="Y136" s="16"/>
    </row>
    <row r="137" spans="1:25">
      <c r="A137" t="s">
        <v>206</v>
      </c>
      <c r="B137" t="s">
        <v>207</v>
      </c>
      <c r="C137" s="51">
        <f>+payroll!G137</f>
        <v>1.180060279787464E-3</v>
      </c>
      <c r="D137" s="51">
        <f>+IFR!T137</f>
        <v>1.0081992528137933E-3</v>
      </c>
      <c r="E137" s="51">
        <f>+claims!R137</f>
        <v>9.3780605339519605E-4</v>
      </c>
      <c r="F137" s="51">
        <f>+costs!L137</f>
        <v>5.1418937715506658E-4</v>
      </c>
      <c r="H137" s="51">
        <f t="shared" si="11"/>
        <v>7.2271697587747647E-4</v>
      </c>
      <c r="J137" s="16">
        <f t="shared" si="12"/>
        <v>30792.381490432814</v>
      </c>
      <c r="L137" s="52">
        <f>+J137/payroll!F137</f>
        <v>2.7200393985799577E-3</v>
      </c>
      <c r="O137" s="38">
        <v>38048.811248191822</v>
      </c>
      <c r="P137" s="16">
        <f t="shared" si="10"/>
        <v>-7256.4297577590078</v>
      </c>
      <c r="R137" s="53">
        <v>7.2271697587747647E-4</v>
      </c>
      <c r="S137" s="3">
        <f t="shared" si="9"/>
        <v>0</v>
      </c>
      <c r="W137" s="16"/>
      <c r="Y137" s="16"/>
    </row>
    <row r="138" spans="1:25">
      <c r="A138" t="s">
        <v>208</v>
      </c>
      <c r="B138" t="s">
        <v>209</v>
      </c>
      <c r="C138" s="51">
        <f>+payroll!G138</f>
        <v>8.792520645491532E-5</v>
      </c>
      <c r="D138" s="51">
        <f>+IFR!T138</f>
        <v>7.3574854089152793E-5</v>
      </c>
      <c r="E138" s="51">
        <f>+claims!R138</f>
        <v>4.935821333658927E-5</v>
      </c>
      <c r="F138" s="51">
        <f>+costs!L138</f>
        <v>1.6784681936296312E-5</v>
      </c>
      <c r="H138" s="51">
        <f t="shared" si="11"/>
        <v>3.7662048730274691E-5</v>
      </c>
      <c r="J138" s="16">
        <f t="shared" si="12"/>
        <v>1604.6449867956273</v>
      </c>
      <c r="L138" s="52">
        <f>+J138/payroll!F138</f>
        <v>1.9023992908163037E-3</v>
      </c>
      <c r="O138" s="38">
        <v>1982.7902639460935</v>
      </c>
      <c r="P138" s="16">
        <f t="shared" si="10"/>
        <v>-378.1452771504662</v>
      </c>
      <c r="R138" s="53">
        <v>3.7662048730274691E-5</v>
      </c>
      <c r="S138" s="3">
        <f t="shared" si="9"/>
        <v>0</v>
      </c>
      <c r="W138" s="16"/>
      <c r="Y138" s="16"/>
    </row>
    <row r="139" spans="1:25">
      <c r="A139" t="s">
        <v>210</v>
      </c>
      <c r="B139" t="s">
        <v>461</v>
      </c>
      <c r="C139" s="51">
        <f>+payroll!G139</f>
        <v>9.1153338742569706E-5</v>
      </c>
      <c r="D139" s="51">
        <f>+IFR!T139</f>
        <v>6.1597552260686062E-5</v>
      </c>
      <c r="E139" s="51">
        <f>+claims!R139</f>
        <v>0</v>
      </c>
      <c r="F139" s="51">
        <f>+costs!L139</f>
        <v>0</v>
      </c>
      <c r="H139" s="51">
        <f t="shared" si="11"/>
        <v>1.9093861375406971E-5</v>
      </c>
      <c r="J139" s="16">
        <f t="shared" si="12"/>
        <v>813.52103689431954</v>
      </c>
      <c r="L139" s="52">
        <f>+J139/payroll!F139</f>
        <v>9.3031991072627064E-4</v>
      </c>
      <c r="O139" s="38">
        <v>1005.2326868203587</v>
      </c>
      <c r="P139" s="16">
        <f t="shared" si="10"/>
        <v>-191.71164992603917</v>
      </c>
      <c r="R139" s="53">
        <v>1.9093861375406971E-5</v>
      </c>
      <c r="S139" s="3">
        <f t="shared" si="9"/>
        <v>0</v>
      </c>
      <c r="W139" s="16"/>
      <c r="Y139" s="16"/>
    </row>
    <row r="140" spans="1:25" outlineLevel="1">
      <c r="A140" t="s">
        <v>211</v>
      </c>
      <c r="B140" t="s">
        <v>212</v>
      </c>
      <c r="C140" s="51">
        <f>+payroll!G140</f>
        <v>9.4362888883719697E-5</v>
      </c>
      <c r="D140" s="51">
        <f>+IFR!T140</f>
        <v>9.2571819992911386E-5</v>
      </c>
      <c r="E140" s="51">
        <f>+claims!R140</f>
        <v>0</v>
      </c>
      <c r="F140" s="51">
        <f>+costs!L140</f>
        <v>0</v>
      </c>
      <c r="H140" s="51">
        <f t="shared" si="11"/>
        <v>2.3366838609578887E-5</v>
      </c>
      <c r="J140" s="16">
        <f t="shared" si="12"/>
        <v>995.57729056790458</v>
      </c>
      <c r="L140" s="52">
        <f>+J140/payroll!F140</f>
        <v>1.0997902418027519E-3</v>
      </c>
      <c r="O140" s="38">
        <v>1230.1917090619932</v>
      </c>
      <c r="P140" s="16">
        <f t="shared" ref="P140:P165" si="13">+J140-O140</f>
        <v>-234.61441849408857</v>
      </c>
      <c r="R140" s="53">
        <v>2.3366838609578887E-5</v>
      </c>
      <c r="S140" s="3">
        <f t="shared" si="9"/>
        <v>0</v>
      </c>
      <c r="W140" s="16"/>
      <c r="Y140" s="16"/>
    </row>
    <row r="141" spans="1:25" outlineLevel="1">
      <c r="A141" t="s">
        <v>213</v>
      </c>
      <c r="B141" t="s">
        <v>214</v>
      </c>
      <c r="C141" s="51">
        <f>+payroll!G141</f>
        <v>2.3104719252625382E-5</v>
      </c>
      <c r="D141" s="51">
        <f>+IFR!T141</f>
        <v>3.3343404357636325E-5</v>
      </c>
      <c r="E141" s="51">
        <f>+claims!R141</f>
        <v>0</v>
      </c>
      <c r="F141" s="51">
        <f>+costs!L141</f>
        <v>0</v>
      </c>
      <c r="H141" s="51">
        <f t="shared" si="11"/>
        <v>7.0560154512827135E-6</v>
      </c>
      <c r="J141" s="16">
        <f t="shared" si="12"/>
        <v>300.63154295564823</v>
      </c>
      <c r="L141" s="52">
        <f>+J141/payroll!F141</f>
        <v>1.3563443373190982E-3</v>
      </c>
      <c r="O141" s="38">
        <v>371.47736808619771</v>
      </c>
      <c r="P141" s="16">
        <f t="shared" si="13"/>
        <v>-70.845825130549485</v>
      </c>
      <c r="R141" s="53">
        <v>7.0560154512827135E-6</v>
      </c>
      <c r="S141" s="3">
        <f t="shared" si="9"/>
        <v>0</v>
      </c>
      <c r="W141" s="16"/>
      <c r="Y141" s="16"/>
    </row>
    <row r="142" spans="1:25" outlineLevel="1">
      <c r="A142" t="s">
        <v>215</v>
      </c>
      <c r="B142" t="s">
        <v>216</v>
      </c>
      <c r="C142" s="51">
        <f>+payroll!G142</f>
        <v>1.3864432019273235E-4</v>
      </c>
      <c r="D142" s="51">
        <f>+IFR!T142</f>
        <v>1.7417541486817927E-4</v>
      </c>
      <c r="E142" s="51">
        <f>+claims!R142</f>
        <v>0</v>
      </c>
      <c r="F142" s="51">
        <f>+costs!L142</f>
        <v>0</v>
      </c>
      <c r="H142" s="51">
        <f t="shared" si="11"/>
        <v>3.9102466882613956E-5</v>
      </c>
      <c r="J142" s="16">
        <f t="shared" si="12"/>
        <v>1666.0160445305357</v>
      </c>
      <c r="L142" s="52">
        <f>+J142/payroll!F142</f>
        <v>1.2526023016911087E-3</v>
      </c>
      <c r="O142" s="38">
        <v>2058.6238201321562</v>
      </c>
      <c r="P142" s="16">
        <f t="shared" si="13"/>
        <v>-392.60777560162046</v>
      </c>
      <c r="R142" s="53">
        <v>3.9102466882613956E-5</v>
      </c>
      <c r="S142" s="3">
        <f t="shared" si="9"/>
        <v>0</v>
      </c>
      <c r="W142" s="16"/>
      <c r="Y142" s="16"/>
    </row>
    <row r="143" spans="1:25" outlineLevel="1">
      <c r="A143" t="s">
        <v>504</v>
      </c>
      <c r="B143" t="s">
        <v>502</v>
      </c>
      <c r="C143" s="51">
        <f>+payroll!G143</f>
        <v>1.0716048653986616E-4</v>
      </c>
      <c r="D143" s="51">
        <f>+IFR!T143</f>
        <v>1.3688344946819126E-4</v>
      </c>
      <c r="E143" s="51">
        <f>+claims!R143</f>
        <v>0</v>
      </c>
      <c r="F143" s="51">
        <f>+costs!L143</f>
        <v>0</v>
      </c>
      <c r="H143" s="51">
        <f t="shared" si="11"/>
        <v>3.0505492001007176E-5</v>
      </c>
      <c r="J143" s="16">
        <f t="shared" si="12"/>
        <v>1299.729740134964</v>
      </c>
      <c r="L143" s="52">
        <f>+J143/payroll!F143</f>
        <v>1.2643126643755419E-3</v>
      </c>
      <c r="O143" s="38">
        <v>1606.0197088497928</v>
      </c>
      <c r="P143" s="16">
        <f>+J143-O143</f>
        <v>-306.28996871482877</v>
      </c>
      <c r="R143" s="53">
        <v>3.0505492001007176E-5</v>
      </c>
      <c r="S143" s="3">
        <f>+H143-R143</f>
        <v>0</v>
      </c>
      <c r="W143" s="16"/>
      <c r="Y143" s="16"/>
    </row>
    <row r="144" spans="1:25" outlineLevel="1">
      <c r="A144" t="s">
        <v>217</v>
      </c>
      <c r="B144" t="s">
        <v>218</v>
      </c>
      <c r="C144" s="51">
        <f>+payroll!G144</f>
        <v>1.3216473051650324E-4</v>
      </c>
      <c r="D144" s="51">
        <f>+IFR!T144</f>
        <v>1.3819963648230846E-4</v>
      </c>
      <c r="E144" s="51">
        <f>+claims!R144</f>
        <v>9.871642667317854E-5</v>
      </c>
      <c r="F144" s="51">
        <f>+costs!L144</f>
        <v>6.9083827604990421E-6</v>
      </c>
      <c r="H144" s="51">
        <f t="shared" si="11"/>
        <v>5.274803953212767E-5</v>
      </c>
      <c r="J144" s="16">
        <f t="shared" si="12"/>
        <v>2247.4050151840715</v>
      </c>
      <c r="L144" s="52">
        <f>+J144/payroll!F144</f>
        <v>1.772563814946332E-3</v>
      </c>
      <c r="O144" s="38">
        <v>2777.0209734361306</v>
      </c>
      <c r="P144" s="16">
        <f t="shared" si="13"/>
        <v>-529.61595825205904</v>
      </c>
      <c r="R144" s="53">
        <v>5.274803953212767E-5</v>
      </c>
      <c r="S144" s="3">
        <f t="shared" si="9"/>
        <v>0</v>
      </c>
      <c r="W144" s="16"/>
      <c r="Y144" s="16"/>
    </row>
    <row r="145" spans="1:25" outlineLevel="1">
      <c r="A145" t="s">
        <v>219</v>
      </c>
      <c r="B145" t="s">
        <v>220</v>
      </c>
      <c r="C145" s="51">
        <f>+payroll!G145</f>
        <v>8.7784824375368067E-6</v>
      </c>
      <c r="D145" s="51">
        <f>+IFR!T145</f>
        <v>1.5794244169406683E-5</v>
      </c>
      <c r="E145" s="51">
        <f>+claims!R145</f>
        <v>0</v>
      </c>
      <c r="F145" s="51">
        <f>+costs!L145</f>
        <v>0</v>
      </c>
      <c r="H145" s="51">
        <f t="shared" si="11"/>
        <v>3.0715908258679365E-6</v>
      </c>
      <c r="J145" s="16">
        <f t="shared" si="12"/>
        <v>130.86948231401954</v>
      </c>
      <c r="L145" s="52">
        <f>+J145/payroll!F145</f>
        <v>1.5540144341197402E-3</v>
      </c>
      <c r="O145" s="38">
        <v>161.70974733674996</v>
      </c>
      <c r="P145" s="16">
        <f t="shared" si="13"/>
        <v>-30.840265022730421</v>
      </c>
      <c r="R145" s="53">
        <v>3.0715908258679365E-6</v>
      </c>
      <c r="S145" s="3">
        <f t="shared" si="9"/>
        <v>0</v>
      </c>
      <c r="W145" s="16"/>
      <c r="Y145" s="16"/>
    </row>
    <row r="146" spans="1:25" outlineLevel="1">
      <c r="A146" t="s">
        <v>221</v>
      </c>
      <c r="B146" t="s">
        <v>222</v>
      </c>
      <c r="C146" s="51">
        <f>+payroll!G146</f>
        <v>3.6037926789774384E-4</v>
      </c>
      <c r="D146" s="51">
        <f>+IFR!T146</f>
        <v>4.4443248176691583E-4</v>
      </c>
      <c r="E146" s="51">
        <f>+claims!R146</f>
        <v>4.935821333658927E-5</v>
      </c>
      <c r="F146" s="51">
        <f>+costs!L146</f>
        <v>2.4115531644323192E-4</v>
      </c>
      <c r="H146" s="51">
        <f t="shared" si="11"/>
        <v>2.5269839057451E-4</v>
      </c>
      <c r="J146" s="16">
        <f t="shared" si="12"/>
        <v>10766.573228948011</v>
      </c>
      <c r="L146" s="52">
        <f>+J146/payroll!F146</f>
        <v>3.1142524042307822E-3</v>
      </c>
      <c r="O146" s="38">
        <v>13303.787909530733</v>
      </c>
      <c r="P146" s="16">
        <f t="shared" si="13"/>
        <v>-2537.2146805827215</v>
      </c>
      <c r="R146" s="53">
        <v>2.5269839057451E-4</v>
      </c>
      <c r="S146" s="3">
        <f t="shared" si="9"/>
        <v>0</v>
      </c>
      <c r="W146" s="16"/>
      <c r="Y146" s="16"/>
    </row>
    <row r="147" spans="1:25" outlineLevel="1">
      <c r="A147" t="s">
        <v>223</v>
      </c>
      <c r="B147" t="s">
        <v>224</v>
      </c>
      <c r="C147" s="51">
        <f>+payroll!G147</f>
        <v>2.0093503389557411E-3</v>
      </c>
      <c r="D147" s="51">
        <f>+IFR!T147</f>
        <v>2.5481380593309448E-3</v>
      </c>
      <c r="E147" s="51">
        <f>+claims!R147</f>
        <v>1.7768956801172135E-3</v>
      </c>
      <c r="F147" s="51">
        <f>+costs!L147</f>
        <v>4.5366297485868543E-3</v>
      </c>
      <c r="H147" s="51">
        <f t="shared" si="11"/>
        <v>3.5581982509555301E-3</v>
      </c>
      <c r="J147" s="16">
        <f t="shared" si="12"/>
        <v>151602.08161567841</v>
      </c>
      <c r="L147" s="52">
        <f>+J147/payroll!F147</f>
        <v>7.8647624313502168E-3</v>
      </c>
      <c r="O147" s="38">
        <v>187328.12173102371</v>
      </c>
      <c r="P147" s="16">
        <f t="shared" si="13"/>
        <v>-35726.040115345299</v>
      </c>
      <c r="R147" s="53">
        <v>3.5581982509555301E-3</v>
      </c>
      <c r="S147" s="3">
        <f t="shared" si="9"/>
        <v>0</v>
      </c>
      <c r="W147" s="16"/>
      <c r="Y147" s="16"/>
    </row>
    <row r="148" spans="1:25" outlineLevel="1">
      <c r="A148" t="s">
        <v>225</v>
      </c>
      <c r="B148" t="s">
        <v>226</v>
      </c>
      <c r="C148" s="51">
        <f>+payroll!G148</f>
        <v>2.8493153939517348E-4</v>
      </c>
      <c r="D148" s="51">
        <f>+IFR!T148</f>
        <v>4.4574866878103309E-4</v>
      </c>
      <c r="E148" s="51">
        <f>+claims!R148</f>
        <v>9.871642667317854E-5</v>
      </c>
      <c r="F148" s="51">
        <f>+costs!L148</f>
        <v>4.0271522337843105E-5</v>
      </c>
      <c r="H148" s="51">
        <f t="shared" si="11"/>
        <v>1.3030540342570847E-4</v>
      </c>
      <c r="J148" s="16">
        <f t="shared" si="12"/>
        <v>5551.846471680773</v>
      </c>
      <c r="L148" s="52">
        <f>+J148/payroll!F148</f>
        <v>2.0311080707281211E-3</v>
      </c>
      <c r="O148" s="38">
        <v>6860.1760648345453</v>
      </c>
      <c r="P148" s="16">
        <f t="shared" si="13"/>
        <v>-1308.3295931537723</v>
      </c>
      <c r="R148" s="53">
        <v>1.3030540342570847E-4</v>
      </c>
      <c r="S148" s="3">
        <f t="shared" si="9"/>
        <v>0</v>
      </c>
      <c r="W148" s="16"/>
      <c r="Y148" s="16"/>
    </row>
    <row r="149" spans="1:25" outlineLevel="1">
      <c r="A149" t="s">
        <v>227</v>
      </c>
      <c r="B149" t="s">
        <v>228</v>
      </c>
      <c r="C149" s="51">
        <f>+payroll!G149</f>
        <v>3.5205406067337851E-4</v>
      </c>
      <c r="D149" s="51">
        <f>+IFR!T149</f>
        <v>4.0450814233869333E-4</v>
      </c>
      <c r="E149" s="51">
        <f>+claims!R149</f>
        <v>2.4679106668294633E-4</v>
      </c>
      <c r="F149" s="51">
        <f>+costs!L149</f>
        <v>3.0838268828989328E-5</v>
      </c>
      <c r="H149" s="51">
        <f t="shared" si="11"/>
        <v>1.5009189667634454E-4</v>
      </c>
      <c r="J149" s="16">
        <f t="shared" si="12"/>
        <v>6394.8780716950378</v>
      </c>
      <c r="L149" s="52">
        <f>+J149/payroll!F149</f>
        <v>1.8934725738963592E-3</v>
      </c>
      <c r="O149" s="38">
        <v>7901.8736754974298</v>
      </c>
      <c r="P149" s="16">
        <f t="shared" si="13"/>
        <v>-1506.995603802392</v>
      </c>
      <c r="R149" s="53">
        <v>1.5009189667634454E-4</v>
      </c>
      <c r="S149" s="3">
        <f t="shared" si="9"/>
        <v>0</v>
      </c>
      <c r="W149" s="16"/>
      <c r="Y149" s="16"/>
    </row>
    <row r="150" spans="1:25" outlineLevel="1">
      <c r="A150" t="s">
        <v>229</v>
      </c>
      <c r="B150" t="s">
        <v>230</v>
      </c>
      <c r="C150" s="51">
        <f>+payroll!G150</f>
        <v>2.2580667088479341E-4</v>
      </c>
      <c r="D150" s="51">
        <f>+IFR!T150</f>
        <v>2.3559747552698301E-4</v>
      </c>
      <c r="E150" s="51">
        <f>+claims!R150</f>
        <v>0</v>
      </c>
      <c r="F150" s="51">
        <f>+costs!L150</f>
        <v>0</v>
      </c>
      <c r="H150" s="51">
        <f t="shared" si="11"/>
        <v>5.7675518301472053E-5</v>
      </c>
      <c r="J150" s="16">
        <f t="shared" si="12"/>
        <v>2457.3472347748611</v>
      </c>
      <c r="L150" s="52">
        <f>+J150/payroll!F150</f>
        <v>1.1343990894849619E-3</v>
      </c>
      <c r="O150" s="38">
        <v>3036.4374751678424</v>
      </c>
      <c r="P150" s="16">
        <f t="shared" si="13"/>
        <v>-579.09024039298129</v>
      </c>
      <c r="R150" s="53">
        <v>5.7675518301472053E-5</v>
      </c>
      <c r="S150" s="3">
        <f t="shared" si="9"/>
        <v>0</v>
      </c>
      <c r="W150" s="16"/>
      <c r="Y150" s="16"/>
    </row>
    <row r="151" spans="1:25" outlineLevel="1">
      <c r="A151" t="s">
        <v>231</v>
      </c>
      <c r="B151" t="s">
        <v>232</v>
      </c>
      <c r="C151" s="51">
        <f>+payroll!G151</f>
        <v>5.6195433947015142E-5</v>
      </c>
      <c r="D151" s="51">
        <f>+IFR!T151</f>
        <v>5.5279854592923388E-5</v>
      </c>
      <c r="E151" s="51">
        <f>+claims!R151</f>
        <v>0</v>
      </c>
      <c r="F151" s="51">
        <f>+costs!L151</f>
        <v>0</v>
      </c>
      <c r="H151" s="51">
        <f t="shared" si="11"/>
        <v>1.3934411067492317E-5</v>
      </c>
      <c r="J151" s="16">
        <f t="shared" si="12"/>
        <v>593.69534099261864</v>
      </c>
      <c r="L151" s="52">
        <f>+J151/payroll!F151</f>
        <v>1.1012824543164725E-3</v>
      </c>
      <c r="O151" s="38">
        <v>733.60360176680558</v>
      </c>
      <c r="P151" s="16">
        <f t="shared" si="13"/>
        <v>-139.90826077418694</v>
      </c>
      <c r="R151" s="53">
        <v>1.3934411067492317E-5</v>
      </c>
      <c r="S151" s="3">
        <f t="shared" si="9"/>
        <v>0</v>
      </c>
      <c r="W151" s="16"/>
      <c r="Y151" s="16"/>
    </row>
    <row r="152" spans="1:25" outlineLevel="1">
      <c r="A152" t="s">
        <v>233</v>
      </c>
      <c r="B152" t="s">
        <v>234</v>
      </c>
      <c r="C152" s="51">
        <f>+payroll!G152</f>
        <v>1.6778291738717702E-4</v>
      </c>
      <c r="D152" s="51">
        <f>+IFR!T152</f>
        <v>2.1234483827757875E-4</v>
      </c>
      <c r="E152" s="51">
        <f>+claims!R152</f>
        <v>9.871642667317854E-5</v>
      </c>
      <c r="F152" s="51">
        <f>+costs!L152</f>
        <v>1.6656698736532052E-5</v>
      </c>
      <c r="H152" s="51">
        <f t="shared" si="11"/>
        <v>7.2317452700990483E-5</v>
      </c>
      <c r="J152" s="16">
        <f t="shared" si="12"/>
        <v>3081.1876105187098</v>
      </c>
      <c r="L152" s="52">
        <f>+J152/payroll!F152</f>
        <v>1.9142846186975526E-3</v>
      </c>
      <c r="O152" s="38">
        <v>3807.2899898735868</v>
      </c>
      <c r="P152" s="16">
        <f t="shared" si="13"/>
        <v>-726.10237935487703</v>
      </c>
      <c r="R152" s="53">
        <v>7.2317452700990483E-5</v>
      </c>
      <c r="S152" s="3">
        <f t="shared" si="9"/>
        <v>0</v>
      </c>
      <c r="W152" s="16"/>
      <c r="Y152" s="16"/>
    </row>
    <row r="153" spans="1:25" outlineLevel="1">
      <c r="A153" t="s">
        <v>235</v>
      </c>
      <c r="B153" t="s">
        <v>236</v>
      </c>
      <c r="C153" s="51">
        <f>+payroll!G153</f>
        <v>3.9902850714760766E-4</v>
      </c>
      <c r="D153" s="51">
        <f>+IFR!T153</f>
        <v>4.527683328563249E-4</v>
      </c>
      <c r="E153" s="51">
        <f>+claims!R153</f>
        <v>2.4679106668294633E-4</v>
      </c>
      <c r="F153" s="51">
        <f>+costs!L153</f>
        <v>8.087445472370964E-5</v>
      </c>
      <c r="H153" s="51">
        <f t="shared" si="11"/>
        <v>1.9201793783715931E-4</v>
      </c>
      <c r="J153" s="16">
        <f t="shared" si="12"/>
        <v>8181.1965018660521</v>
      </c>
      <c r="L153" s="52">
        <f>+J153/payroll!F153</f>
        <v>2.1372189145928673E-3</v>
      </c>
      <c r="O153" s="38">
        <v>10109.149939590894</v>
      </c>
      <c r="P153" s="16">
        <f t="shared" si="13"/>
        <v>-1927.9534377248419</v>
      </c>
      <c r="R153" s="53">
        <v>1.9201793783715931E-4</v>
      </c>
      <c r="S153" s="3">
        <f t="shared" si="9"/>
        <v>0</v>
      </c>
      <c r="W153" s="16"/>
      <c r="Y153" s="16"/>
    </row>
    <row r="154" spans="1:25" outlineLevel="1">
      <c r="A154" t="s">
        <v>237</v>
      </c>
      <c r="B154" t="s">
        <v>238</v>
      </c>
      <c r="C154" s="51">
        <f>+payroll!G154</f>
        <v>6.0687775729197438E-4</v>
      </c>
      <c r="D154" s="51">
        <f>+IFR!T154</f>
        <v>7.0459878155742042E-4</v>
      </c>
      <c r="E154" s="51">
        <f>+claims!R154</f>
        <v>2.9614928001953561E-4</v>
      </c>
      <c r="F154" s="51">
        <f>+costs!L154</f>
        <v>2.0572101705112363E-4</v>
      </c>
      <c r="H154" s="51">
        <f t="shared" si="11"/>
        <v>3.3178956958977886E-4</v>
      </c>
      <c r="J154" s="16">
        <f t="shared" si="12"/>
        <v>14136.365053485353</v>
      </c>
      <c r="L154" s="52">
        <f>+J154/payroll!F154</f>
        <v>2.4281339417123625E-3</v>
      </c>
      <c r="O154" s="38">
        <v>17467.693618394405</v>
      </c>
      <c r="P154" s="16">
        <f t="shared" si="13"/>
        <v>-3331.3285649090521</v>
      </c>
      <c r="R154" s="53">
        <v>3.3178956958977886E-4</v>
      </c>
      <c r="S154" s="3">
        <f t="shared" si="9"/>
        <v>0</v>
      </c>
      <c r="W154" s="16"/>
      <c r="Y154" s="16"/>
    </row>
    <row r="155" spans="1:25" outlineLevel="1">
      <c r="A155" t="s">
        <v>239</v>
      </c>
      <c r="B155" t="s">
        <v>240</v>
      </c>
      <c r="C155" s="51">
        <f>+payroll!G155</f>
        <v>6.1439530414688292E-5</v>
      </c>
      <c r="D155" s="51">
        <f>+IFR!T155</f>
        <v>8.3358510894090824E-5</v>
      </c>
      <c r="E155" s="51">
        <f>+claims!R155</f>
        <v>0</v>
      </c>
      <c r="F155" s="51">
        <f>+costs!L155</f>
        <v>0</v>
      </c>
      <c r="H155" s="51">
        <f t="shared" si="11"/>
        <v>1.8099755163597389E-5</v>
      </c>
      <c r="J155" s="16">
        <f t="shared" si="12"/>
        <v>771.16573220691566</v>
      </c>
      <c r="L155" s="52">
        <f>+J155/payroll!F155</f>
        <v>1.3083861663150396E-3</v>
      </c>
      <c r="O155" s="38">
        <v>952.89607252141604</v>
      </c>
      <c r="P155" s="16">
        <f t="shared" si="13"/>
        <v>-181.73034031450038</v>
      </c>
      <c r="R155" s="53">
        <v>1.8099755163597389E-5</v>
      </c>
      <c r="S155" s="3">
        <f t="shared" si="9"/>
        <v>0</v>
      </c>
      <c r="W155" s="16"/>
      <c r="Y155" s="16"/>
    </row>
    <row r="156" spans="1:25" outlineLevel="1">
      <c r="A156" t="s">
        <v>241</v>
      </c>
      <c r="B156" t="s">
        <v>242</v>
      </c>
      <c r="C156" s="51">
        <f>+payroll!G156</f>
        <v>4.5160172441360075E-5</v>
      </c>
      <c r="D156" s="51">
        <f>+IFR!T156</f>
        <v>6.844172473409563E-5</v>
      </c>
      <c r="E156" s="51">
        <f>+claims!R156</f>
        <v>0</v>
      </c>
      <c r="F156" s="51">
        <f>+costs!L156</f>
        <v>0</v>
      </c>
      <c r="H156" s="51">
        <f t="shared" si="11"/>
        <v>1.4200237146931964E-5</v>
      </c>
      <c r="J156" s="16">
        <f t="shared" si="12"/>
        <v>605.02123801928462</v>
      </c>
      <c r="L156" s="52">
        <f>+J156/payroll!F156</f>
        <v>1.3965327887886423E-3</v>
      </c>
      <c r="O156" s="38">
        <v>747.59852185176101</v>
      </c>
      <c r="P156" s="16">
        <f t="shared" si="13"/>
        <v>-142.57728383247638</v>
      </c>
      <c r="R156" s="53">
        <v>1.4200237146931964E-5</v>
      </c>
      <c r="S156" s="3">
        <f t="shared" si="9"/>
        <v>0</v>
      </c>
      <c r="W156" s="16"/>
      <c r="Y156" s="16"/>
    </row>
    <row r="157" spans="1:25" outlineLevel="1">
      <c r="A157" t="s">
        <v>243</v>
      </c>
      <c r="B157" t="s">
        <v>244</v>
      </c>
      <c r="C157" s="51">
        <f>+payroll!G157</f>
        <v>3.8022840565867429E-5</v>
      </c>
      <c r="D157" s="51">
        <f>+IFR!T157</f>
        <v>3.6853236395282257E-5</v>
      </c>
      <c r="E157" s="51">
        <f>+claims!R157</f>
        <v>0</v>
      </c>
      <c r="F157" s="51">
        <f>+costs!L157</f>
        <v>0</v>
      </c>
      <c r="H157" s="51">
        <f t="shared" si="11"/>
        <v>9.3595096201437107E-6</v>
      </c>
      <c r="J157" s="16">
        <f t="shared" si="12"/>
        <v>398.77517812131811</v>
      </c>
      <c r="L157" s="52">
        <f>+J157/payroll!F157</f>
        <v>1.0932504572803911E-3</v>
      </c>
      <c r="O157" s="38">
        <v>492.7492044587824</v>
      </c>
      <c r="P157" s="16">
        <f t="shared" si="13"/>
        <v>-93.974026337464295</v>
      </c>
      <c r="R157" s="53">
        <v>9.3595096201437107E-6</v>
      </c>
      <c r="S157" s="3">
        <f t="shared" si="9"/>
        <v>0</v>
      </c>
      <c r="W157" s="16"/>
      <c r="Y157" s="16"/>
    </row>
    <row r="158" spans="1:25" outlineLevel="1">
      <c r="A158" t="s">
        <v>245</v>
      </c>
      <c r="B158" t="s">
        <v>246</v>
      </c>
      <c r="C158" s="51">
        <f>+payroll!G158</f>
        <v>4.8500256903250634E-4</v>
      </c>
      <c r="D158" s="51">
        <f>+IFR!T158</f>
        <v>5.457788818539421E-4</v>
      </c>
      <c r="E158" s="51">
        <f>+claims!R158</f>
        <v>2.4679106668294633E-4</v>
      </c>
      <c r="F158" s="51">
        <f>+costs!L158</f>
        <v>7.3391721128202971E-5</v>
      </c>
      <c r="H158" s="51">
        <f t="shared" si="11"/>
        <v>2.0990137404016982E-4</v>
      </c>
      <c r="J158" s="16">
        <f t="shared" si="12"/>
        <v>8943.1456580406739</v>
      </c>
      <c r="L158" s="52">
        <f>+J158/payroll!F158</f>
        <v>1.922128302944127E-3</v>
      </c>
      <c r="O158" s="38">
        <v>11050.657488560913</v>
      </c>
      <c r="P158" s="16">
        <f t="shared" si="13"/>
        <v>-2107.5118305202395</v>
      </c>
      <c r="R158" s="53">
        <v>2.0990137404016982E-4</v>
      </c>
      <c r="S158" s="3">
        <f t="shared" si="9"/>
        <v>0</v>
      </c>
      <c r="W158" s="16"/>
      <c r="Y158" s="16"/>
    </row>
    <row r="159" spans="1:25" outlineLevel="1">
      <c r="A159" t="s">
        <v>247</v>
      </c>
      <c r="B159" t="s">
        <v>248</v>
      </c>
      <c r="C159" s="51">
        <f>+payroll!G159</f>
        <v>3.5036386321351118E-5</v>
      </c>
      <c r="D159" s="51">
        <f>+IFR!T159</f>
        <v>4.2117984451751153E-5</v>
      </c>
      <c r="E159" s="51">
        <f>+claims!R159</f>
        <v>0</v>
      </c>
      <c r="F159" s="51">
        <f>+costs!L159</f>
        <v>0</v>
      </c>
      <c r="H159" s="51">
        <f t="shared" si="11"/>
        <v>9.6442963466377838E-6</v>
      </c>
      <c r="J159" s="16">
        <f t="shared" si="12"/>
        <v>410.90892039984971</v>
      </c>
      <c r="L159" s="52">
        <f>+J159/payroll!F159</f>
        <v>1.2225380125061053E-3</v>
      </c>
      <c r="O159" s="38">
        <v>507.74234390899011</v>
      </c>
      <c r="P159" s="16">
        <f t="shared" si="13"/>
        <v>-96.833423509140403</v>
      </c>
      <c r="R159" s="53">
        <v>9.6442963466377838E-6</v>
      </c>
      <c r="S159" s="3">
        <f t="shared" si="9"/>
        <v>0</v>
      </c>
      <c r="W159" s="16"/>
      <c r="Y159" s="16"/>
    </row>
    <row r="160" spans="1:25" outlineLevel="1">
      <c r="A160" t="s">
        <v>249</v>
      </c>
      <c r="B160" t="s">
        <v>250</v>
      </c>
      <c r="C160" s="51">
        <f>+payroll!G160</f>
        <v>3.1351672158261347E-5</v>
      </c>
      <c r="D160" s="51">
        <f>+IFR!T160</f>
        <v>3.4220862367047815E-5</v>
      </c>
      <c r="E160" s="51">
        <f>+claims!R160</f>
        <v>0</v>
      </c>
      <c r="F160" s="51">
        <f>+costs!L160</f>
        <v>7.8241095484297896E-8</v>
      </c>
      <c r="H160" s="51">
        <f t="shared" si="11"/>
        <v>8.2435114729542242E-6</v>
      </c>
      <c r="J160" s="16">
        <f t="shared" si="12"/>
        <v>351.22649469769709</v>
      </c>
      <c r="L160" s="52">
        <f>+J160/payroll!F160</f>
        <v>1.1677843983325643E-3</v>
      </c>
      <c r="O160" s="38">
        <v>433.99535713951963</v>
      </c>
      <c r="P160" s="16">
        <f t="shared" si="13"/>
        <v>-82.768862441822534</v>
      </c>
      <c r="R160" s="53">
        <v>8.2435114729542242E-6</v>
      </c>
      <c r="S160" s="3">
        <f t="shared" si="9"/>
        <v>0</v>
      </c>
      <c r="W160" s="16"/>
      <c r="Y160" s="16"/>
    </row>
    <row r="161" spans="1:25" outlineLevel="1">
      <c r="A161" t="s">
        <v>251</v>
      </c>
      <c r="B161" t="s">
        <v>252</v>
      </c>
      <c r="C161" s="51">
        <f>+payroll!G161</f>
        <v>4.1515922108263977E-5</v>
      </c>
      <c r="D161" s="51">
        <f>+IFR!T161</f>
        <v>5.0892564545865974E-5</v>
      </c>
      <c r="E161" s="51">
        <f>+claims!R161</f>
        <v>0</v>
      </c>
      <c r="F161" s="51">
        <f>+costs!L161</f>
        <v>0</v>
      </c>
      <c r="H161" s="51">
        <f t="shared" si="11"/>
        <v>1.1551060831766245E-5</v>
      </c>
      <c r="J161" s="16">
        <f t="shared" si="12"/>
        <v>492.14932487104363</v>
      </c>
      <c r="L161" s="52">
        <f>+J161/payroll!F161</f>
        <v>1.2357149863807583E-3</v>
      </c>
      <c r="O161" s="38">
        <v>608.12759070815764</v>
      </c>
      <c r="P161" s="16">
        <f t="shared" si="13"/>
        <v>-115.97826583711401</v>
      </c>
      <c r="R161" s="53">
        <v>1.1551060831766245E-5</v>
      </c>
      <c r="S161" s="3">
        <f t="shared" si="9"/>
        <v>0</v>
      </c>
      <c r="W161" s="16"/>
      <c r="Y161" s="16"/>
    </row>
    <row r="162" spans="1:25" outlineLevel="1">
      <c r="A162" t="s">
        <v>495</v>
      </c>
      <c r="B162" t="s">
        <v>496</v>
      </c>
      <c r="C162" s="51">
        <f>+payroll!G162</f>
        <v>4.6038131854622188E-6</v>
      </c>
      <c r="D162" s="51">
        <f>+IFR!T162</f>
        <v>1.0529496112937788E-5</v>
      </c>
      <c r="E162" s="51">
        <f>+claims!R162</f>
        <v>0</v>
      </c>
      <c r="F162" s="51">
        <f>+costs!L162</f>
        <v>0</v>
      </c>
      <c r="H162" s="51">
        <f t="shared" si="11"/>
        <v>1.891663662300001E-6</v>
      </c>
      <c r="J162" s="16">
        <f t="shared" si="12"/>
        <v>80.597012503281675</v>
      </c>
      <c r="L162" s="52">
        <f>+J162/payroll!F162</f>
        <v>1.824892810219054E-3</v>
      </c>
      <c r="O162" s="38">
        <v>99.590235229396569</v>
      </c>
      <c r="P162" s="16">
        <f t="shared" si="13"/>
        <v>-18.993222726114894</v>
      </c>
      <c r="R162" s="53">
        <v>1.891663662300001E-6</v>
      </c>
      <c r="S162" s="3">
        <f>+H162-R162</f>
        <v>0</v>
      </c>
      <c r="W162" s="16"/>
      <c r="Y162" s="16"/>
    </row>
    <row r="163" spans="1:25" outlineLevel="1">
      <c r="A163" t="s">
        <v>253</v>
      </c>
      <c r="B163" t="s">
        <v>254</v>
      </c>
      <c r="C163" s="51">
        <f>+payroll!G163</f>
        <v>2.7485455358296864E-3</v>
      </c>
      <c r="D163" s="51">
        <f>+IFR!T163</f>
        <v>2.7398626343873534E-3</v>
      </c>
      <c r="E163" s="51">
        <f>+claims!R163</f>
        <v>1.283313546751321E-3</v>
      </c>
      <c r="F163" s="51">
        <f>+costs!L163</f>
        <v>4.4079109951048238E-4</v>
      </c>
      <c r="H163" s="51">
        <f t="shared" si="11"/>
        <v>1.1430227129961177E-3</v>
      </c>
      <c r="J163" s="16">
        <f t="shared" si="12"/>
        <v>48700.103367674128</v>
      </c>
      <c r="L163" s="52">
        <f>+J163/payroll!F163</f>
        <v>1.8469836675033557E-3</v>
      </c>
      <c r="O163" s="38">
        <v>60176.607040926159</v>
      </c>
      <c r="P163" s="16">
        <f t="shared" si="13"/>
        <v>-11476.503673252031</v>
      </c>
      <c r="R163" s="53">
        <v>1.1430227129961177E-3</v>
      </c>
      <c r="S163" s="3">
        <f t="shared" si="9"/>
        <v>0</v>
      </c>
      <c r="W163" s="16"/>
      <c r="Y163" s="16"/>
    </row>
    <row r="164" spans="1:25" outlineLevel="1">
      <c r="A164" t="s">
        <v>255</v>
      </c>
      <c r="B164" t="s">
        <v>256</v>
      </c>
      <c r="C164" s="51">
        <f>+payroll!G164</f>
        <v>4.9871270540216271E-5</v>
      </c>
      <c r="D164" s="51">
        <f>+IFR!T164</f>
        <v>5.3963667578806164E-5</v>
      </c>
      <c r="E164" s="51">
        <f>+claims!R164</f>
        <v>0</v>
      </c>
      <c r="F164" s="51">
        <f>+costs!L164</f>
        <v>0</v>
      </c>
      <c r="H164" s="51">
        <f t="shared" si="11"/>
        <v>1.2979367264877804E-5</v>
      </c>
      <c r="J164" s="16">
        <f t="shared" si="12"/>
        <v>553.00434563517001</v>
      </c>
      <c r="L164" s="52">
        <f>+J164/payroll!F164</f>
        <v>1.1558839142890448E-3</v>
      </c>
      <c r="O164" s="38">
        <v>683.3235023747643</v>
      </c>
      <c r="P164" s="16">
        <f t="shared" si="13"/>
        <v>-130.31915673959429</v>
      </c>
      <c r="R164" s="53">
        <v>1.2979367264877804E-5</v>
      </c>
      <c r="S164" s="3">
        <f t="shared" si="9"/>
        <v>0</v>
      </c>
      <c r="W164" s="16"/>
      <c r="Y164" s="16"/>
    </row>
    <row r="165" spans="1:25" outlineLevel="1">
      <c r="A165" t="s">
        <v>257</v>
      </c>
      <c r="B165" t="s">
        <v>258</v>
      </c>
      <c r="C165" s="51">
        <f>+payroll!G165</f>
        <v>4.8411644054618686E-5</v>
      </c>
      <c r="D165" s="51">
        <f>+IFR!T165</f>
        <v>4.8698919522337274E-5</v>
      </c>
      <c r="E165" s="51">
        <f>+claims!R165</f>
        <v>0</v>
      </c>
      <c r="F165" s="51">
        <f>+costs!L165</f>
        <v>0</v>
      </c>
      <c r="H165" s="51">
        <f t="shared" si="11"/>
        <v>1.2138820447119495E-5</v>
      </c>
      <c r="J165" s="16">
        <f t="shared" si="12"/>
        <v>517.19165666164986</v>
      </c>
      <c r="L165" s="52">
        <f>+J165/payroll!F165</f>
        <v>1.1136219621166541E-3</v>
      </c>
      <c r="O165" s="38">
        <v>639.07131475273718</v>
      </c>
      <c r="P165" s="16">
        <f t="shared" si="13"/>
        <v>-121.87965809108732</v>
      </c>
      <c r="R165" s="53">
        <v>1.2138820447119495E-5</v>
      </c>
      <c r="S165" s="3">
        <f t="shared" si="9"/>
        <v>0</v>
      </c>
      <c r="W165" s="16"/>
      <c r="Y165" s="16"/>
    </row>
    <row r="166" spans="1:25" outlineLevel="1">
      <c r="A166" t="s">
        <v>259</v>
      </c>
      <c r="B166" t="s">
        <v>260</v>
      </c>
      <c r="C166" s="51">
        <f>+payroll!G166</f>
        <v>4.0814335068322619E-4</v>
      </c>
      <c r="D166" s="51">
        <f>+IFR!T166</f>
        <v>4.483810428092675E-4</v>
      </c>
      <c r="E166" s="51">
        <f>+claims!R166</f>
        <v>1.9743285334635708E-4</v>
      </c>
      <c r="F166" s="51">
        <f>+costs!L166</f>
        <v>3.5328783188477516E-5</v>
      </c>
      <c r="H166" s="51">
        <f t="shared" si="11"/>
        <v>1.5787774710160178E-4</v>
      </c>
      <c r="J166" s="16">
        <f t="shared" si="12"/>
        <v>6726.6052685425821</v>
      </c>
      <c r="L166" s="52">
        <f>+J166/payroll!F166</f>
        <v>1.7179848356141971E-3</v>
      </c>
      <c r="O166" s="38">
        <v>8311.7745953943067</v>
      </c>
      <c r="P166" s="16">
        <f t="shared" ref="P166:P228" si="14">+J166-O166</f>
        <v>-1585.1693268517247</v>
      </c>
      <c r="R166" s="53">
        <v>1.5787774710160178E-4</v>
      </c>
      <c r="S166" s="3">
        <f t="shared" ref="S166:S228" si="15">+H166-R166</f>
        <v>0</v>
      </c>
      <c r="W166" s="16"/>
      <c r="Y166" s="16"/>
    </row>
    <row r="167" spans="1:25" outlineLevel="1">
      <c r="A167" t="s">
        <v>261</v>
      </c>
      <c r="B167" t="s">
        <v>262</v>
      </c>
      <c r="C167" s="51">
        <f>+payroll!G167</f>
        <v>4.122606933956839E-5</v>
      </c>
      <c r="D167" s="51">
        <f>+IFR!T167</f>
        <v>3.6853236395282257E-5</v>
      </c>
      <c r="E167" s="51">
        <f>+claims!R167</f>
        <v>0</v>
      </c>
      <c r="F167" s="51">
        <f>+costs!L167</f>
        <v>0</v>
      </c>
      <c r="H167" s="51">
        <f t="shared" si="11"/>
        <v>9.7599132168563317E-6</v>
      </c>
      <c r="J167" s="16">
        <f t="shared" si="12"/>
        <v>415.83494108751506</v>
      </c>
      <c r="L167" s="52">
        <f>+J167/payroll!F167</f>
        <v>1.051441604946148E-3</v>
      </c>
      <c r="O167" s="38">
        <v>513.82921417616649</v>
      </c>
      <c r="P167" s="16">
        <f t="shared" si="14"/>
        <v>-97.994273088651425</v>
      </c>
      <c r="R167" s="53">
        <v>9.7599132168563317E-6</v>
      </c>
      <c r="S167" s="3">
        <f t="shared" si="15"/>
        <v>0</v>
      </c>
      <c r="W167" s="16"/>
      <c r="Y167" s="16"/>
    </row>
    <row r="168" spans="1:25" outlineLevel="1">
      <c r="A168" t="s">
        <v>263</v>
      </c>
      <c r="B168" t="s">
        <v>264</v>
      </c>
      <c r="C168" s="51">
        <f>+payroll!G168</f>
        <v>1.9778526854330212E-4</v>
      </c>
      <c r="D168" s="51">
        <f>+IFR!T168</f>
        <v>1.7242049884935628E-4</v>
      </c>
      <c r="E168" s="51">
        <f>+claims!R168</f>
        <v>0</v>
      </c>
      <c r="F168" s="51">
        <f>+costs!L168</f>
        <v>0</v>
      </c>
      <c r="H168" s="51">
        <f t="shared" si="11"/>
        <v>4.6275720924082299E-5</v>
      </c>
      <c r="J168" s="16">
        <f t="shared" si="12"/>
        <v>1971.6427038524675</v>
      </c>
      <c r="L168" s="52">
        <f>+J168/payroll!F168</f>
        <v>1.0391311961821359E-3</v>
      </c>
      <c r="O168" s="38">
        <v>2436.2734370209523</v>
      </c>
      <c r="P168" s="16">
        <f t="shared" si="14"/>
        <v>-464.63073316848477</v>
      </c>
      <c r="R168" s="53">
        <v>4.6275720924082299E-5</v>
      </c>
      <c r="S168" s="3">
        <f t="shared" si="15"/>
        <v>0</v>
      </c>
      <c r="W168" s="16"/>
      <c r="Y168" s="16"/>
    </row>
    <row r="169" spans="1:25" outlineLevel="1">
      <c r="A169" t="s">
        <v>265</v>
      </c>
      <c r="B169" t="s">
        <v>266</v>
      </c>
      <c r="C169" s="51">
        <f>+payroll!G169</f>
        <v>1.7306714989027714E-4</v>
      </c>
      <c r="D169" s="51">
        <f>+IFR!T169</f>
        <v>1.7285922785406204E-4</v>
      </c>
      <c r="E169" s="51">
        <f>+claims!R169</f>
        <v>4.935821333658927E-5</v>
      </c>
      <c r="F169" s="51">
        <f>+costs!L169</f>
        <v>8.0426600944753154E-8</v>
      </c>
      <c r="H169" s="51">
        <f t="shared" si="11"/>
        <v>5.0692785179097638E-5</v>
      </c>
      <c r="J169" s="16">
        <f t="shared" si="12"/>
        <v>2159.8379893486326</v>
      </c>
      <c r="L169" s="52">
        <f>+J169/payroll!F169</f>
        <v>1.3008961922770688E-3</v>
      </c>
      <c r="O169" s="38">
        <v>2668.8181948165761</v>
      </c>
      <c r="P169" s="16">
        <f t="shared" si="14"/>
        <v>-508.98020546794351</v>
      </c>
      <c r="R169" s="53">
        <v>5.0692785179097638E-5</v>
      </c>
      <c r="S169" s="3">
        <f t="shared" si="15"/>
        <v>0</v>
      </c>
      <c r="W169" s="16"/>
      <c r="Y169" s="16"/>
    </row>
    <row r="170" spans="1:25" outlineLevel="1">
      <c r="A170" t="s">
        <v>267</v>
      </c>
      <c r="B170" t="s">
        <v>268</v>
      </c>
      <c r="C170" s="51">
        <f>+payroll!G170</f>
        <v>8.5501249458765397E-4</v>
      </c>
      <c r="D170" s="51">
        <f>+IFR!T170</f>
        <v>1.0336455350867264E-3</v>
      </c>
      <c r="E170" s="51">
        <f>+claims!R170</f>
        <v>1.5067244071169355E-3</v>
      </c>
      <c r="F170" s="51">
        <f>+costs!L170</f>
        <v>1.5445918221013634E-3</v>
      </c>
      <c r="H170" s="51">
        <f t="shared" si="11"/>
        <v>1.3888460080376558E-3</v>
      </c>
      <c r="J170" s="16">
        <f t="shared" si="12"/>
        <v>59173.753403310664</v>
      </c>
      <c r="L170" s="52">
        <f>+J170/payroll!F170</f>
        <v>7.2142761901113472E-3</v>
      </c>
      <c r="O170" s="38">
        <v>73118.442455941695</v>
      </c>
      <c r="P170" s="16">
        <f t="shared" si="14"/>
        <v>-13944.689052631031</v>
      </c>
      <c r="R170" s="53">
        <v>1.3888460080376558E-3</v>
      </c>
      <c r="S170" s="3">
        <f t="shared" si="15"/>
        <v>0</v>
      </c>
      <c r="W170" s="16"/>
      <c r="Y170" s="16"/>
    </row>
    <row r="171" spans="1:25" outlineLevel="1">
      <c r="A171" t="s">
        <v>269</v>
      </c>
      <c r="B171" t="s">
        <v>270</v>
      </c>
      <c r="C171" s="51">
        <f>+payroll!G171</f>
        <v>2.8205111600605861E-5</v>
      </c>
      <c r="D171" s="51">
        <f>+IFR!T171</f>
        <v>3.3343404357636325E-5</v>
      </c>
      <c r="E171" s="51">
        <f>+claims!R171</f>
        <v>0</v>
      </c>
      <c r="F171" s="51">
        <f>+costs!L171</f>
        <v>0</v>
      </c>
      <c r="H171" s="51">
        <f t="shared" si="11"/>
        <v>7.6935644947802728E-6</v>
      </c>
      <c r="J171" s="16">
        <f t="shared" si="12"/>
        <v>327.79522392827505</v>
      </c>
      <c r="L171" s="52">
        <f>+J171/payroll!F171</f>
        <v>1.2114651001408495E-3</v>
      </c>
      <c r="O171" s="38">
        <v>405.04235137450553</v>
      </c>
      <c r="P171" s="16">
        <f t="shared" si="14"/>
        <v>-77.247127446230479</v>
      </c>
      <c r="R171" s="53">
        <v>7.6935644947802728E-6</v>
      </c>
      <c r="S171" s="3">
        <f t="shared" si="15"/>
        <v>0</v>
      </c>
      <c r="W171" s="16"/>
      <c r="Y171" s="16"/>
    </row>
    <row r="172" spans="1:25" outlineLevel="1">
      <c r="A172" t="s">
        <v>271</v>
      </c>
      <c r="B172" t="s">
        <v>272</v>
      </c>
      <c r="C172" s="51">
        <f>+payroll!G172</f>
        <v>5.1650660584015123E-5</v>
      </c>
      <c r="D172" s="51">
        <f>+IFR!T172</f>
        <v>5.5279854592923388E-5</v>
      </c>
      <c r="E172" s="51">
        <f>+claims!R172</f>
        <v>0</v>
      </c>
      <c r="F172" s="51">
        <f>+costs!L172</f>
        <v>0</v>
      </c>
      <c r="H172" s="51">
        <f t="shared" si="11"/>
        <v>1.3366314397117314E-5</v>
      </c>
      <c r="J172" s="16">
        <f t="shared" si="12"/>
        <v>569.49077685270368</v>
      </c>
      <c r="L172" s="52">
        <f>+J172/payroll!F172</f>
        <v>1.1493357697932582E-3</v>
      </c>
      <c r="O172" s="38">
        <v>703.69507089885315</v>
      </c>
      <c r="P172" s="16">
        <f t="shared" si="14"/>
        <v>-134.20429404614947</v>
      </c>
      <c r="R172" s="53">
        <v>1.3366314397117314E-5</v>
      </c>
      <c r="S172" s="3">
        <f t="shared" si="15"/>
        <v>0</v>
      </c>
      <c r="W172" s="16"/>
      <c r="Y172" s="16"/>
    </row>
    <row r="173" spans="1:25" outlineLevel="1">
      <c r="A173" t="s">
        <v>273</v>
      </c>
      <c r="B173" t="s">
        <v>274</v>
      </c>
      <c r="C173" s="51">
        <f>+payroll!G173</f>
        <v>4.8234310378026692E-5</v>
      </c>
      <c r="D173" s="51">
        <f>+IFR!T173</f>
        <v>4.738273250822005E-5</v>
      </c>
      <c r="E173" s="51">
        <f>+claims!R173</f>
        <v>0</v>
      </c>
      <c r="F173" s="51">
        <f>+costs!L173</f>
        <v>0</v>
      </c>
      <c r="H173" s="51">
        <f t="shared" si="11"/>
        <v>1.1952130360780842E-5</v>
      </c>
      <c r="J173" s="16">
        <f t="shared" si="12"/>
        <v>509.23746082718503</v>
      </c>
      <c r="L173" s="52">
        <f>+J173/payroll!F173</f>
        <v>1.1005261813622125E-3</v>
      </c>
      <c r="O173" s="38">
        <v>629.24265969951432</v>
      </c>
      <c r="P173" s="16">
        <f t="shared" si="14"/>
        <v>-120.00519887232929</v>
      </c>
      <c r="R173" s="53">
        <v>1.1952130360780842E-5</v>
      </c>
      <c r="S173" s="3">
        <f t="shared" si="15"/>
        <v>0</v>
      </c>
      <c r="W173" s="16"/>
      <c r="Y173" s="16"/>
    </row>
    <row r="174" spans="1:25" outlineLevel="1">
      <c r="A174" t="s">
        <v>275</v>
      </c>
      <c r="B174" t="s">
        <v>276</v>
      </c>
      <c r="C174" s="51">
        <f>+payroll!G174</f>
        <v>9.2065684881007274E-5</v>
      </c>
      <c r="D174" s="51">
        <f>+IFR!T174</f>
        <v>8.6868342931736755E-5</v>
      </c>
      <c r="E174" s="51">
        <f>+claims!R174</f>
        <v>4.935821333658927E-5</v>
      </c>
      <c r="F174" s="51">
        <f>+costs!L174</f>
        <v>0</v>
      </c>
      <c r="H174" s="51">
        <f t="shared" si="11"/>
        <v>2.9770485477081395E-5</v>
      </c>
      <c r="J174" s="16">
        <f t="shared" si="12"/>
        <v>1268.413745024706</v>
      </c>
      <c r="L174" s="52">
        <f>+J174/payroll!F174</f>
        <v>1.4361482051869455E-3</v>
      </c>
      <c r="O174" s="38">
        <v>1567.3238909452984</v>
      </c>
      <c r="P174" s="16">
        <f t="shared" si="14"/>
        <v>-298.91014592059241</v>
      </c>
      <c r="R174" s="53">
        <v>2.9770485477081395E-5</v>
      </c>
      <c r="S174" s="3">
        <f t="shared" si="15"/>
        <v>0</v>
      </c>
      <c r="W174" s="16"/>
      <c r="Y174" s="16"/>
    </row>
    <row r="175" spans="1:25" outlineLevel="1">
      <c r="A175" t="s">
        <v>277</v>
      </c>
      <c r="B175" t="s">
        <v>278</v>
      </c>
      <c r="C175" s="51">
        <f>+payroll!G175</f>
        <v>8.8344186597626249E-6</v>
      </c>
      <c r="D175" s="51">
        <f>+IFR!T175</f>
        <v>1.2723141136466494E-5</v>
      </c>
      <c r="E175" s="51">
        <f>+claims!R175</f>
        <v>0</v>
      </c>
      <c r="F175" s="51">
        <f>+costs!L175</f>
        <v>0</v>
      </c>
      <c r="H175" s="51">
        <f t="shared" si="11"/>
        <v>2.6946949745286396E-6</v>
      </c>
      <c r="J175" s="16">
        <f t="shared" si="12"/>
        <v>114.81130017085013</v>
      </c>
      <c r="L175" s="52">
        <f>+J175/payroll!F175</f>
        <v>1.3546988655733045E-3</v>
      </c>
      <c r="O175" s="38">
        <v>141.86734763329173</v>
      </c>
      <c r="P175" s="16">
        <f t="shared" si="14"/>
        <v>-27.056047462441597</v>
      </c>
      <c r="R175" s="53">
        <v>2.6946949745286396E-6</v>
      </c>
      <c r="S175" s="3">
        <f t="shared" si="15"/>
        <v>0</v>
      </c>
      <c r="W175" s="16"/>
      <c r="Y175" s="16"/>
    </row>
    <row r="176" spans="1:25" outlineLevel="1">
      <c r="A176" t="s">
        <v>279</v>
      </c>
      <c r="B176" t="s">
        <v>280</v>
      </c>
      <c r="C176" s="51">
        <f>+payroll!G176</f>
        <v>3.7783316847353552E-4</v>
      </c>
      <c r="D176" s="51">
        <f>+IFR!T176</f>
        <v>4.0801797437633932E-4</v>
      </c>
      <c r="E176" s="51">
        <f>+claims!R176</f>
        <v>4.935821333658927E-5</v>
      </c>
      <c r="F176" s="51">
        <f>+costs!L176</f>
        <v>2.5695424799664453E-6</v>
      </c>
      <c r="H176" s="51">
        <f t="shared" si="11"/>
        <v>1.0717685034470262E-4</v>
      </c>
      <c r="J176" s="16">
        <f t="shared" si="12"/>
        <v>4566.4216739203903</v>
      </c>
      <c r="L176" s="52">
        <f>+J176/payroll!F176</f>
        <v>1.2598302759334623E-3</v>
      </c>
      <c r="O176" s="38">
        <v>5642.5293511199252</v>
      </c>
      <c r="P176" s="16">
        <f t="shared" si="14"/>
        <v>-1076.1076771995349</v>
      </c>
      <c r="R176" s="53">
        <v>1.0717685034470262E-4</v>
      </c>
      <c r="S176" s="3">
        <f t="shared" si="15"/>
        <v>0</v>
      </c>
      <c r="W176" s="16"/>
      <c r="Y176" s="16"/>
    </row>
    <row r="177" spans="1:25" outlineLevel="1">
      <c r="A177" t="s">
        <v>281</v>
      </c>
      <c r="B177" t="s">
        <v>282</v>
      </c>
      <c r="C177" s="51">
        <f>+payroll!G177</f>
        <v>2.4309069327683121E-4</v>
      </c>
      <c r="D177" s="51">
        <f>+IFR!T177</f>
        <v>2.9087733011990639E-4</v>
      </c>
      <c r="E177" s="51">
        <f>+claims!R177</f>
        <v>4.935821333658927E-5</v>
      </c>
      <c r="F177" s="51">
        <f>+costs!L177</f>
        <v>0</v>
      </c>
      <c r="H177" s="51">
        <f t="shared" si="11"/>
        <v>7.4149734925080588E-5</v>
      </c>
      <c r="J177" s="16">
        <f t="shared" si="12"/>
        <v>3159.2545926507114</v>
      </c>
      <c r="L177" s="52">
        <f>+J177/payroll!F177</f>
        <v>1.3547289193808283E-3</v>
      </c>
      <c r="O177" s="38">
        <v>3903.7539762261649</v>
      </c>
      <c r="P177" s="16">
        <f t="shared" si="14"/>
        <v>-744.49938357545352</v>
      </c>
      <c r="R177" s="53">
        <v>7.4149734925080588E-5</v>
      </c>
      <c r="S177" s="3">
        <f t="shared" si="15"/>
        <v>0</v>
      </c>
      <c r="W177" s="16"/>
      <c r="Y177" s="16"/>
    </row>
    <row r="178" spans="1:25" outlineLevel="1">
      <c r="A178" t="s">
        <v>283</v>
      </c>
      <c r="B178" t="s">
        <v>284</v>
      </c>
      <c r="C178" s="51">
        <f>+payroll!G178</f>
        <v>2.8664171182189465E-5</v>
      </c>
      <c r="D178" s="51">
        <f>+IFR!T178</f>
        <v>2.7201198291755956E-5</v>
      </c>
      <c r="E178" s="51">
        <f>+claims!R178</f>
        <v>0</v>
      </c>
      <c r="F178" s="51">
        <f>+costs!L178</f>
        <v>0</v>
      </c>
      <c r="H178" s="51">
        <f t="shared" si="11"/>
        <v>6.9831711842431781E-6</v>
      </c>
      <c r="J178" s="16">
        <f t="shared" si="12"/>
        <v>297.52790967327104</v>
      </c>
      <c r="L178" s="52">
        <f>+J178/payroll!F178</f>
        <v>1.0819929494022154E-3</v>
      </c>
      <c r="O178" s="38">
        <v>367.64234295241693</v>
      </c>
      <c r="P178" s="16">
        <f t="shared" si="14"/>
        <v>-70.114433279145885</v>
      </c>
      <c r="R178" s="53">
        <v>6.9831711842431781E-6</v>
      </c>
      <c r="S178" s="3">
        <f t="shared" si="15"/>
        <v>0</v>
      </c>
      <c r="W178" s="16"/>
      <c r="Y178" s="16"/>
    </row>
    <row r="179" spans="1:25" outlineLevel="1">
      <c r="A179" t="s">
        <v>285</v>
      </c>
      <c r="B179" t="s">
        <v>286</v>
      </c>
      <c r="C179" s="51">
        <f>+payroll!G179</f>
        <v>1.710980507278482E-4</v>
      </c>
      <c r="D179" s="51">
        <f>+IFR!T179</f>
        <v>1.98305510126995E-4</v>
      </c>
      <c r="E179" s="51">
        <f>+claims!R179</f>
        <v>0</v>
      </c>
      <c r="F179" s="51">
        <f>+costs!L179</f>
        <v>0</v>
      </c>
      <c r="H179" s="51">
        <f t="shared" si="11"/>
        <v>4.6175445106855397E-5</v>
      </c>
      <c r="J179" s="16">
        <f t="shared" si="12"/>
        <v>1967.3703104794367</v>
      </c>
      <c r="L179" s="52">
        <f>+J179/payroll!F179</f>
        <v>1.1986079664950838E-3</v>
      </c>
      <c r="O179" s="38">
        <v>2430.9942256978857</v>
      </c>
      <c r="P179" s="16">
        <f t="shared" si="14"/>
        <v>-463.62391521844893</v>
      </c>
      <c r="R179" s="53">
        <v>4.6175445106855397E-5</v>
      </c>
      <c r="S179" s="3">
        <f t="shared" si="15"/>
        <v>0</v>
      </c>
      <c r="W179" s="16"/>
      <c r="Y179" s="16"/>
    </row>
    <row r="180" spans="1:25" outlineLevel="1">
      <c r="A180" t="s">
        <v>287</v>
      </c>
      <c r="B180" t="s">
        <v>288</v>
      </c>
      <c r="C180" s="51">
        <f>+payroll!G180</f>
        <v>1.4697557888786316E-4</v>
      </c>
      <c r="D180" s="51">
        <f>+IFR!T180</f>
        <v>1.9874423913170076E-4</v>
      </c>
      <c r="E180" s="51">
        <f>+claims!R180</f>
        <v>9.871642667317854E-5</v>
      </c>
      <c r="F180" s="51">
        <f>+costs!L180</f>
        <v>5.0255260962076359E-6</v>
      </c>
      <c r="H180" s="51">
        <f t="shared" si="11"/>
        <v>6.1037756911146856E-5</v>
      </c>
      <c r="J180" s="16">
        <f t="shared" si="12"/>
        <v>2600.6001780245588</v>
      </c>
      <c r="L180" s="52">
        <f>+J180/payroll!F180</f>
        <v>1.8444399359283843E-3</v>
      </c>
      <c r="O180" s="38">
        <v>3213.448928476485</v>
      </c>
      <c r="P180" s="16">
        <f t="shared" si="14"/>
        <v>-612.84875045192621</v>
      </c>
      <c r="R180" s="53">
        <v>6.1037756911146856E-5</v>
      </c>
      <c r="S180" s="3">
        <f t="shared" si="15"/>
        <v>0</v>
      </c>
      <c r="W180" s="16"/>
      <c r="Y180" s="16"/>
    </row>
    <row r="181" spans="1:25" outlineLevel="1">
      <c r="A181" t="s">
        <v>289</v>
      </c>
      <c r="B181" t="s">
        <v>290</v>
      </c>
      <c r="C181" s="51">
        <f>+payroll!G181</f>
        <v>1.0700861363231474E-4</v>
      </c>
      <c r="D181" s="51">
        <f>+IFR!T181</f>
        <v>1.2547649534584197E-4</v>
      </c>
      <c r="E181" s="51">
        <f>+claims!R181</f>
        <v>0</v>
      </c>
      <c r="F181" s="51">
        <f>+costs!L181</f>
        <v>0</v>
      </c>
      <c r="H181" s="51">
        <f t="shared" si="11"/>
        <v>2.9060638622269588E-5</v>
      </c>
      <c r="J181" s="16">
        <f t="shared" si="12"/>
        <v>1238.169713290692</v>
      </c>
      <c r="L181" s="52">
        <f>+J181/payroll!F181</f>
        <v>1.2061395197029746E-3</v>
      </c>
      <c r="O181" s="38">
        <v>1529.9526517253194</v>
      </c>
      <c r="P181" s="16">
        <f t="shared" si="14"/>
        <v>-291.78293843462734</v>
      </c>
      <c r="R181" s="53">
        <v>2.9060638622269588E-5</v>
      </c>
      <c r="S181" s="3">
        <f t="shared" si="15"/>
        <v>0</v>
      </c>
      <c r="W181" s="16"/>
      <c r="Y181" s="16"/>
    </row>
    <row r="182" spans="1:25" outlineLevel="1">
      <c r="A182" t="s">
        <v>291</v>
      </c>
      <c r="B182" t="s">
        <v>292</v>
      </c>
      <c r="C182" s="51">
        <f>+payroll!G182</f>
        <v>5.3368187751431313E-5</v>
      </c>
      <c r="D182" s="51">
        <f>+IFR!T182</f>
        <v>6.1422060658803768E-5</v>
      </c>
      <c r="E182" s="51">
        <f>+claims!R182</f>
        <v>0</v>
      </c>
      <c r="F182" s="51">
        <f>+costs!L182</f>
        <v>0</v>
      </c>
      <c r="H182" s="51">
        <f t="shared" si="11"/>
        <v>1.4348781051279385E-5</v>
      </c>
      <c r="J182" s="16">
        <f t="shared" si="12"/>
        <v>611.35016168292304</v>
      </c>
      <c r="L182" s="52">
        <f>+J182/payroll!F182</f>
        <v>1.1941082101652241E-3</v>
      </c>
      <c r="O182" s="38">
        <v>755.41889852372481</v>
      </c>
      <c r="P182" s="16">
        <f t="shared" si="14"/>
        <v>-144.06873684080176</v>
      </c>
      <c r="R182" s="53">
        <v>1.4348781051279385E-5</v>
      </c>
      <c r="S182" s="3">
        <f t="shared" si="15"/>
        <v>0</v>
      </c>
      <c r="W182" s="16"/>
      <c r="Y182" s="16"/>
    </row>
    <row r="183" spans="1:25" outlineLevel="1">
      <c r="A183" t="s">
        <v>293</v>
      </c>
      <c r="B183" t="s">
        <v>294</v>
      </c>
      <c r="C183" s="51">
        <f>+payroll!G183</f>
        <v>6.690130111019906E-5</v>
      </c>
      <c r="D183" s="51">
        <f>+IFR!T183</f>
        <v>8.4674697908208041E-5</v>
      </c>
      <c r="E183" s="51">
        <f>+claims!R183</f>
        <v>0</v>
      </c>
      <c r="F183" s="51">
        <f>+costs!L183</f>
        <v>0</v>
      </c>
      <c r="H183" s="51">
        <f t="shared" si="11"/>
        <v>1.8946999877300888E-5</v>
      </c>
      <c r="J183" s="16">
        <f t="shared" si="12"/>
        <v>807.26379453406037</v>
      </c>
      <c r="L183" s="52">
        <f>+J183/payroll!F183</f>
        <v>1.2578157234532177E-3</v>
      </c>
      <c r="O183" s="38">
        <v>997.50088362827159</v>
      </c>
      <c r="P183" s="16">
        <f t="shared" si="14"/>
        <v>-190.23708909421123</v>
      </c>
      <c r="R183" s="53">
        <v>1.8946999877300888E-5</v>
      </c>
      <c r="S183" s="3">
        <f t="shared" si="15"/>
        <v>0</v>
      </c>
      <c r="W183" s="16"/>
      <c r="Y183" s="16"/>
    </row>
    <row r="184" spans="1:25" outlineLevel="1">
      <c r="A184" t="s">
        <v>295</v>
      </c>
      <c r="B184" t="s">
        <v>296</v>
      </c>
      <c r="C184" s="51">
        <f>+payroll!G184</f>
        <v>3.2166358091922187E-3</v>
      </c>
      <c r="D184" s="51">
        <f>+IFR!T184</f>
        <v>3.4580620150906523E-3</v>
      </c>
      <c r="E184" s="51">
        <f>+claims!R184</f>
        <v>9.8716426673178532E-4</v>
      </c>
      <c r="F184" s="51">
        <f>+costs!L184</f>
        <v>2.1438893277379153E-3</v>
      </c>
      <c r="H184" s="51">
        <f t="shared" si="11"/>
        <v>2.2687454646878758E-3</v>
      </c>
      <c r="J184" s="16">
        <f t="shared" si="12"/>
        <v>96663.117354533882</v>
      </c>
      <c r="L184" s="52">
        <f>+J184/payroll!F184</f>
        <v>3.1325283703240135E-3</v>
      </c>
      <c r="O184" s="38">
        <v>119442.42467985798</v>
      </c>
      <c r="P184" s="16">
        <f t="shared" si="14"/>
        <v>-22779.307325324102</v>
      </c>
      <c r="R184" s="53">
        <v>2.2687454646878758E-3</v>
      </c>
      <c r="S184" s="3">
        <f t="shared" si="15"/>
        <v>0</v>
      </c>
      <c r="W184" s="16"/>
      <c r="Y184" s="16"/>
    </row>
    <row r="185" spans="1:25" outlineLevel="1">
      <c r="A185" t="s">
        <v>297</v>
      </c>
      <c r="B185" t="s">
        <v>298</v>
      </c>
      <c r="C185" s="51">
        <f>+payroll!G185</f>
        <v>5.4532727228312386E-5</v>
      </c>
      <c r="D185" s="51">
        <f>+IFR!T185</f>
        <v>6.2299518668215251E-5</v>
      </c>
      <c r="E185" s="51">
        <f>+claims!R185</f>
        <v>0</v>
      </c>
      <c r="F185" s="51">
        <f>+costs!L185</f>
        <v>0</v>
      </c>
      <c r="H185" s="51">
        <f t="shared" si="11"/>
        <v>1.4604030737065955E-5</v>
      </c>
      <c r="J185" s="16">
        <f t="shared" si="12"/>
        <v>622.22543646183681</v>
      </c>
      <c r="L185" s="52">
        <f>+J185/payroll!F185</f>
        <v>1.1893964880873888E-3</v>
      </c>
      <c r="O185" s="38">
        <v>768.85700422736056</v>
      </c>
      <c r="P185" s="16">
        <f t="shared" si="14"/>
        <v>-146.63156776552376</v>
      </c>
      <c r="R185" s="53">
        <v>1.4604030737065955E-5</v>
      </c>
      <c r="S185" s="3">
        <f t="shared" si="15"/>
        <v>0</v>
      </c>
      <c r="W185" s="16"/>
      <c r="Y185" s="16"/>
    </row>
    <row r="186" spans="1:25" outlineLevel="1">
      <c r="A186" t="s">
        <v>299</v>
      </c>
      <c r="B186" t="s">
        <v>300</v>
      </c>
      <c r="C186" s="51">
        <f>+payroll!G186</f>
        <v>1.0067189057411284E-5</v>
      </c>
      <c r="D186" s="51">
        <f>+IFR!T186</f>
        <v>1.8865347202346873E-5</v>
      </c>
      <c r="E186" s="51">
        <f>+claims!R186</f>
        <v>0</v>
      </c>
      <c r="F186" s="51">
        <f>+costs!L186</f>
        <v>0</v>
      </c>
      <c r="H186" s="51">
        <f t="shared" si="11"/>
        <v>3.6165670324697696E-6</v>
      </c>
      <c r="J186" s="16">
        <f t="shared" si="12"/>
        <v>154.08896631260421</v>
      </c>
      <c r="L186" s="52">
        <f>+J186/payroll!F186</f>
        <v>1.5955096149122658E-3</v>
      </c>
      <c r="O186" s="38">
        <v>190.40105736800083</v>
      </c>
      <c r="P186" s="16">
        <f t="shared" si="14"/>
        <v>-36.312091055396621</v>
      </c>
      <c r="R186" s="53">
        <v>3.6165670324697696E-6</v>
      </c>
      <c r="S186" s="3">
        <f t="shared" si="15"/>
        <v>0</v>
      </c>
      <c r="W186" s="16"/>
      <c r="Y186" s="16"/>
    </row>
    <row r="187" spans="1:25" outlineLevel="1">
      <c r="A187" t="s">
        <v>301</v>
      </c>
      <c r="B187" t="s">
        <v>302</v>
      </c>
      <c r="C187" s="51">
        <f>+payroll!G187</f>
        <v>6.7858421866981588E-5</v>
      </c>
      <c r="D187" s="51">
        <f>+IFR!T187</f>
        <v>7.6338846818798961E-5</v>
      </c>
      <c r="E187" s="51">
        <f>+claims!R187</f>
        <v>0</v>
      </c>
      <c r="F187" s="51">
        <f>+costs!L187</f>
        <v>0</v>
      </c>
      <c r="H187" s="51">
        <f t="shared" si="11"/>
        <v>1.8024658585722567E-5</v>
      </c>
      <c r="J187" s="16">
        <f t="shared" si="12"/>
        <v>767.96613602787204</v>
      </c>
      <c r="L187" s="52">
        <f>+J187/payroll!F187</f>
        <v>1.1797077244250723E-3</v>
      </c>
      <c r="O187" s="38">
        <v>948.94247019531178</v>
      </c>
      <c r="P187" s="16">
        <f t="shared" si="14"/>
        <v>-180.97633416743975</v>
      </c>
      <c r="R187" s="53">
        <v>1.8024658585722567E-5</v>
      </c>
      <c r="S187" s="3">
        <f t="shared" si="15"/>
        <v>0</v>
      </c>
      <c r="W187" s="16"/>
      <c r="Y187" s="16"/>
    </row>
    <row r="188" spans="1:25" outlineLevel="1">
      <c r="A188" t="s">
        <v>303</v>
      </c>
      <c r="B188" t="s">
        <v>304</v>
      </c>
      <c r="C188" s="51">
        <f>+payroll!G188</f>
        <v>9.7167527467054528E-4</v>
      </c>
      <c r="D188" s="51">
        <f>+IFR!T188</f>
        <v>1.2455516443595992E-3</v>
      </c>
      <c r="E188" s="51">
        <f>+claims!R188</f>
        <v>3.9486570669271416E-4</v>
      </c>
      <c r="F188" s="51">
        <f>+costs!L188</f>
        <v>2.2074059735733789E-4</v>
      </c>
      <c r="H188" s="51">
        <f t="shared" si="11"/>
        <v>4.6882757929707797E-4</v>
      </c>
      <c r="J188" s="16">
        <f t="shared" si="12"/>
        <v>19975.063761888418</v>
      </c>
      <c r="L188" s="52">
        <f>+J188/payroll!F188</f>
        <v>2.1429060500975793E-3</v>
      </c>
      <c r="O188" s="38">
        <v>24682.320559805652</v>
      </c>
      <c r="P188" s="16">
        <f t="shared" si="14"/>
        <v>-4707.2567979172345</v>
      </c>
      <c r="R188" s="53">
        <v>4.6882757929707797E-4</v>
      </c>
      <c r="S188" s="3">
        <f t="shared" si="15"/>
        <v>0</v>
      </c>
      <c r="W188" s="16"/>
      <c r="Y188" s="16"/>
    </row>
    <row r="189" spans="1:25" outlineLevel="1">
      <c r="A189" t="s">
        <v>305</v>
      </c>
      <c r="B189" t="s">
        <v>306</v>
      </c>
      <c r="C189" s="51">
        <f>+payroll!G189</f>
        <v>5.8109906818728888E-5</v>
      </c>
      <c r="D189" s="51">
        <f>+IFR!T189</f>
        <v>6.0983331654098026E-5</v>
      </c>
      <c r="E189" s="51">
        <f>+claims!R189</f>
        <v>0</v>
      </c>
      <c r="F189" s="51">
        <f>+costs!L189</f>
        <v>0</v>
      </c>
      <c r="H189" s="51">
        <f t="shared" si="11"/>
        <v>1.4886654809103364E-5</v>
      </c>
      <c r="J189" s="16">
        <f t="shared" si="12"/>
        <v>634.26703578083607</v>
      </c>
      <c r="L189" s="52">
        <f>+J189/payroll!F189</f>
        <v>1.1377794099819896E-3</v>
      </c>
      <c r="O189" s="38">
        <v>783.7362866160031</v>
      </c>
      <c r="P189" s="16">
        <f t="shared" si="14"/>
        <v>-149.46925083516703</v>
      </c>
      <c r="R189" s="53">
        <v>1.4886654809103364E-5</v>
      </c>
      <c r="S189" s="3">
        <f t="shared" si="15"/>
        <v>0</v>
      </c>
      <c r="W189" s="16"/>
      <c r="Y189" s="16"/>
    </row>
    <row r="190" spans="1:25" outlineLevel="1">
      <c r="A190" t="s">
        <v>307</v>
      </c>
      <c r="B190" t="s">
        <v>308</v>
      </c>
      <c r="C190" s="51">
        <f>+payroll!G190</f>
        <v>2.8784361200437379E-5</v>
      </c>
      <c r="D190" s="51">
        <f>+IFR!T190</f>
        <v>2.5885011277638732E-5</v>
      </c>
      <c r="E190" s="51">
        <f>+claims!R190</f>
        <v>0</v>
      </c>
      <c r="F190" s="51">
        <f>+costs!L190</f>
        <v>0</v>
      </c>
      <c r="H190" s="51">
        <f t="shared" si="11"/>
        <v>6.8336715597595134E-6</v>
      </c>
      <c r="J190" s="16">
        <f t="shared" si="12"/>
        <v>291.15826619812196</v>
      </c>
      <c r="L190" s="52">
        <f>+J190/payroll!F190</f>
        <v>1.0544078662891334E-3</v>
      </c>
      <c r="O190" s="38">
        <v>359.77165057418938</v>
      </c>
      <c r="P190" s="16">
        <f t="shared" si="14"/>
        <v>-68.613384376067415</v>
      </c>
      <c r="R190" s="53">
        <v>6.8336715597595134E-6</v>
      </c>
      <c r="S190" s="3">
        <f t="shared" si="15"/>
        <v>0</v>
      </c>
      <c r="W190" s="16"/>
      <c r="Y190" s="16"/>
    </row>
    <row r="191" spans="1:25" outlineLevel="1">
      <c r="A191" t="s">
        <v>309</v>
      </c>
      <c r="B191" t="s">
        <v>310</v>
      </c>
      <c r="C191" s="51">
        <f>+payroll!G191</f>
        <v>7.652190335898009E-5</v>
      </c>
      <c r="D191" s="51">
        <f>+IFR!T191</f>
        <v>9.47654650164401E-5</v>
      </c>
      <c r="E191" s="51">
        <f>+claims!R191</f>
        <v>9.871642667317854E-5</v>
      </c>
      <c r="F191" s="51">
        <f>+costs!L191</f>
        <v>6.3025606468608474E-6</v>
      </c>
      <c r="H191" s="51">
        <f t="shared" si="11"/>
        <v>3.9999921436020808E-5</v>
      </c>
      <c r="J191" s="16">
        <f t="shared" si="12"/>
        <v>1704.2533682702715</v>
      </c>
      <c r="L191" s="52">
        <f>+J191/payroll!F191</f>
        <v>2.3215845538805276E-3</v>
      </c>
      <c r="O191" s="38">
        <v>2105.8720238497294</v>
      </c>
      <c r="P191" s="16">
        <f t="shared" si="14"/>
        <v>-401.61865557945794</v>
      </c>
      <c r="R191" s="53">
        <v>3.9999921436020808E-5</v>
      </c>
      <c r="S191" s="3">
        <f t="shared" si="15"/>
        <v>0</v>
      </c>
      <c r="W191" s="16"/>
      <c r="Y191" s="16"/>
    </row>
    <row r="192" spans="1:25" outlineLevel="1">
      <c r="A192" t="s">
        <v>311</v>
      </c>
      <c r="B192" t="s">
        <v>312</v>
      </c>
      <c r="C192" s="51">
        <f>+payroll!G192</f>
        <v>9.2916805220360525E-5</v>
      </c>
      <c r="D192" s="51">
        <f>+IFR!T192</f>
        <v>7.677757582350471E-5</v>
      </c>
      <c r="E192" s="51">
        <f>+claims!R192</f>
        <v>0</v>
      </c>
      <c r="F192" s="51">
        <f>+costs!L192</f>
        <v>0</v>
      </c>
      <c r="H192" s="51">
        <f t="shared" si="11"/>
        <v>2.1211797630483154E-5</v>
      </c>
      <c r="J192" s="16">
        <f t="shared" si="12"/>
        <v>903.7587140424771</v>
      </c>
      <c r="L192" s="52">
        <f>+J192/payroll!F192</f>
        <v>1.0138981656699737E-3</v>
      </c>
      <c r="O192" s="38">
        <v>1116.735473519474</v>
      </c>
      <c r="P192" s="16">
        <f t="shared" si="14"/>
        <v>-212.9767594769969</v>
      </c>
      <c r="R192" s="53">
        <v>2.1211797630483154E-5</v>
      </c>
      <c r="S192" s="3">
        <f t="shared" si="15"/>
        <v>0</v>
      </c>
      <c r="W192" s="16"/>
      <c r="Y192" s="16"/>
    </row>
    <row r="193" spans="1:25" outlineLevel="1">
      <c r="A193" t="s">
        <v>313</v>
      </c>
      <c r="B193" t="s">
        <v>314</v>
      </c>
      <c r="C193" s="51">
        <f>+payroll!G193</f>
        <v>4.2966067367081777E-5</v>
      </c>
      <c r="D193" s="51">
        <f>+IFR!T193</f>
        <v>4.124052644233967E-5</v>
      </c>
      <c r="E193" s="51">
        <f>+claims!R193</f>
        <v>4.935821333658927E-5</v>
      </c>
      <c r="F193" s="51">
        <f>+costs!L193</f>
        <v>8.908994458999776E-7</v>
      </c>
      <c r="H193" s="51">
        <f t="shared" si="11"/>
        <v>1.8464095894206057E-5</v>
      </c>
      <c r="J193" s="16">
        <f t="shared" si="12"/>
        <v>786.68898562957645</v>
      </c>
      <c r="L193" s="52">
        <f>+J193/payroll!F193</f>
        <v>1.9085940831223898E-3</v>
      </c>
      <c r="O193" s="38">
        <v>972.0774839890604</v>
      </c>
      <c r="P193" s="16">
        <f t="shared" si="14"/>
        <v>-185.38849835948395</v>
      </c>
      <c r="R193" s="53">
        <v>1.8464095894206057E-5</v>
      </c>
      <c r="S193" s="3">
        <f t="shared" si="15"/>
        <v>0</v>
      </c>
      <c r="W193" s="16"/>
      <c r="Y193" s="16"/>
    </row>
    <row r="194" spans="1:25" outlineLevel="1">
      <c r="A194" t="s">
        <v>315</v>
      </c>
      <c r="B194" t="s">
        <v>316</v>
      </c>
      <c r="C194" s="51">
        <f>+payroll!G194</f>
        <v>1.0260386449057896E-4</v>
      </c>
      <c r="D194" s="51">
        <f>+IFR!T194</f>
        <v>1.0354004511055493E-4</v>
      </c>
      <c r="E194" s="51">
        <f>+claims!R194</f>
        <v>0</v>
      </c>
      <c r="F194" s="51">
        <f>+costs!L194</f>
        <v>0</v>
      </c>
      <c r="H194" s="51">
        <f t="shared" si="11"/>
        <v>2.5767988700141735E-5</v>
      </c>
      <c r="J194" s="16">
        <f t="shared" si="12"/>
        <v>1097.8816947430366</v>
      </c>
      <c r="L194" s="52">
        <f>+J194/payroll!F194</f>
        <v>1.1153930500375645E-3</v>
      </c>
      <c r="O194" s="38">
        <v>1356.6048273694466</v>
      </c>
      <c r="P194" s="16">
        <f t="shared" si="14"/>
        <v>-258.72313262641001</v>
      </c>
      <c r="R194" s="53">
        <v>2.5767988700141735E-5</v>
      </c>
      <c r="S194" s="3">
        <f t="shared" si="15"/>
        <v>0</v>
      </c>
      <c r="W194" s="16"/>
      <c r="Y194" s="16"/>
    </row>
    <row r="195" spans="1:25" outlineLevel="1">
      <c r="A195" t="s">
        <v>317</v>
      </c>
      <c r="B195" t="s">
        <v>318</v>
      </c>
      <c r="C195" s="51">
        <f>+payroll!G195</f>
        <v>3.1799964256705148E-5</v>
      </c>
      <c r="D195" s="51">
        <f>+IFR!T195</f>
        <v>4.1679255447045412E-5</v>
      </c>
      <c r="E195" s="51">
        <f>+claims!R195</f>
        <v>4.935821333658927E-5</v>
      </c>
      <c r="F195" s="51">
        <f>+costs!L195</f>
        <v>6.7400988400439874E-6</v>
      </c>
      <c r="H195" s="51">
        <f t="shared" si="11"/>
        <v>2.0632693767483601E-5</v>
      </c>
      <c r="J195" s="16">
        <f t="shared" si="12"/>
        <v>879.08517285380481</v>
      </c>
      <c r="L195" s="52">
        <f>+J195/payroll!F195</f>
        <v>2.8816446961274175E-3</v>
      </c>
      <c r="O195" s="38">
        <v>1086.2474480381074</v>
      </c>
      <c r="P195" s="16">
        <f t="shared" si="14"/>
        <v>-207.16227518430264</v>
      </c>
      <c r="R195" s="53">
        <v>2.0632693767483601E-5</v>
      </c>
      <c r="S195" s="3">
        <f t="shared" si="15"/>
        <v>0</v>
      </c>
      <c r="W195" s="16"/>
      <c r="Y195" s="16"/>
    </row>
    <row r="196" spans="1:25" outlineLevel="1">
      <c r="A196" t="s">
        <v>319</v>
      </c>
      <c r="B196" t="s">
        <v>320</v>
      </c>
      <c r="C196" s="51">
        <f>+payroll!G196</f>
        <v>7.937197795941188E-5</v>
      </c>
      <c r="D196" s="51">
        <f>+IFR!T196</f>
        <v>9.8714026058791766E-5</v>
      </c>
      <c r="E196" s="51">
        <f>+claims!R196</f>
        <v>0</v>
      </c>
      <c r="F196" s="51">
        <f>+costs!L196</f>
        <v>0</v>
      </c>
      <c r="H196" s="51">
        <f t="shared" si="11"/>
        <v>2.2260750502275456E-5</v>
      </c>
      <c r="J196" s="16">
        <f t="shared" si="12"/>
        <v>948.45083844497549</v>
      </c>
      <c r="L196" s="52">
        <f>+J196/payroll!F196</f>
        <v>1.2456147151727341E-3</v>
      </c>
      <c r="O196" s="38">
        <v>1171.9595946612476</v>
      </c>
      <c r="P196" s="16">
        <f t="shared" si="14"/>
        <v>-223.5087562162721</v>
      </c>
      <c r="R196" s="53">
        <v>2.2260750502275456E-5</v>
      </c>
      <c r="S196" s="3">
        <f t="shared" si="15"/>
        <v>0</v>
      </c>
      <c r="W196" s="16"/>
      <c r="Y196" s="16"/>
    </row>
    <row r="197" spans="1:25" outlineLevel="1">
      <c r="A197" t="s">
        <v>321</v>
      </c>
      <c r="B197" t="s">
        <v>322</v>
      </c>
      <c r="C197" s="51">
        <f>+payroll!G197</f>
        <v>4.5908161448275094E-4</v>
      </c>
      <c r="D197" s="51">
        <f>+IFR!T197</f>
        <v>5.2910717967512386E-4</v>
      </c>
      <c r="E197" s="51">
        <f>+claims!R197</f>
        <v>9.871642667317854E-5</v>
      </c>
      <c r="F197" s="51">
        <f>+costs!L197</f>
        <v>3.6613982787530994E-4</v>
      </c>
      <c r="H197" s="51">
        <f t="shared" si="11"/>
        <v>3.5801495999589704E-4</v>
      </c>
      <c r="J197" s="16">
        <f t="shared" si="12"/>
        <v>15253.734996456822</v>
      </c>
      <c r="L197" s="52">
        <f>+J197/payroll!F197</f>
        <v>3.4635575268605122E-3</v>
      </c>
      <c r="O197" s="38">
        <v>18848.379229467831</v>
      </c>
      <c r="P197" s="16">
        <f t="shared" si="14"/>
        <v>-3594.6442330110094</v>
      </c>
      <c r="R197" s="53">
        <v>3.5801495999589704E-4</v>
      </c>
      <c r="S197" s="3">
        <f t="shared" si="15"/>
        <v>0</v>
      </c>
      <c r="W197" s="16"/>
      <c r="Y197" s="16"/>
    </row>
    <row r="198" spans="1:25" outlineLevel="1">
      <c r="A198" t="s">
        <v>323</v>
      </c>
      <c r="B198" t="s">
        <v>324</v>
      </c>
      <c r="C198" s="51">
        <f>+payroll!G198</f>
        <v>7.2201793085083238E-5</v>
      </c>
      <c r="D198" s="51">
        <f>+IFR!T198</f>
        <v>7.8093762837621941E-5</v>
      </c>
      <c r="E198" s="51">
        <f>+claims!R198</f>
        <v>4.935821333658927E-5</v>
      </c>
      <c r="F198" s="51">
        <f>+costs!L198</f>
        <v>1.3899814728495381E-7</v>
      </c>
      <c r="H198" s="51">
        <f t="shared" ref="H198:H261" si="16">(C198*$C$3)+(D198*$D$3)+(E198*$E$3)+(F198*$F$3)</f>
        <v>2.6274075379197509E-5</v>
      </c>
      <c r="J198" s="16">
        <f t="shared" ref="J198:J261" si="17">(+H198*$J$273)</f>
        <v>1119.4442352794492</v>
      </c>
      <c r="L198" s="52">
        <f>+J198/payroll!F198</f>
        <v>1.6161832058108013E-3</v>
      </c>
      <c r="O198" s="38">
        <v>1383.2487241773749</v>
      </c>
      <c r="P198" s="16">
        <f t="shared" si="14"/>
        <v>-263.80448889792569</v>
      </c>
      <c r="R198" s="53">
        <v>2.6274075379197509E-5</v>
      </c>
      <c r="S198" s="3">
        <f t="shared" si="15"/>
        <v>0</v>
      </c>
      <c r="W198" s="16"/>
      <c r="Y198" s="16"/>
    </row>
    <row r="199" spans="1:25" outlineLevel="1">
      <c r="A199" t="s">
        <v>325</v>
      </c>
      <c r="B199" t="s">
        <v>326</v>
      </c>
      <c r="C199" s="51">
        <f>+payroll!G199</f>
        <v>2.5719636257713884E-4</v>
      </c>
      <c r="D199" s="51">
        <f>+IFR!T199</f>
        <v>2.8824495609167198E-4</v>
      </c>
      <c r="E199" s="51">
        <f>+claims!R199</f>
        <v>3.9486570669271416E-4</v>
      </c>
      <c r="F199" s="51">
        <f>+costs!L199</f>
        <v>7.6701450597516408E-5</v>
      </c>
      <c r="H199" s="51">
        <f t="shared" si="16"/>
        <v>1.7343089119601832E-4</v>
      </c>
      <c r="J199" s="16">
        <f t="shared" si="17"/>
        <v>7389.2690253326782</v>
      </c>
      <c r="L199" s="52">
        <f>+J199/payroll!F199</f>
        <v>2.9948340669793687E-3</v>
      </c>
      <c r="O199" s="38">
        <v>9130.599479431221</v>
      </c>
      <c r="P199" s="16">
        <f t="shared" si="14"/>
        <v>-1741.3304540985428</v>
      </c>
      <c r="R199" s="53">
        <v>1.7343089119601832E-4</v>
      </c>
      <c r="S199" s="3">
        <f t="shared" si="15"/>
        <v>0</v>
      </c>
      <c r="W199" s="16"/>
      <c r="Y199" s="16"/>
    </row>
    <row r="200" spans="1:25" outlineLevel="1">
      <c r="A200" t="s">
        <v>327</v>
      </c>
      <c r="B200" t="s">
        <v>328</v>
      </c>
      <c r="C200" s="51">
        <f>+payroll!G200</f>
        <v>2.3865590346839785E-5</v>
      </c>
      <c r="D200" s="51">
        <f>+IFR!T200</f>
        <v>3.7730694404693746E-5</v>
      </c>
      <c r="E200" s="51">
        <f>+claims!R200</f>
        <v>0</v>
      </c>
      <c r="F200" s="51">
        <f>+costs!L200</f>
        <v>0</v>
      </c>
      <c r="H200" s="51">
        <f t="shared" si="16"/>
        <v>7.6995355939416918E-6</v>
      </c>
      <c r="J200" s="16">
        <f t="shared" si="17"/>
        <v>328.04963107440909</v>
      </c>
      <c r="L200" s="52">
        <f>+J200/payroll!F200</f>
        <v>1.4328590811210969E-3</v>
      </c>
      <c r="O200" s="38">
        <v>405.35671125883124</v>
      </c>
      <c r="P200" s="16">
        <f t="shared" si="14"/>
        <v>-77.307080184422148</v>
      </c>
      <c r="R200" s="53">
        <v>7.6995355939416918E-6</v>
      </c>
      <c r="S200" s="3">
        <f t="shared" si="15"/>
        <v>0</v>
      </c>
      <c r="W200" s="16"/>
      <c r="Y200" s="16"/>
    </row>
    <row r="201" spans="1:25" outlineLevel="1">
      <c r="A201" t="s">
        <v>329</v>
      </c>
      <c r="B201" t="s">
        <v>330</v>
      </c>
      <c r="C201" s="51">
        <f>+payroll!G201</f>
        <v>8.5667783220313981E-5</v>
      </c>
      <c r="D201" s="51">
        <f>+IFR!T201</f>
        <v>9.91527550634975E-5</v>
      </c>
      <c r="E201" s="51">
        <f>+claims!R201</f>
        <v>0</v>
      </c>
      <c r="F201" s="51">
        <f>+costs!L201</f>
        <v>0</v>
      </c>
      <c r="H201" s="51">
        <f t="shared" si="16"/>
        <v>2.3102567285476437E-5</v>
      </c>
      <c r="J201" s="16">
        <f t="shared" si="17"/>
        <v>984.31763609685197</v>
      </c>
      <c r="L201" s="52">
        <f>+J201/payroll!F201</f>
        <v>1.1977159853280744E-3</v>
      </c>
      <c r="O201" s="38">
        <v>1216.2786420320185</v>
      </c>
      <c r="P201" s="16">
        <f t="shared" si="14"/>
        <v>-231.96100593516655</v>
      </c>
      <c r="R201" s="53">
        <v>2.3102567285476437E-5</v>
      </c>
      <c r="S201" s="3">
        <f t="shared" si="15"/>
        <v>0</v>
      </c>
      <c r="W201" s="16"/>
      <c r="Y201" s="16"/>
    </row>
    <row r="202" spans="1:25" outlineLevel="1">
      <c r="A202" t="s">
        <v>505</v>
      </c>
      <c r="B202" t="s">
        <v>503</v>
      </c>
      <c r="C202" s="51">
        <f>+payroll!G202</f>
        <v>2.4148814698838892E-5</v>
      </c>
      <c r="D202" s="51">
        <f>+IFR!T202</f>
        <v>2.632374028234447E-5</v>
      </c>
      <c r="E202" s="51">
        <f>+claims!R202</f>
        <v>0</v>
      </c>
      <c r="F202" s="51">
        <f>+costs!L202</f>
        <v>0</v>
      </c>
      <c r="H202" s="51">
        <f t="shared" si="16"/>
        <v>6.3090693726479206E-6</v>
      </c>
      <c r="J202" s="16">
        <f t="shared" si="17"/>
        <v>268.80684618803747</v>
      </c>
      <c r="L202" s="52">
        <f>+J202/payroll!F202</f>
        <v>1.1603275793127749E-3</v>
      </c>
      <c r="O202" s="38">
        <v>332.15296959113533</v>
      </c>
      <c r="P202" s="16">
        <f t="shared" si="14"/>
        <v>-63.346123403097863</v>
      </c>
      <c r="R202" s="53">
        <v>6.3090693726479206E-6</v>
      </c>
      <c r="S202" s="3">
        <f t="shared" si="15"/>
        <v>0</v>
      </c>
      <c r="W202" s="16"/>
      <c r="Y202" s="16"/>
    </row>
    <row r="203" spans="1:25" outlineLevel="1">
      <c r="A203" t="s">
        <v>331</v>
      </c>
      <c r="B203" t="s">
        <v>332</v>
      </c>
      <c r="C203" s="51">
        <f>+payroll!G203</f>
        <v>9.2574550907760123E-5</v>
      </c>
      <c r="D203" s="51">
        <f>+IFR!T203</f>
        <v>9.47654650164401E-5</v>
      </c>
      <c r="E203" s="51">
        <f>+claims!R203</f>
        <v>4.935821333658927E-5</v>
      </c>
      <c r="F203" s="51">
        <f>+costs!L203</f>
        <v>2.7603720747515554E-5</v>
      </c>
      <c r="H203" s="51">
        <f t="shared" si="16"/>
        <v>4.7383466439522752E-5</v>
      </c>
      <c r="J203" s="16">
        <f t="shared" si="17"/>
        <v>2018.8397721990968</v>
      </c>
      <c r="L203" s="52">
        <f>+J203/payroll!F203</f>
        <v>2.2732455340386567E-3</v>
      </c>
      <c r="O203" s="38">
        <v>2494.592808828776</v>
      </c>
      <c r="P203" s="16">
        <f t="shared" si="14"/>
        <v>-475.75303662967917</v>
      </c>
      <c r="R203" s="53">
        <v>4.7383466439522752E-5</v>
      </c>
      <c r="S203" s="3">
        <f t="shared" si="15"/>
        <v>0</v>
      </c>
      <c r="W203" s="16"/>
      <c r="Y203" s="16"/>
    </row>
    <row r="204" spans="1:25" outlineLevel="1">
      <c r="A204" t="s">
        <v>333</v>
      </c>
      <c r="B204" t="s">
        <v>334</v>
      </c>
      <c r="C204" s="51">
        <f>+payroll!G204</f>
        <v>6.508530375154775E-5</v>
      </c>
      <c r="D204" s="51">
        <f>+IFR!T204</f>
        <v>9.8714026058791766E-5</v>
      </c>
      <c r="E204" s="51">
        <f>+claims!R204</f>
        <v>0</v>
      </c>
      <c r="F204" s="51">
        <f>+costs!L204</f>
        <v>0</v>
      </c>
      <c r="H204" s="51">
        <f t="shared" si="16"/>
        <v>2.0474916226292441E-5</v>
      </c>
      <c r="J204" s="16">
        <f t="shared" si="17"/>
        <v>872.36283700015758</v>
      </c>
      <c r="L204" s="52">
        <f>+J204/payroll!F204</f>
        <v>1.3971734639640445E-3</v>
      </c>
      <c r="O204" s="38">
        <v>1077.9409489736604</v>
      </c>
      <c r="P204" s="16">
        <f t="shared" si="14"/>
        <v>-205.57811197350281</v>
      </c>
      <c r="R204" s="53">
        <v>2.0474916226292441E-5</v>
      </c>
      <c r="S204" s="3">
        <f t="shared" si="15"/>
        <v>0</v>
      </c>
      <c r="W204" s="16"/>
      <c r="Y204" s="16"/>
    </row>
    <row r="205" spans="1:25" outlineLevel="1">
      <c r="A205" t="s">
        <v>335</v>
      </c>
      <c r="B205" t="s">
        <v>336</v>
      </c>
      <c r="C205" s="51">
        <f>+payroll!G205</f>
        <v>5.8071836443616803E-5</v>
      </c>
      <c r="D205" s="51">
        <f>+IFR!T205</f>
        <v>5.3524938574100423E-5</v>
      </c>
      <c r="E205" s="51">
        <f>+claims!R205</f>
        <v>0</v>
      </c>
      <c r="F205" s="51">
        <f>+costs!L205</f>
        <v>0</v>
      </c>
      <c r="H205" s="51">
        <f t="shared" si="16"/>
        <v>1.3949596877214654E-5</v>
      </c>
      <c r="J205" s="16">
        <f t="shared" si="17"/>
        <v>594.34235394764653</v>
      </c>
      <c r="L205" s="52">
        <f>+J205/payroll!F205</f>
        <v>1.0668594986493346E-3</v>
      </c>
      <c r="O205" s="38">
        <v>734.40308763341966</v>
      </c>
      <c r="P205" s="16">
        <f t="shared" si="14"/>
        <v>-140.06073368577313</v>
      </c>
      <c r="R205" s="53">
        <v>1.3949596877214654E-5</v>
      </c>
      <c r="S205" s="3">
        <f t="shared" si="15"/>
        <v>0</v>
      </c>
      <c r="W205" s="16"/>
      <c r="Y205" s="16"/>
    </row>
    <row r="206" spans="1:25" outlineLevel="1">
      <c r="A206" t="s">
        <v>337</v>
      </c>
      <c r="B206" t="s">
        <v>338</v>
      </c>
      <c r="C206" s="51">
        <f>+payroll!G206</f>
        <v>1.37202160386801E-5</v>
      </c>
      <c r="D206" s="51">
        <f>+IFR!T206</f>
        <v>1.6232973174112425E-5</v>
      </c>
      <c r="E206" s="51">
        <f>+claims!R206</f>
        <v>0</v>
      </c>
      <c r="F206" s="51">
        <f>+costs!L206</f>
        <v>0</v>
      </c>
      <c r="H206" s="51">
        <f t="shared" si="16"/>
        <v>3.7441486515990656E-6</v>
      </c>
      <c r="J206" s="16">
        <f t="shared" si="17"/>
        <v>159.5247620923098</v>
      </c>
      <c r="L206" s="52">
        <f>+J206/payroll!F206</f>
        <v>1.2120017984399026E-3</v>
      </c>
      <c r="O206" s="38">
        <v>197.11783462246547</v>
      </c>
      <c r="P206" s="16">
        <f t="shared" si="14"/>
        <v>-37.593072530155666</v>
      </c>
      <c r="R206" s="53">
        <v>3.7441486515990656E-6</v>
      </c>
      <c r="S206" s="3">
        <f t="shared" si="15"/>
        <v>0</v>
      </c>
      <c r="W206" s="16"/>
      <c r="Y206" s="16"/>
    </row>
    <row r="207" spans="1:25" outlineLevel="1">
      <c r="A207" t="s">
        <v>339</v>
      </c>
      <c r="B207" t="s">
        <v>340</v>
      </c>
      <c r="C207" s="51">
        <f>+payroll!G207</f>
        <v>1.8297235925111274E-4</v>
      </c>
      <c r="D207" s="51">
        <f>+IFR!T207</f>
        <v>2.6367613182815046E-4</v>
      </c>
      <c r="E207" s="51">
        <f>+claims!R207</f>
        <v>4.935821333658927E-5</v>
      </c>
      <c r="F207" s="51">
        <f>+costs!L207</f>
        <v>8.0441287541447397E-5</v>
      </c>
      <c r="H207" s="51">
        <f t="shared" si="16"/>
        <v>1.1149956591026473E-4</v>
      </c>
      <c r="J207" s="16">
        <f t="shared" si="17"/>
        <v>4750.5970997263375</v>
      </c>
      <c r="L207" s="52">
        <f>+J207/payroll!F207</f>
        <v>2.7064425944640542E-3</v>
      </c>
      <c r="O207" s="38">
        <v>5870.10694251938</v>
      </c>
      <c r="P207" s="16">
        <f t="shared" si="14"/>
        <v>-1119.5098427930425</v>
      </c>
      <c r="R207" s="53">
        <v>1.1149956591026473E-4</v>
      </c>
      <c r="S207" s="3">
        <f t="shared" si="15"/>
        <v>0</v>
      </c>
      <c r="W207" s="16"/>
      <c r="Y207" s="16"/>
    </row>
    <row r="208" spans="1:25" outlineLevel="1">
      <c r="A208" t="s">
        <v>341</v>
      </c>
      <c r="B208" t="s">
        <v>342</v>
      </c>
      <c r="C208" s="51">
        <f>+payroll!G208</f>
        <v>1.5711447735250298E-4</v>
      </c>
      <c r="D208" s="51">
        <f>+IFR!T208</f>
        <v>1.6847193780700461E-4</v>
      </c>
      <c r="E208" s="51">
        <f>+claims!R208</f>
        <v>0</v>
      </c>
      <c r="F208" s="51">
        <f>+costs!L208</f>
        <v>0</v>
      </c>
      <c r="H208" s="51">
        <f t="shared" si="16"/>
        <v>4.0698301894938446E-5</v>
      </c>
      <c r="J208" s="16">
        <f t="shared" si="17"/>
        <v>1734.0088579491264</v>
      </c>
      <c r="L208" s="52">
        <f>+J208/payroll!F208</f>
        <v>1.1504591832932089E-3</v>
      </c>
      <c r="O208" s="38">
        <v>2142.6395928258426</v>
      </c>
      <c r="P208" s="16">
        <f t="shared" si="14"/>
        <v>-408.63073487671613</v>
      </c>
      <c r="R208" s="53">
        <v>4.0698301894938446E-5</v>
      </c>
      <c r="S208" s="3">
        <f t="shared" si="15"/>
        <v>0</v>
      </c>
      <c r="W208" s="16"/>
      <c r="Y208" s="16"/>
    </row>
    <row r="209" spans="1:25" outlineLevel="1">
      <c r="A209" t="s">
        <v>343</v>
      </c>
      <c r="B209" t="s">
        <v>344</v>
      </c>
      <c r="C209" s="51">
        <f>+payroll!G209</f>
        <v>4.8298599357658045E-5</v>
      </c>
      <c r="D209" s="51">
        <f>+IFR!T209</f>
        <v>5.4402396583511912E-5</v>
      </c>
      <c r="E209" s="51">
        <f>+claims!R209</f>
        <v>9.871642667317854E-5</v>
      </c>
      <c r="F209" s="51">
        <f>+costs!L209</f>
        <v>1.7696299973961403E-5</v>
      </c>
      <c r="H209" s="51">
        <f t="shared" si="16"/>
        <v>3.8262868477999864E-5</v>
      </c>
      <c r="J209" s="16">
        <f t="shared" si="17"/>
        <v>1630.2437640437704</v>
      </c>
      <c r="L209" s="52">
        <f>+J209/payroll!F209</f>
        <v>3.5184721645324262E-3</v>
      </c>
      <c r="O209" s="38">
        <v>2014.4215635258849</v>
      </c>
      <c r="P209" s="16">
        <f t="shared" si="14"/>
        <v>-384.17779948211455</v>
      </c>
      <c r="R209" s="53">
        <v>3.8262868477999864E-5</v>
      </c>
      <c r="S209" s="3">
        <f t="shared" si="15"/>
        <v>0</v>
      </c>
      <c r="W209" s="16"/>
      <c r="Y209" s="16"/>
    </row>
    <row r="210" spans="1:25" outlineLevel="1">
      <c r="A210" t="s">
        <v>345</v>
      </c>
      <c r="B210" t="s">
        <v>346</v>
      </c>
      <c r="C210" s="51">
        <f>+payroll!G210</f>
        <v>6.1377314794409618E-4</v>
      </c>
      <c r="D210" s="51">
        <f>+IFR!T210</f>
        <v>7.980480595597433E-4</v>
      </c>
      <c r="E210" s="51">
        <f>+claims!R210</f>
        <v>6.4165677337566049E-4</v>
      </c>
      <c r="F210" s="51">
        <f>+costs!L210</f>
        <v>4.76801760402622E-4</v>
      </c>
      <c r="H210" s="51">
        <f t="shared" si="16"/>
        <v>5.5880722318590219E-4</v>
      </c>
      <c r="J210" s="16">
        <f t="shared" si="17"/>
        <v>23808.774071009047</v>
      </c>
      <c r="L210" s="52">
        <f>+J210/payroll!F210</f>
        <v>4.0435727196163262E-3</v>
      </c>
      <c r="O210" s="38">
        <v>29419.470233574768</v>
      </c>
      <c r="P210" s="16">
        <f t="shared" si="14"/>
        <v>-5610.6961625657204</v>
      </c>
      <c r="R210" s="53">
        <v>5.5880722318590219E-4</v>
      </c>
      <c r="S210" s="3">
        <f t="shared" si="15"/>
        <v>0</v>
      </c>
      <c r="W210" s="16"/>
      <c r="Y210" s="16"/>
    </row>
    <row r="211" spans="1:25" outlineLevel="1">
      <c r="A211" t="s">
        <v>486</v>
      </c>
      <c r="B211" t="s">
        <v>350</v>
      </c>
      <c r="C211" s="51">
        <f>+payroll!G211</f>
        <v>9.1495591713741119E-5</v>
      </c>
      <c r="D211" s="51">
        <f>+IFR!T211</f>
        <v>1.044175031199664E-4</v>
      </c>
      <c r="E211" s="51">
        <f>+claims!R211</f>
        <v>0</v>
      </c>
      <c r="F211" s="51">
        <f>+costs!L211</f>
        <v>0</v>
      </c>
      <c r="H211" s="51">
        <f t="shared" si="16"/>
        <v>2.448913685421344E-5</v>
      </c>
      <c r="J211" s="16">
        <f t="shared" si="17"/>
        <v>1043.3943985760179</v>
      </c>
      <c r="L211" s="52">
        <f>+J211/payroll!F211</f>
        <v>1.1887333286961391E-3</v>
      </c>
      <c r="O211" s="38">
        <v>1289.2772370066371</v>
      </c>
      <c r="P211" s="16">
        <f>+J211-O211</f>
        <v>-245.88283843061913</v>
      </c>
      <c r="R211" s="53">
        <v>2.448913685421344E-5</v>
      </c>
      <c r="S211" s="3">
        <f>+H211-R211</f>
        <v>0</v>
      </c>
      <c r="W211" s="16"/>
      <c r="Y211" s="16"/>
    </row>
    <row r="212" spans="1:25" outlineLevel="1">
      <c r="A212" t="s">
        <v>487</v>
      </c>
      <c r="B212" t="s">
        <v>351</v>
      </c>
      <c r="C212" s="51">
        <f>+payroll!G212</f>
        <v>5.4525587089154598E-5</v>
      </c>
      <c r="D212" s="51">
        <f>+IFR!T212</f>
        <v>5.264748056468894E-5</v>
      </c>
      <c r="E212" s="51">
        <f>+claims!R212</f>
        <v>0</v>
      </c>
      <c r="F212" s="51">
        <f>+costs!L212</f>
        <v>0</v>
      </c>
      <c r="H212" s="51">
        <f t="shared" si="16"/>
        <v>1.3396633456730441E-5</v>
      </c>
      <c r="J212" s="16">
        <f t="shared" si="17"/>
        <v>570.78256337661242</v>
      </c>
      <c r="L212" s="52">
        <f>+J212/payroll!F212</f>
        <v>1.091205272150757E-3</v>
      </c>
      <c r="O212" s="38">
        <v>705.29127551967565</v>
      </c>
      <c r="P212" s="16">
        <f>+J212-O212</f>
        <v>-134.50871214306324</v>
      </c>
      <c r="R212" s="53">
        <v>1.3396633456730441E-5</v>
      </c>
      <c r="S212" s="3">
        <f>+H212-R212</f>
        <v>0</v>
      </c>
      <c r="W212" s="16"/>
      <c r="Y212" s="16"/>
    </row>
    <row r="213" spans="1:25" outlineLevel="1">
      <c r="A213" t="s">
        <v>488</v>
      </c>
      <c r="B213" t="s">
        <v>347</v>
      </c>
      <c r="C213" s="51">
        <f>+payroll!G213</f>
        <v>2.5508151700578627E-5</v>
      </c>
      <c r="D213" s="51">
        <f>+IFR!T213</f>
        <v>2.632374028234447E-5</v>
      </c>
      <c r="E213" s="51">
        <f>+claims!R213</f>
        <v>0</v>
      </c>
      <c r="F213" s="51">
        <f>+costs!L213</f>
        <v>0</v>
      </c>
      <c r="H213" s="51">
        <f t="shared" si="16"/>
        <v>6.4789864978653871E-6</v>
      </c>
      <c r="J213" s="16">
        <f t="shared" si="17"/>
        <v>276.04640623172025</v>
      </c>
      <c r="L213" s="52">
        <f>+J213/payroll!F213</f>
        <v>1.1280782215644116E-3</v>
      </c>
      <c r="O213" s="38">
        <v>341.09858017041523</v>
      </c>
      <c r="P213" s="16">
        <f>+J213-O213</f>
        <v>-65.052173938694978</v>
      </c>
      <c r="R213" s="53">
        <v>6.4789864978653871E-6</v>
      </c>
      <c r="S213" s="3">
        <f>+H213-R213</f>
        <v>0</v>
      </c>
      <c r="W213" s="16"/>
      <c r="Y213" s="16"/>
    </row>
    <row r="214" spans="1:25" outlineLevel="1">
      <c r="A214" t="s">
        <v>349</v>
      </c>
      <c r="B214" t="s">
        <v>348</v>
      </c>
      <c r="C214" s="51">
        <f>+payroll!G214</f>
        <v>3.1420350213021928E-4</v>
      </c>
      <c r="D214" s="51">
        <f>+IFR!T214</f>
        <v>3.5493176480694467E-4</v>
      </c>
      <c r="E214" s="51">
        <f>+claims!R214</f>
        <v>1.9743285334635708E-4</v>
      </c>
      <c r="F214" s="51">
        <f>+costs!L214</f>
        <v>0</v>
      </c>
      <c r="H214" s="51">
        <f t="shared" si="16"/>
        <v>1.1325683636909906E-4</v>
      </c>
      <c r="J214" s="16">
        <f t="shared" si="17"/>
        <v>4825.468099241185</v>
      </c>
      <c r="L214" s="52">
        <f>+J214/payroll!F214</f>
        <v>1.6009012214057978E-3</v>
      </c>
      <c r="O214" s="38">
        <v>5962.6217916676669</v>
      </c>
      <c r="P214" s="16">
        <f t="shared" si="14"/>
        <v>-1137.1536924264819</v>
      </c>
      <c r="R214" s="53">
        <v>1.1325683636909906E-4</v>
      </c>
      <c r="S214" s="3">
        <f t="shared" si="15"/>
        <v>0</v>
      </c>
      <c r="W214" s="16"/>
      <c r="Y214" s="16"/>
    </row>
    <row r="215" spans="1:25" outlineLevel="1">
      <c r="A215" t="s">
        <v>352</v>
      </c>
      <c r="B215" t="s">
        <v>353</v>
      </c>
      <c r="C215" s="51">
        <f>+payroll!G215</f>
        <v>1.7364166128020617E-4</v>
      </c>
      <c r="D215" s="51">
        <f>+IFR!T215</f>
        <v>2.1146738026816723E-4</v>
      </c>
      <c r="E215" s="51">
        <f>+claims!R215</f>
        <v>9.871642667317854E-5</v>
      </c>
      <c r="F215" s="51">
        <f>+costs!L215</f>
        <v>5.9459386078456004E-5</v>
      </c>
      <c r="H215" s="51">
        <f t="shared" si="16"/>
        <v>9.8621725841597049E-5</v>
      </c>
      <c r="J215" s="16">
        <f t="shared" si="17"/>
        <v>4201.918464240096</v>
      </c>
      <c r="L215" s="52">
        <f>+J215/payroll!F215</f>
        <v>2.5224919978987992E-3</v>
      </c>
      <c r="O215" s="38">
        <v>5192.1285326968791</v>
      </c>
      <c r="P215" s="16">
        <f t="shared" si="14"/>
        <v>-990.21006845678312</v>
      </c>
      <c r="R215" s="53">
        <v>9.8621725841597049E-5</v>
      </c>
      <c r="S215" s="3">
        <f t="shared" si="15"/>
        <v>0</v>
      </c>
      <c r="W215" s="16"/>
      <c r="Y215" s="16"/>
    </row>
    <row r="216" spans="1:25" outlineLevel="1">
      <c r="A216" t="s">
        <v>354</v>
      </c>
      <c r="B216" t="s">
        <v>355</v>
      </c>
      <c r="C216" s="51">
        <f>+payroll!G216</f>
        <v>2.98067716926218E-5</v>
      </c>
      <c r="D216" s="51">
        <f>+IFR!T216</f>
        <v>3.2465946348224849E-5</v>
      </c>
      <c r="E216" s="51">
        <f>+claims!R216</f>
        <v>0</v>
      </c>
      <c r="F216" s="51">
        <f>+costs!L216</f>
        <v>0</v>
      </c>
      <c r="H216" s="51">
        <f t="shared" si="16"/>
        <v>7.7840897551058308E-6</v>
      </c>
      <c r="J216" s="16">
        <f t="shared" si="17"/>
        <v>331.65218099930678</v>
      </c>
      <c r="L216" s="52">
        <f>+J216/payroll!F216</f>
        <v>1.1598558706874961E-3</v>
      </c>
      <c r="O216" s="38">
        <v>409.80822606444019</v>
      </c>
      <c r="P216" s="16">
        <f t="shared" si="14"/>
        <v>-78.156045065133412</v>
      </c>
      <c r="R216" s="53">
        <v>7.7840897551058308E-6</v>
      </c>
      <c r="S216" s="3">
        <f t="shared" si="15"/>
        <v>0</v>
      </c>
      <c r="W216" s="16"/>
      <c r="Y216" s="16"/>
    </row>
    <row r="217" spans="1:25" outlineLevel="1">
      <c r="A217" t="s">
        <v>356</v>
      </c>
      <c r="B217" t="s">
        <v>357</v>
      </c>
      <c r="C217" s="51">
        <f>+payroll!G217</f>
        <v>4.3142307172997563E-5</v>
      </c>
      <c r="D217" s="51">
        <f>+IFR!T217</f>
        <v>4.2556713456456901E-5</v>
      </c>
      <c r="E217" s="51">
        <f>+claims!R217</f>
        <v>0</v>
      </c>
      <c r="F217" s="51">
        <f>+costs!L217</f>
        <v>0</v>
      </c>
      <c r="H217" s="51">
        <f t="shared" si="16"/>
        <v>1.0712377578681808E-5</v>
      </c>
      <c r="J217" s="16">
        <f t="shared" si="17"/>
        <v>456.41603571278347</v>
      </c>
      <c r="L217" s="52">
        <f>+J217/payroll!F217</f>
        <v>1.1027920746072538E-3</v>
      </c>
      <c r="O217" s="38">
        <v>563.97351399661363</v>
      </c>
      <c r="P217" s="16">
        <f t="shared" si="14"/>
        <v>-107.55747828383016</v>
      </c>
      <c r="R217" s="53">
        <v>1.0712377578681808E-5</v>
      </c>
      <c r="S217" s="3">
        <f t="shared" si="15"/>
        <v>0</v>
      </c>
      <c r="W217" s="16"/>
      <c r="Y217" s="16"/>
    </row>
    <row r="218" spans="1:25" outlineLevel="1">
      <c r="A218" t="s">
        <v>358</v>
      </c>
      <c r="B218" t="s">
        <v>359</v>
      </c>
      <c r="C218" s="51">
        <f>+payroll!G218</f>
        <v>3.3315405799453973E-4</v>
      </c>
      <c r="D218" s="51">
        <f>+IFR!T218</f>
        <v>3.2773056651518869E-4</v>
      </c>
      <c r="E218" s="51">
        <f>+claims!R218</f>
        <v>9.871642667317854E-5</v>
      </c>
      <c r="F218" s="51">
        <f>+costs!L218</f>
        <v>2.6729020268088471E-4</v>
      </c>
      <c r="H218" s="51">
        <f t="shared" si="16"/>
        <v>2.577921636732237E-4</v>
      </c>
      <c r="J218" s="16">
        <f t="shared" si="17"/>
        <v>10983.600654228647</v>
      </c>
      <c r="L218" s="52">
        <f>+J218/payroll!F218</f>
        <v>3.4366534090719773E-3</v>
      </c>
      <c r="O218" s="38">
        <v>13571.959292856496</v>
      </c>
      <c r="P218" s="16">
        <f t="shared" si="14"/>
        <v>-2588.3586386278494</v>
      </c>
      <c r="R218" s="53">
        <v>2.577921636732237E-4</v>
      </c>
      <c r="S218" s="3">
        <f t="shared" si="15"/>
        <v>0</v>
      </c>
      <c r="W218" s="16"/>
      <c r="Y218" s="16"/>
    </row>
    <row r="219" spans="1:25" outlineLevel="1">
      <c r="A219" t="s">
        <v>360</v>
      </c>
      <c r="B219" t="s">
        <v>361</v>
      </c>
      <c r="C219" s="51">
        <f>+payroll!G219</f>
        <v>4.4339258213985597E-5</v>
      </c>
      <c r="D219" s="51">
        <f>+IFR!T219</f>
        <v>3.9485610423516705E-5</v>
      </c>
      <c r="E219" s="51">
        <f>+claims!R219</f>
        <v>0</v>
      </c>
      <c r="F219" s="51">
        <f>+costs!L219</f>
        <v>0</v>
      </c>
      <c r="H219" s="51">
        <f t="shared" si="16"/>
        <v>1.0478108579687788E-5</v>
      </c>
      <c r="J219" s="16">
        <f t="shared" si="17"/>
        <v>446.43467284297225</v>
      </c>
      <c r="L219" s="52">
        <f>+J219/payroll!F219</f>
        <v>1.0495559680745877E-3</v>
      </c>
      <c r="O219" s="38">
        <v>551.6399764963993</v>
      </c>
      <c r="P219" s="16">
        <f t="shared" si="14"/>
        <v>-105.20530365342705</v>
      </c>
      <c r="R219" s="53">
        <v>1.0478108579687788E-5</v>
      </c>
      <c r="S219" s="3">
        <f t="shared" si="15"/>
        <v>0</v>
      </c>
      <c r="W219" s="16"/>
      <c r="Y219" s="16"/>
    </row>
    <row r="220" spans="1:25" outlineLevel="1">
      <c r="A220" t="s">
        <v>362</v>
      </c>
      <c r="B220" t="s">
        <v>363</v>
      </c>
      <c r="C220" s="51">
        <f>+payroll!G220</f>
        <v>7.7060527425255689E-5</v>
      </c>
      <c r="D220" s="51">
        <f>+IFR!T220</f>
        <v>8.642961392703102E-5</v>
      </c>
      <c r="E220" s="51">
        <f>+claims!R220</f>
        <v>0</v>
      </c>
      <c r="F220" s="51">
        <f>+costs!L220</f>
        <v>0</v>
      </c>
      <c r="H220" s="51">
        <f t="shared" si="16"/>
        <v>2.043626766903584E-5</v>
      </c>
      <c r="J220" s="16">
        <f t="shared" si="17"/>
        <v>870.71616041883726</v>
      </c>
      <c r="L220" s="52">
        <f>+J220/payroll!F220</f>
        <v>1.1778249135747348E-3</v>
      </c>
      <c r="O220" s="38">
        <v>1075.9062220900337</v>
      </c>
      <c r="P220" s="16">
        <f t="shared" si="14"/>
        <v>-205.19006167119642</v>
      </c>
      <c r="R220" s="53">
        <v>2.043626766903584E-5</v>
      </c>
      <c r="S220" s="3">
        <f t="shared" si="15"/>
        <v>0</v>
      </c>
      <c r="W220" s="16"/>
      <c r="Y220" s="16"/>
    </row>
    <row r="221" spans="1:25" outlineLevel="1">
      <c r="A221" t="s">
        <v>364</v>
      </c>
      <c r="B221" t="s">
        <v>365</v>
      </c>
      <c r="C221" s="51">
        <f>+payroll!G221</f>
        <v>1.0113669302527722E-4</v>
      </c>
      <c r="D221" s="51">
        <f>+IFR!T221</f>
        <v>1.1099843819055251E-4</v>
      </c>
      <c r="E221" s="51">
        <f>+claims!R221</f>
        <v>0</v>
      </c>
      <c r="F221" s="51">
        <f>+costs!L221</f>
        <v>0</v>
      </c>
      <c r="H221" s="51">
        <f t="shared" si="16"/>
        <v>2.6516891401978715E-5</v>
      </c>
      <c r="J221" s="16">
        <f t="shared" si="17"/>
        <v>1129.789756216453</v>
      </c>
      <c r="L221" s="52">
        <f>+J221/payroll!F221</f>
        <v>1.1644611191932851E-3</v>
      </c>
      <c r="O221" s="38">
        <v>1396.0322360183989</v>
      </c>
      <c r="P221" s="16">
        <f t="shared" si="14"/>
        <v>-266.24247980194582</v>
      </c>
      <c r="R221" s="53">
        <v>2.6516891401978715E-5</v>
      </c>
      <c r="S221" s="3">
        <f t="shared" si="15"/>
        <v>0</v>
      </c>
      <c r="W221" s="16"/>
      <c r="Y221" s="16"/>
    </row>
    <row r="222" spans="1:25" outlineLevel="1">
      <c r="A222" t="s">
        <v>366</v>
      </c>
      <c r="B222" t="s">
        <v>367</v>
      </c>
      <c r="C222" s="51">
        <f>+payroll!G222</f>
        <v>8.9172274126881194E-5</v>
      </c>
      <c r="D222" s="51">
        <f>+IFR!T222</f>
        <v>8.5113426912913803E-5</v>
      </c>
      <c r="E222" s="51">
        <f>+claims!R222</f>
        <v>0</v>
      </c>
      <c r="F222" s="51">
        <f>+costs!L222</f>
        <v>0</v>
      </c>
      <c r="H222" s="51">
        <f t="shared" si="16"/>
        <v>2.1785712629974375E-5</v>
      </c>
      <c r="J222" s="16">
        <f t="shared" si="17"/>
        <v>928.21117634413918</v>
      </c>
      <c r="L222" s="52">
        <f>+J222/payroll!F222</f>
        <v>1.0850582650491691E-3</v>
      </c>
      <c r="O222" s="38">
        <v>1146.9503214018484</v>
      </c>
      <c r="P222" s="16">
        <f t="shared" si="14"/>
        <v>-218.73914505770927</v>
      </c>
      <c r="R222" s="53">
        <v>2.1785712629974375E-5</v>
      </c>
      <c r="S222" s="3">
        <f t="shared" si="15"/>
        <v>0</v>
      </c>
      <c r="W222" s="16"/>
      <c r="Y222" s="16"/>
    </row>
    <row r="223" spans="1:25" outlineLevel="1">
      <c r="A223" t="s">
        <v>368</v>
      </c>
      <c r="B223" t="s">
        <v>369</v>
      </c>
      <c r="C223" s="51">
        <f>+payroll!G223</f>
        <v>3.1751051252804845E-5</v>
      </c>
      <c r="D223" s="51">
        <f>+IFR!T223</f>
        <v>4.1679255447045412E-5</v>
      </c>
      <c r="E223" s="51">
        <f>+claims!R223</f>
        <v>0</v>
      </c>
      <c r="F223" s="51">
        <f>+costs!L223</f>
        <v>0</v>
      </c>
      <c r="H223" s="51">
        <f t="shared" si="16"/>
        <v>9.178788337481282E-6</v>
      </c>
      <c r="J223" s="16">
        <f t="shared" si="17"/>
        <v>391.07529163058587</v>
      </c>
      <c r="L223" s="52">
        <f>+J223/payroll!F223</f>
        <v>1.2839212217206793E-3</v>
      </c>
      <c r="O223" s="38">
        <v>483.23478843969667</v>
      </c>
      <c r="P223" s="16">
        <f t="shared" si="14"/>
        <v>-92.159496809110806</v>
      </c>
      <c r="R223" s="53">
        <v>9.178788337481282E-6</v>
      </c>
      <c r="S223" s="3">
        <f t="shared" si="15"/>
        <v>0</v>
      </c>
      <c r="W223" s="16"/>
      <c r="Y223" s="16"/>
    </row>
    <row r="224" spans="1:25" outlineLevel="1">
      <c r="A224" t="s">
        <v>370</v>
      </c>
      <c r="B224" t="s">
        <v>371</v>
      </c>
      <c r="C224" s="51">
        <f>+payroll!G224</f>
        <v>6.6826411334802716E-4</v>
      </c>
      <c r="D224" s="51">
        <f>+IFR!T224</f>
        <v>9.0729158173147285E-4</v>
      </c>
      <c r="E224" s="51">
        <f>+claims!R224</f>
        <v>4.9358213336589266E-4</v>
      </c>
      <c r="F224" s="51">
        <f>+costs!L224</f>
        <v>3.400992680533303E-4</v>
      </c>
      <c r="H224" s="51">
        <f t="shared" si="16"/>
        <v>4.7504134272181956E-4</v>
      </c>
      <c r="J224" s="16">
        <f t="shared" si="17"/>
        <v>20239.809963032556</v>
      </c>
      <c r="L224" s="52">
        <f>+J224/payroll!F224</f>
        <v>3.1571440618775818E-3</v>
      </c>
      <c r="O224" s="38">
        <v>25009.455966306734</v>
      </c>
      <c r="P224" s="16">
        <f t="shared" si="14"/>
        <v>-4769.6460032741779</v>
      </c>
      <c r="R224" s="53">
        <v>4.7504134272181956E-4</v>
      </c>
      <c r="S224" s="3">
        <f t="shared" si="15"/>
        <v>0</v>
      </c>
      <c r="W224" s="16"/>
      <c r="Y224" s="16"/>
    </row>
    <row r="225" spans="1:25" outlineLevel="1">
      <c r="A225" t="s">
        <v>372</v>
      </c>
      <c r="B225" t="s">
        <v>373</v>
      </c>
      <c r="C225" s="51">
        <f>+payroll!G225</f>
        <v>9.7181700174703132E-5</v>
      </c>
      <c r="D225" s="51">
        <f>+IFR!T225</f>
        <v>1.1406954122349272E-4</v>
      </c>
      <c r="E225" s="51">
        <f>+claims!R225</f>
        <v>4.935821333658927E-5</v>
      </c>
      <c r="F225" s="51">
        <f>+costs!L225</f>
        <v>0</v>
      </c>
      <c r="H225" s="51">
        <f t="shared" si="16"/>
        <v>3.3810137175262872E-5</v>
      </c>
      <c r="J225" s="16">
        <f t="shared" si="17"/>
        <v>1440.5288334074742</v>
      </c>
      <c r="L225" s="52">
        <f>+J225/payroll!F225</f>
        <v>1.5451604068707596E-3</v>
      </c>
      <c r="O225" s="38">
        <v>1779.9990460928955</v>
      </c>
      <c r="P225" s="16">
        <f t="shared" si="14"/>
        <v>-339.4702126854213</v>
      </c>
      <c r="R225" s="53">
        <v>3.3810137175262872E-5</v>
      </c>
      <c r="S225" s="3">
        <f t="shared" si="15"/>
        <v>0</v>
      </c>
      <c r="W225" s="16"/>
      <c r="Y225" s="16"/>
    </row>
    <row r="226" spans="1:25" outlineLevel="1">
      <c r="A226" t="s">
        <v>374</v>
      </c>
      <c r="B226" t="s">
        <v>375</v>
      </c>
      <c r="C226" s="51">
        <f>+payroll!G226</f>
        <v>4.2402525281075396E-5</v>
      </c>
      <c r="D226" s="51">
        <f>+IFR!T226</f>
        <v>4.4750358479985602E-5</v>
      </c>
      <c r="E226" s="51">
        <f>+claims!R226</f>
        <v>0</v>
      </c>
      <c r="F226" s="51">
        <f>+costs!L226</f>
        <v>0</v>
      </c>
      <c r="H226" s="51">
        <f t="shared" si="16"/>
        <v>1.0894110470132626E-5</v>
      </c>
      <c r="J226" s="16">
        <f t="shared" si="17"/>
        <v>464.15902323029502</v>
      </c>
      <c r="L226" s="52">
        <f>+J226/payroll!F226</f>
        <v>1.141067101521017E-3</v>
      </c>
      <c r="O226" s="38">
        <v>573.54118808646717</v>
      </c>
      <c r="P226" s="16">
        <f t="shared" si="14"/>
        <v>-109.38216485617215</v>
      </c>
      <c r="R226" s="53">
        <v>1.0894110470132626E-5</v>
      </c>
      <c r="S226" s="3">
        <f t="shared" si="15"/>
        <v>0</v>
      </c>
      <c r="W226" s="16"/>
      <c r="Y226" s="16"/>
    </row>
    <row r="227" spans="1:25" outlineLevel="1">
      <c r="A227" t="s">
        <v>376</v>
      </c>
      <c r="B227" t="s">
        <v>377</v>
      </c>
      <c r="C227" s="51">
        <f>+payroll!G227</f>
        <v>3.4393734131448511E-5</v>
      </c>
      <c r="D227" s="51">
        <f>+IFR!T227</f>
        <v>4.6944003503514302E-5</v>
      </c>
      <c r="E227" s="51">
        <f>+claims!R227</f>
        <v>0</v>
      </c>
      <c r="F227" s="51">
        <f>+costs!L227</f>
        <v>0</v>
      </c>
      <c r="H227" s="51">
        <f t="shared" si="16"/>
        <v>1.0167217204370351E-5</v>
      </c>
      <c r="J227" s="16">
        <f t="shared" si="17"/>
        <v>433.18870498780069</v>
      </c>
      <c r="L227" s="52">
        <f>+J227/payroll!F227</f>
        <v>1.3129068159177177E-3</v>
      </c>
      <c r="O227" s="38">
        <v>535.27250810563419</v>
      </c>
      <c r="P227" s="16">
        <f t="shared" si="14"/>
        <v>-102.0838031178335</v>
      </c>
      <c r="R227" s="53">
        <v>1.0167217204370351E-5</v>
      </c>
      <c r="S227" s="3">
        <f t="shared" si="15"/>
        <v>0</v>
      </c>
      <c r="W227" s="16"/>
      <c r="Y227" s="16"/>
    </row>
    <row r="228" spans="1:25" outlineLevel="1">
      <c r="A228" t="s">
        <v>378</v>
      </c>
      <c r="B228" t="s">
        <v>379</v>
      </c>
      <c r="C228" s="51">
        <f>+payroll!G228</f>
        <v>1.4972524804046221E-4</v>
      </c>
      <c r="D228" s="51">
        <f>+IFR!T228</f>
        <v>1.6101354472700702E-4</v>
      </c>
      <c r="E228" s="51">
        <f>+claims!R228</f>
        <v>4.935821333658927E-5</v>
      </c>
      <c r="F228" s="51">
        <f>+costs!L228</f>
        <v>8.6188904641789466E-5</v>
      </c>
      <c r="H228" s="51">
        <f t="shared" si="16"/>
        <v>9.7959423881495728E-5</v>
      </c>
      <c r="J228" s="16">
        <f t="shared" si="17"/>
        <v>4173.7001501586528</v>
      </c>
      <c r="L228" s="52">
        <f>+J228/payroll!F228</f>
        <v>2.9057772029903611E-3</v>
      </c>
      <c r="O228" s="38">
        <v>5157.2603849844127</v>
      </c>
      <c r="P228" s="16">
        <f t="shared" si="14"/>
        <v>-983.56023482575984</v>
      </c>
      <c r="R228" s="53">
        <v>9.7959423881495728E-5</v>
      </c>
      <c r="S228" s="3">
        <f t="shared" si="15"/>
        <v>0</v>
      </c>
      <c r="W228" s="16"/>
      <c r="Y228" s="16"/>
    </row>
    <row r="229" spans="1:25" outlineLevel="1">
      <c r="A229" t="s">
        <v>511</v>
      </c>
      <c r="B229" t="s">
        <v>512</v>
      </c>
      <c r="C229" s="51">
        <f>+payroll!G229</f>
        <v>2.0439607091930521E-5</v>
      </c>
      <c r="D229" s="51">
        <f>+IFR!T229</f>
        <v>2.5007553268227249E-5</v>
      </c>
      <c r="E229" s="51">
        <f>+claims!R229</f>
        <v>0</v>
      </c>
      <c r="F229" s="51">
        <f>+costs!L229</f>
        <v>0</v>
      </c>
      <c r="H229" s="51">
        <f t="shared" si="16"/>
        <v>5.6808950450197213E-6</v>
      </c>
      <c r="J229" s="16">
        <f t="shared" si="17"/>
        <v>242.0425882773406</v>
      </c>
      <c r="L229" s="52">
        <f>+J229/payroll!F229</f>
        <v>1.2343984102405185E-3</v>
      </c>
      <c r="O229" s="38">
        <v>299.08153606922895</v>
      </c>
      <c r="P229" s="16">
        <f>+J229-O229</f>
        <v>-57.038947791888347</v>
      </c>
      <c r="R229" s="53">
        <v>5.6808950450197213E-6</v>
      </c>
      <c r="S229" s="3">
        <f>+H229-R229</f>
        <v>0</v>
      </c>
      <c r="W229" s="16"/>
      <c r="Y229" s="16"/>
    </row>
    <row r="230" spans="1:25" outlineLevel="1">
      <c r="A230" t="s">
        <v>380</v>
      </c>
      <c r="B230" t="s">
        <v>381</v>
      </c>
      <c r="C230" s="51">
        <f>+payroll!G230</f>
        <v>8.5099412122572742E-5</v>
      </c>
      <c r="D230" s="51">
        <f>+IFR!T230</f>
        <v>1.1538572823760994E-4</v>
      </c>
      <c r="E230" s="51">
        <f>+claims!R230</f>
        <v>1.9743285334635708E-4</v>
      </c>
      <c r="F230" s="51">
        <f>+costs!L230</f>
        <v>1.3937921201703879E-4</v>
      </c>
      <c r="H230" s="51">
        <f t="shared" si="16"/>
        <v>1.3830309775719968E-4</v>
      </c>
      <c r="J230" s="16">
        <f t="shared" si="17"/>
        <v>5892.5995785247715</v>
      </c>
      <c r="L230" s="52">
        <f>+J230/payroll!F230</f>
        <v>7.2179933717511245E-3</v>
      </c>
      <c r="O230" s="38">
        <v>7281.2299105259071</v>
      </c>
      <c r="P230" s="16">
        <f t="shared" ref="P230:P262" si="18">+J230-O230</f>
        <v>-1388.6303320011357</v>
      </c>
      <c r="R230" s="53">
        <v>1.3830309775719968E-4</v>
      </c>
      <c r="S230" s="3">
        <f t="shared" ref="S230:S262" si="19">+H230-R230</f>
        <v>0</v>
      </c>
      <c r="W230" s="16"/>
      <c r="Y230" s="16"/>
    </row>
    <row r="231" spans="1:25" outlineLevel="1">
      <c r="A231" t="s">
        <v>382</v>
      </c>
      <c r="B231" t="s">
        <v>383</v>
      </c>
      <c r="C231" s="51">
        <f>+payroll!G231</f>
        <v>8.6766696697458421E-5</v>
      </c>
      <c r="D231" s="51">
        <f>+IFR!T231</f>
        <v>1.1714064425643289E-4</v>
      </c>
      <c r="E231" s="51">
        <f>+claims!R231</f>
        <v>9.871642667317854E-5</v>
      </c>
      <c r="F231" s="51">
        <f>+costs!L231</f>
        <v>1.148793461244618E-4</v>
      </c>
      <c r="H231" s="51">
        <f t="shared" si="16"/>
        <v>1.0922348929489026E-4</v>
      </c>
      <c r="J231" s="16">
        <f t="shared" si="17"/>
        <v>4653.6216283020358</v>
      </c>
      <c r="L231" s="52">
        <f>+J231/payroll!F231</f>
        <v>5.590802027796769E-3</v>
      </c>
      <c r="O231" s="38">
        <v>5750.2785554531147</v>
      </c>
      <c r="P231" s="16">
        <f t="shared" si="18"/>
        <v>-1096.6569271510789</v>
      </c>
      <c r="R231" s="53">
        <v>1.0922348929489026E-4</v>
      </c>
      <c r="S231" s="3">
        <f t="shared" si="19"/>
        <v>0</v>
      </c>
      <c r="W231" s="16"/>
      <c r="Y231" s="16"/>
    </row>
    <row r="232" spans="1:25" outlineLevel="1">
      <c r="A232" t="s">
        <v>384</v>
      </c>
      <c r="B232" t="s">
        <v>385</v>
      </c>
      <c r="C232" s="51">
        <f>+payroll!G232</f>
        <v>3.3155026371763248E-4</v>
      </c>
      <c r="D232" s="51">
        <f>+IFR!T232</f>
        <v>3.334340435763633E-4</v>
      </c>
      <c r="E232" s="51">
        <f>+claims!R232</f>
        <v>9.871642667317854E-5</v>
      </c>
      <c r="F232" s="51">
        <f>+costs!L232</f>
        <v>2.6641643759779476E-4</v>
      </c>
      <c r="H232" s="51">
        <f t="shared" si="16"/>
        <v>2.5778036497140313E-4</v>
      </c>
      <c r="J232" s="16">
        <f t="shared" si="17"/>
        <v>10983.097953808319</v>
      </c>
      <c r="L232" s="52">
        <f>+J232/payroll!F232</f>
        <v>3.4531193388840555E-3</v>
      </c>
      <c r="O232" s="38">
        <v>13571.338127734423</v>
      </c>
      <c r="P232" s="16">
        <f t="shared" si="18"/>
        <v>-2588.240173926104</v>
      </c>
      <c r="R232" s="53">
        <v>2.5778036497140313E-4</v>
      </c>
      <c r="S232" s="3">
        <f t="shared" si="19"/>
        <v>0</v>
      </c>
      <c r="W232" s="16"/>
      <c r="Y232" s="16"/>
    </row>
    <row r="233" spans="1:25" s="48" customFormat="1" outlineLevel="1">
      <c r="A233" s="50" t="s">
        <v>564</v>
      </c>
      <c r="B233" s="50" t="s">
        <v>565</v>
      </c>
      <c r="C233" s="51">
        <f>+payroll!G233</f>
        <v>1.7655346304302474E-5</v>
      </c>
      <c r="D233" s="51">
        <f>+IFR!T233</f>
        <v>1.8426618197641128E-5</v>
      </c>
      <c r="E233" s="51">
        <f>+claims!R233</f>
        <v>0</v>
      </c>
      <c r="F233" s="51">
        <f>+costs!L233</f>
        <v>0</v>
      </c>
      <c r="H233" s="51">
        <f t="shared" si="16"/>
        <v>4.5102455627429499E-6</v>
      </c>
      <c r="J233" s="16">
        <f t="shared" si="17"/>
        <v>192.16540723274434</v>
      </c>
      <c r="L233" s="52">
        <f>+J233/payroll!F233</f>
        <v>1.1345798820329427E-3</v>
      </c>
      <c r="O233" s="38">
        <v>237.45046515815406</v>
      </c>
      <c r="P233" s="54">
        <f t="shared" si="18"/>
        <v>-45.285057925409717</v>
      </c>
      <c r="Q233" s="55"/>
      <c r="R233" s="53">
        <v>4.5102455627429499E-6</v>
      </c>
      <c r="S233" s="3">
        <f t="shared" si="19"/>
        <v>0</v>
      </c>
      <c r="W233" s="16"/>
      <c r="Y233" s="16"/>
    </row>
    <row r="234" spans="1:25" outlineLevel="1">
      <c r="A234" t="s">
        <v>386</v>
      </c>
      <c r="B234" t="s">
        <v>387</v>
      </c>
      <c r="C234" s="51">
        <f>+payroll!G234</f>
        <v>4.9869851353727262E-5</v>
      </c>
      <c r="D234" s="51">
        <f>+IFR!T234</f>
        <v>5.0015106536454498E-5</v>
      </c>
      <c r="E234" s="51">
        <f>+claims!R234</f>
        <v>0</v>
      </c>
      <c r="F234" s="51">
        <f>+costs!L234</f>
        <v>0</v>
      </c>
      <c r="H234" s="51">
        <f t="shared" si="16"/>
        <v>1.248561973627272E-5</v>
      </c>
      <c r="J234" s="16">
        <f t="shared" si="17"/>
        <v>531.96753209926715</v>
      </c>
      <c r="L234" s="52">
        <f>+J234/payroll!F234</f>
        <v>1.111944628695532E-3</v>
      </c>
      <c r="O234" s="38">
        <v>657.32922363605519</v>
      </c>
      <c r="P234" s="16">
        <f t="shared" si="18"/>
        <v>-125.36169153678804</v>
      </c>
      <c r="R234" s="53">
        <v>1.248561973627272E-5</v>
      </c>
      <c r="S234" s="3">
        <f t="shared" si="19"/>
        <v>0</v>
      </c>
      <c r="W234" s="16"/>
      <c r="Y234" s="16"/>
    </row>
    <row r="235" spans="1:25" outlineLevel="1">
      <c r="A235" t="s">
        <v>388</v>
      </c>
      <c r="B235" t="s">
        <v>389</v>
      </c>
      <c r="C235" s="51">
        <f>+payroll!G235</f>
        <v>7.482542679338445E-5</v>
      </c>
      <c r="D235" s="51">
        <f>+IFR!T235</f>
        <v>7.1074098762330078E-5</v>
      </c>
      <c r="E235" s="51">
        <f>+claims!R235</f>
        <v>0</v>
      </c>
      <c r="F235" s="51">
        <f>+costs!L235</f>
        <v>0</v>
      </c>
      <c r="H235" s="51">
        <f t="shared" si="16"/>
        <v>1.8237440694464314E-5</v>
      </c>
      <c r="J235" s="16">
        <f t="shared" si="17"/>
        <v>777.03201947243838</v>
      </c>
      <c r="L235" s="52">
        <f>+J235/payroll!F235</f>
        <v>1.0824948058029923E-3</v>
      </c>
      <c r="O235" s="38">
        <v>960.14478944715609</v>
      </c>
      <c r="P235" s="16">
        <f t="shared" si="18"/>
        <v>-183.11276997471771</v>
      </c>
      <c r="R235" s="53">
        <v>1.8237440694464314E-5</v>
      </c>
      <c r="S235" s="3">
        <f t="shared" si="19"/>
        <v>0</v>
      </c>
      <c r="W235" s="16"/>
      <c r="Y235" s="16"/>
    </row>
    <row r="236" spans="1:25" outlineLevel="1">
      <c r="A236" t="s">
        <v>390</v>
      </c>
      <c r="B236" t="s">
        <v>391</v>
      </c>
      <c r="C236" s="51">
        <f>+payroll!G236</f>
        <v>3.3185809554454535E-5</v>
      </c>
      <c r="D236" s="51">
        <f>+IFR!T236</f>
        <v>3.5098320376459298E-5</v>
      </c>
      <c r="E236" s="51">
        <f>+claims!R236</f>
        <v>0</v>
      </c>
      <c r="F236" s="51">
        <f>+costs!L236</f>
        <v>0</v>
      </c>
      <c r="H236" s="51">
        <f t="shared" si="16"/>
        <v>8.535516241364229E-6</v>
      </c>
      <c r="J236" s="16">
        <f t="shared" si="17"/>
        <v>363.66777188644647</v>
      </c>
      <c r="L236" s="52">
        <f>+J236/payroll!F236</f>
        <v>1.1423219124358139E-3</v>
      </c>
      <c r="O236" s="38">
        <v>449.36850414954341</v>
      </c>
      <c r="P236" s="16">
        <f t="shared" si="18"/>
        <v>-85.700732263096938</v>
      </c>
      <c r="R236" s="53">
        <v>8.535516241364229E-6</v>
      </c>
      <c r="S236" s="3">
        <f t="shared" si="19"/>
        <v>0</v>
      </c>
      <c r="W236" s="16"/>
      <c r="Y236" s="16"/>
    </row>
    <row r="237" spans="1:25" outlineLevel="1">
      <c r="A237" t="s">
        <v>392</v>
      </c>
      <c r="B237" t="s">
        <v>393</v>
      </c>
      <c r="C237" s="51">
        <f>+payroll!G237</f>
        <v>2.2289863565470172E-4</v>
      </c>
      <c r="D237" s="51">
        <f>+IFR!T237</f>
        <v>3.1193632234578197E-4</v>
      </c>
      <c r="E237" s="51">
        <f>+claims!R237</f>
        <v>7.2738419653921034E-4</v>
      </c>
      <c r="F237" s="51">
        <f>+costs!L237</f>
        <v>1.620686926063931E-4</v>
      </c>
      <c r="H237" s="51">
        <f t="shared" si="16"/>
        <v>2.7320321479477785E-4</v>
      </c>
      <c r="J237" s="16">
        <f t="shared" si="17"/>
        <v>11640.210338437735</v>
      </c>
      <c r="L237" s="52">
        <f>+J237/payroll!F237</f>
        <v>5.4436416261734811E-3</v>
      </c>
      <c r="O237" s="38">
        <v>14383.303421792049</v>
      </c>
      <c r="P237" s="16">
        <f t="shared" si="18"/>
        <v>-2743.0930833543134</v>
      </c>
      <c r="R237" s="53">
        <v>2.7320321479477785E-4</v>
      </c>
      <c r="S237" s="3">
        <f t="shared" si="19"/>
        <v>0</v>
      </c>
      <c r="W237" s="16"/>
      <c r="Y237" s="16"/>
    </row>
    <row r="238" spans="1:25" outlineLevel="1">
      <c r="A238" t="s">
        <v>394</v>
      </c>
      <c r="B238" t="s">
        <v>395</v>
      </c>
      <c r="C238" s="51">
        <f>+payroll!G238</f>
        <v>4.2437721980434781E-5</v>
      </c>
      <c r="D238" s="51">
        <f>+IFR!T238</f>
        <v>5.4402396583511912E-5</v>
      </c>
      <c r="E238" s="51">
        <f>+claims!R238</f>
        <v>0</v>
      </c>
      <c r="F238" s="51">
        <f>+costs!L238</f>
        <v>0</v>
      </c>
      <c r="H238" s="51">
        <f t="shared" si="16"/>
        <v>1.2105014820493337E-5</v>
      </c>
      <c r="J238" s="16">
        <f t="shared" si="17"/>
        <v>515.75132000658243</v>
      </c>
      <c r="L238" s="52">
        <f>+J238/payroll!F238</f>
        <v>1.2668476593430292E-3</v>
      </c>
      <c r="O238" s="38">
        <v>637.29155317308994</v>
      </c>
      <c r="P238" s="16">
        <f t="shared" si="18"/>
        <v>-121.54023316650751</v>
      </c>
      <c r="R238" s="53">
        <v>1.2105014820493337E-5</v>
      </c>
      <c r="S238" s="3">
        <f t="shared" si="19"/>
        <v>0</v>
      </c>
      <c r="W238" s="16"/>
      <c r="Y238" s="16"/>
    </row>
    <row r="239" spans="1:25" outlineLevel="1">
      <c r="A239" s="48" t="s">
        <v>576</v>
      </c>
      <c r="B239" s="48" t="s">
        <v>577</v>
      </c>
      <c r="C239" s="51">
        <f>+payroll!G239</f>
        <v>1.3952146935594237E-5</v>
      </c>
      <c r="D239" s="51">
        <f>+IFR!T239</f>
        <v>2.632374028234447E-5</v>
      </c>
      <c r="E239" s="51">
        <f>+claims!R239</f>
        <v>0</v>
      </c>
      <c r="F239" s="51">
        <f>+costs!L239</f>
        <v>0</v>
      </c>
      <c r="G239" s="48"/>
      <c r="H239" s="51">
        <f t="shared" si="16"/>
        <v>5.0344859022423384E-6</v>
      </c>
      <c r="I239" s="48"/>
      <c r="J239" s="16">
        <f t="shared" si="17"/>
        <v>214.50141021225076</v>
      </c>
      <c r="K239" s="48"/>
      <c r="L239" s="52">
        <f>+J239/payroll!F239</f>
        <v>1.6026002969934147E-3</v>
      </c>
      <c r="M239" s="48"/>
      <c r="N239" s="48"/>
      <c r="O239" s="38">
        <v>265.05009598470576</v>
      </c>
      <c r="P239" s="16">
        <f t="shared" ref="P239" si="20">+J239-O239</f>
        <v>-50.548685772455002</v>
      </c>
      <c r="Q239" s="48"/>
      <c r="R239" s="53">
        <v>5.0344859022423384E-6</v>
      </c>
      <c r="S239" s="51">
        <f t="shared" ref="S239" si="21">+H239-R239</f>
        <v>0</v>
      </c>
      <c r="W239" s="16"/>
      <c r="Y239" s="16"/>
    </row>
    <row r="240" spans="1:25" outlineLevel="1">
      <c r="A240" t="s">
        <v>396</v>
      </c>
      <c r="B240" t="s">
        <v>397</v>
      </c>
      <c r="C240" s="51">
        <f>+payroll!G240</f>
        <v>2.4126820673212886E-4</v>
      </c>
      <c r="D240" s="51">
        <f>+IFR!T240</f>
        <v>2.9482589116225805E-4</v>
      </c>
      <c r="E240" s="51">
        <f>+claims!R240</f>
        <v>9.871642667317854E-5</v>
      </c>
      <c r="F240" s="51">
        <f>+costs!L240</f>
        <v>2.0458429195103163E-5</v>
      </c>
      <c r="H240" s="51">
        <f t="shared" si="16"/>
        <v>9.4094283754837048E-5</v>
      </c>
      <c r="J240" s="16">
        <f t="shared" si="17"/>
        <v>4009.0203747188257</v>
      </c>
      <c r="L240" s="52">
        <f>+J240/payroll!F240</f>
        <v>1.7321052405227786E-3</v>
      </c>
      <c r="O240" s="38">
        <v>4953.7727237896652</v>
      </c>
      <c r="P240" s="16">
        <f t="shared" si="18"/>
        <v>-944.7523490708395</v>
      </c>
      <c r="R240" s="53">
        <v>9.4094283754837048E-5</v>
      </c>
      <c r="S240" s="3">
        <f t="shared" si="19"/>
        <v>0</v>
      </c>
      <c r="W240" s="16"/>
      <c r="Y240" s="16"/>
    </row>
    <row r="241" spans="1:25" outlineLevel="1">
      <c r="A241" t="s">
        <v>398</v>
      </c>
      <c r="B241" t="s">
        <v>399</v>
      </c>
      <c r="C241" s="51">
        <f>+payroll!G241</f>
        <v>1.1087465372666194E-4</v>
      </c>
      <c r="D241" s="51">
        <f>+IFR!T241</f>
        <v>1.1626318624702141E-4</v>
      </c>
      <c r="E241" s="51">
        <f>+claims!R241</f>
        <v>0</v>
      </c>
      <c r="F241" s="51">
        <f>+costs!L241</f>
        <v>0</v>
      </c>
      <c r="H241" s="51">
        <f t="shared" si="16"/>
        <v>2.839222999671042E-5</v>
      </c>
      <c r="J241" s="16">
        <f t="shared" si="17"/>
        <v>1209.6912160688375</v>
      </c>
      <c r="L241" s="52">
        <f>+J241/payroll!F241</f>
        <v>1.1373086941153169E-3</v>
      </c>
      <c r="O241" s="38">
        <v>1494.7630069827337</v>
      </c>
      <c r="P241" s="16">
        <f t="shared" si="18"/>
        <v>-285.07179091389617</v>
      </c>
      <c r="R241" s="53">
        <v>2.839222999671042E-5</v>
      </c>
      <c r="S241" s="3">
        <f t="shared" si="19"/>
        <v>0</v>
      </c>
      <c r="W241" s="16"/>
      <c r="Y241" s="16"/>
    </row>
    <row r="242" spans="1:25" outlineLevel="1">
      <c r="A242" t="s">
        <v>400</v>
      </c>
      <c r="B242" t="s">
        <v>401</v>
      </c>
      <c r="C242" s="51">
        <f>+payroll!G242</f>
        <v>1.6330113488448562E-3</v>
      </c>
      <c r="D242" s="51">
        <f>+IFR!T242</f>
        <v>1.7531611028041418E-3</v>
      </c>
      <c r="E242" s="51">
        <f>+claims!R242</f>
        <v>9.3780605339519605E-4</v>
      </c>
      <c r="F242" s="51">
        <f>+costs!L242</f>
        <v>6.5394274770693534E-4</v>
      </c>
      <c r="H242" s="51">
        <f t="shared" si="16"/>
        <v>9.5630811308956539E-4</v>
      </c>
      <c r="J242" s="16">
        <f t="shared" si="17"/>
        <v>40744.863097891401</v>
      </c>
      <c r="L242" s="52">
        <f>+J242/payroll!F242</f>
        <v>2.6008767264709214E-3</v>
      </c>
      <c r="O242" s="38">
        <v>50346.66142424749</v>
      </c>
      <c r="P242" s="16">
        <f t="shared" si="18"/>
        <v>-9601.7983263560891</v>
      </c>
      <c r="R242" s="53">
        <v>9.5630811308956539E-4</v>
      </c>
      <c r="S242" s="3">
        <f t="shared" si="19"/>
        <v>0</v>
      </c>
      <c r="W242" s="16"/>
      <c r="Y242" s="16"/>
    </row>
    <row r="243" spans="1:25" outlineLevel="1">
      <c r="A243" t="s">
        <v>402</v>
      </c>
      <c r="B243" t="s">
        <v>403</v>
      </c>
      <c r="C243" s="51">
        <f>+payroll!G243</f>
        <v>4.013059490606079E-4</v>
      </c>
      <c r="D243" s="51">
        <f>+IFR!T243</f>
        <v>4.8172444716690382E-4</v>
      </c>
      <c r="E243" s="51">
        <f>+claims!R243</f>
        <v>4.935821333658927E-5</v>
      </c>
      <c r="F243" s="51">
        <f>+costs!L243</f>
        <v>1.7364277984409043E-4</v>
      </c>
      <c r="H243" s="51">
        <f t="shared" si="16"/>
        <v>2.2196819943538161E-4</v>
      </c>
      <c r="J243" s="16">
        <f t="shared" si="17"/>
        <v>9457.2698634347307</v>
      </c>
      <c r="L243" s="52">
        <f>+J243/payroll!F243</f>
        <v>2.4565538709581409E-3</v>
      </c>
      <c r="O243" s="38">
        <v>11685.938486727389</v>
      </c>
      <c r="P243" s="16">
        <f t="shared" si="18"/>
        <v>-2228.6686232926586</v>
      </c>
      <c r="R243" s="53">
        <v>2.2196819943538161E-4</v>
      </c>
      <c r="S243" s="3">
        <f t="shared" si="19"/>
        <v>0</v>
      </c>
      <c r="W243" s="16"/>
      <c r="Y243" s="16"/>
    </row>
    <row r="244" spans="1:25" outlineLevel="1">
      <c r="A244" t="s">
        <v>404</v>
      </c>
      <c r="B244" t="s">
        <v>405</v>
      </c>
      <c r="C244" s="51">
        <f>+payroll!G244</f>
        <v>9.7515513544083022E-5</v>
      </c>
      <c r="D244" s="51">
        <f>+IFR!T244</f>
        <v>1.6013608671759555E-4</v>
      </c>
      <c r="E244" s="51">
        <f>+claims!R244</f>
        <v>4.935821333658927E-5</v>
      </c>
      <c r="F244" s="51">
        <f>+costs!L244</f>
        <v>1.7447327191906343E-6</v>
      </c>
      <c r="H244" s="51">
        <f t="shared" si="16"/>
        <v>4.06570216647126E-5</v>
      </c>
      <c r="J244" s="16">
        <f t="shared" si="17"/>
        <v>1732.2500552095285</v>
      </c>
      <c r="L244" s="52">
        <f>+J244/payroll!F244</f>
        <v>1.8517100348263884E-3</v>
      </c>
      <c r="O244" s="38">
        <v>2140.4663165080447</v>
      </c>
      <c r="P244" s="16">
        <f t="shared" si="18"/>
        <v>-408.2162612985162</v>
      </c>
      <c r="R244" s="53">
        <v>4.06570216647126E-5</v>
      </c>
      <c r="S244" s="3">
        <f t="shared" si="19"/>
        <v>0</v>
      </c>
      <c r="W244" s="16"/>
      <c r="Y244" s="16"/>
    </row>
    <row r="245" spans="1:25" outlineLevel="1">
      <c r="A245" t="s">
        <v>406</v>
      </c>
      <c r="B245" t="s">
        <v>407</v>
      </c>
      <c r="C245" s="51">
        <f>+payroll!G245</f>
        <v>6.1888492829601394E-4</v>
      </c>
      <c r="D245" s="51">
        <f>+IFR!T245</f>
        <v>9.9679229869144401E-4</v>
      </c>
      <c r="E245" s="51">
        <f>+claims!R245</f>
        <v>8.3908962672201771E-4</v>
      </c>
      <c r="F245" s="51">
        <f>+costs!L245</f>
        <v>2.636364746520956E-4</v>
      </c>
      <c r="H245" s="51">
        <f t="shared" si="16"/>
        <v>4.860049821729923E-4</v>
      </c>
      <c r="J245" s="16">
        <f t="shared" si="17"/>
        <v>20706.931367084511</v>
      </c>
      <c r="L245" s="52">
        <f>+J245/payroll!F245</f>
        <v>3.4877226846919854E-3</v>
      </c>
      <c r="O245" s="38">
        <v>25586.657639983237</v>
      </c>
      <c r="P245" s="16">
        <f t="shared" si="18"/>
        <v>-4879.7262728987262</v>
      </c>
      <c r="R245" s="53">
        <v>4.860049821729923E-4</v>
      </c>
      <c r="S245" s="3">
        <f t="shared" si="19"/>
        <v>0</v>
      </c>
      <c r="W245" s="16"/>
      <c r="Y245" s="16"/>
    </row>
    <row r="246" spans="1:25" outlineLevel="1">
      <c r="A246" t="s">
        <v>408</v>
      </c>
      <c r="B246" t="s">
        <v>409</v>
      </c>
      <c r="C246" s="51">
        <f>+payroll!G246</f>
        <v>1.2645800027045757E-3</v>
      </c>
      <c r="D246" s="51">
        <f>+IFR!T246</f>
        <v>1.3609373725972092E-3</v>
      </c>
      <c r="E246" s="51">
        <f>+claims!R246</f>
        <v>2.4679106668294633E-4</v>
      </c>
      <c r="F246" s="51">
        <f>+costs!L246</f>
        <v>4.5497590415102105E-5</v>
      </c>
      <c r="H246" s="51">
        <f t="shared" si="16"/>
        <v>3.9250688616422635E-4</v>
      </c>
      <c r="J246" s="16">
        <f t="shared" si="17"/>
        <v>16723.312416615689</v>
      </c>
      <c r="L246" s="52">
        <f>+J246/payroll!F246</f>
        <v>1.3785169222312642E-3</v>
      </c>
      <c r="O246" s="38">
        <v>20664.272355226953</v>
      </c>
      <c r="P246" s="16">
        <f t="shared" si="18"/>
        <v>-3940.9599386112641</v>
      </c>
      <c r="R246" s="53">
        <v>3.9250688616422635E-4</v>
      </c>
      <c r="S246" s="3">
        <f t="shared" si="19"/>
        <v>0</v>
      </c>
      <c r="W246" s="16"/>
      <c r="Y246" s="16"/>
    </row>
    <row r="247" spans="1:25" outlineLevel="1">
      <c r="A247" t="s">
        <v>410</v>
      </c>
      <c r="B247" t="s">
        <v>411</v>
      </c>
      <c r="C247" s="51">
        <f>+payroll!G247</f>
        <v>1.9478529338291131E-5</v>
      </c>
      <c r="D247" s="51">
        <f>+IFR!T247</f>
        <v>2.632374028234447E-5</v>
      </c>
      <c r="E247" s="51">
        <f>+claims!R247</f>
        <v>0</v>
      </c>
      <c r="F247" s="51">
        <f>+costs!L247</f>
        <v>0</v>
      </c>
      <c r="H247" s="51">
        <f t="shared" si="16"/>
        <v>5.7252837025794497E-6</v>
      </c>
      <c r="J247" s="16">
        <f t="shared" si="17"/>
        <v>243.93382997090652</v>
      </c>
      <c r="L247" s="52">
        <f>+J247/payroll!F247</f>
        <v>1.3054251615747931E-3</v>
      </c>
      <c r="O247" s="38">
        <v>301.41846146246485</v>
      </c>
      <c r="P247" s="16">
        <f t="shared" si="18"/>
        <v>-57.484631491558332</v>
      </c>
      <c r="R247" s="53">
        <v>5.7252837025794497E-6</v>
      </c>
      <c r="S247" s="3">
        <f t="shared" si="19"/>
        <v>0</v>
      </c>
      <c r="W247" s="16"/>
      <c r="Y247" s="16"/>
    </row>
    <row r="248" spans="1:25" outlineLevel="1">
      <c r="A248" t="s">
        <v>412</v>
      </c>
      <c r="B248" t="s">
        <v>413</v>
      </c>
      <c r="C248" s="51">
        <f>+payroll!G248</f>
        <v>6.3818793440496645E-5</v>
      </c>
      <c r="D248" s="51">
        <f>+IFR!T248</f>
        <v>6.7564266724684147E-5</v>
      </c>
      <c r="E248" s="51">
        <f>+claims!R248</f>
        <v>0</v>
      </c>
      <c r="F248" s="51">
        <f>+costs!L248</f>
        <v>0</v>
      </c>
      <c r="H248" s="51">
        <f t="shared" si="16"/>
        <v>1.6422882520647597E-5</v>
      </c>
      <c r="J248" s="16">
        <f t="shared" si="17"/>
        <v>699.72019563308811</v>
      </c>
      <c r="L248" s="52">
        <f>+J248/payroll!F248</f>
        <v>1.1429097252279024E-3</v>
      </c>
      <c r="O248" s="38">
        <v>864.61391946781202</v>
      </c>
      <c r="P248" s="16">
        <f t="shared" si="18"/>
        <v>-164.89372383472391</v>
      </c>
      <c r="R248" s="53">
        <v>1.6422882520647597E-5</v>
      </c>
      <c r="S248" s="3">
        <f t="shared" si="19"/>
        <v>0</v>
      </c>
      <c r="W248" s="16"/>
      <c r="Y248" s="16"/>
    </row>
    <row r="249" spans="1:25" outlineLevel="1">
      <c r="A249" t="s">
        <v>414</v>
      </c>
      <c r="B249" t="s">
        <v>415</v>
      </c>
      <c r="C249" s="51">
        <f>+payroll!G249</f>
        <v>1.8822876461483298E-4</v>
      </c>
      <c r="D249" s="51">
        <f>+IFR!T249</f>
        <v>2.9658080718108105E-4</v>
      </c>
      <c r="E249" s="51">
        <f>+claims!R249</f>
        <v>3.4550749335612494E-4</v>
      </c>
      <c r="F249" s="51">
        <f>+costs!L249</f>
        <v>8.4429922426996671E-5</v>
      </c>
      <c r="H249" s="51">
        <f t="shared" si="16"/>
        <v>1.6308527393410599E-4</v>
      </c>
      <c r="J249" s="16">
        <f t="shared" si="17"/>
        <v>6948.4793329416443</v>
      </c>
      <c r="L249" s="52">
        <f>+J249/payroll!F249</f>
        <v>3.8480427368598386E-3</v>
      </c>
      <c r="O249" s="38">
        <v>8585.9347606225801</v>
      </c>
      <c r="P249" s="16">
        <f t="shared" si="18"/>
        <v>-1637.4554276809358</v>
      </c>
      <c r="R249" s="53">
        <v>1.6308527393410599E-4</v>
      </c>
      <c r="S249" s="3">
        <f t="shared" si="19"/>
        <v>0</v>
      </c>
      <c r="W249" s="16"/>
      <c r="Y249" s="16"/>
    </row>
    <row r="250" spans="1:25" outlineLevel="1">
      <c r="A250" t="s">
        <v>416</v>
      </c>
      <c r="B250" t="s">
        <v>417</v>
      </c>
      <c r="C250" s="51">
        <f>+payroll!G250</f>
        <v>3.9010210017290248E-5</v>
      </c>
      <c r="D250" s="51">
        <f>+IFR!T250</f>
        <v>5.7473499616452095E-5</v>
      </c>
      <c r="E250" s="51">
        <f>+claims!R250</f>
        <v>0</v>
      </c>
      <c r="F250" s="51">
        <f>+costs!L250</f>
        <v>0</v>
      </c>
      <c r="H250" s="51">
        <f t="shared" si="16"/>
        <v>1.2060463704217793E-5</v>
      </c>
      <c r="J250" s="16">
        <f t="shared" si="17"/>
        <v>513.85315652908059</v>
      </c>
      <c r="L250" s="52">
        <f>+J250/payroll!F250</f>
        <v>1.3730831850680492E-3</v>
      </c>
      <c r="O250" s="38">
        <v>634.94607483143852</v>
      </c>
      <c r="P250" s="16">
        <f t="shared" si="18"/>
        <v>-121.09291830235793</v>
      </c>
      <c r="R250" s="53">
        <v>1.2060463704217793E-5</v>
      </c>
      <c r="S250" s="3">
        <f t="shared" si="19"/>
        <v>0</v>
      </c>
      <c r="W250" s="16"/>
      <c r="Y250" s="16"/>
    </row>
    <row r="251" spans="1:25" outlineLevel="1">
      <c r="A251" t="s">
        <v>418</v>
      </c>
      <c r="B251" t="s">
        <v>419</v>
      </c>
      <c r="C251" s="51">
        <f>+payroll!G251</f>
        <v>4.8132403631689987E-5</v>
      </c>
      <c r="D251" s="51">
        <f>+IFR!T251</f>
        <v>6.4931892696449699E-5</v>
      </c>
      <c r="E251" s="51">
        <f>+claims!R251</f>
        <v>0</v>
      </c>
      <c r="F251" s="51">
        <f>+costs!L251</f>
        <v>0</v>
      </c>
      <c r="H251" s="51">
        <f t="shared" si="16"/>
        <v>1.4133037041017462E-5</v>
      </c>
      <c r="J251" s="16">
        <f t="shared" si="17"/>
        <v>602.158082224439</v>
      </c>
      <c r="L251" s="52">
        <f>+J251/payroll!F251</f>
        <v>1.3040945453237391E-3</v>
      </c>
      <c r="O251" s="38">
        <v>744.06064432689038</v>
      </c>
      <c r="P251" s="16">
        <f t="shared" si="18"/>
        <v>-141.90256210245138</v>
      </c>
      <c r="R251" s="53">
        <v>1.4133037041017462E-5</v>
      </c>
      <c r="S251" s="3">
        <f t="shared" si="19"/>
        <v>0</v>
      </c>
      <c r="W251" s="16"/>
      <c r="Y251" s="16"/>
    </row>
    <row r="252" spans="1:25" outlineLevel="1">
      <c r="A252" t="s">
        <v>420</v>
      </c>
      <c r="B252" t="s">
        <v>421</v>
      </c>
      <c r="C252" s="51">
        <f>+payroll!G252</f>
        <v>2.8503779120986426E-4</v>
      </c>
      <c r="D252" s="51">
        <f>+IFR!T252</f>
        <v>3.0360047125637291E-4</v>
      </c>
      <c r="E252" s="51">
        <f>+claims!R252</f>
        <v>0</v>
      </c>
      <c r="F252" s="51">
        <f>+costs!L252</f>
        <v>0</v>
      </c>
      <c r="H252" s="51">
        <f t="shared" si="16"/>
        <v>7.3579782808279646E-5</v>
      </c>
      <c r="J252" s="16">
        <f t="shared" si="17"/>
        <v>3134.9709745850005</v>
      </c>
      <c r="L252" s="52">
        <f>+J252/payroll!F252</f>
        <v>1.1464818631167824E-3</v>
      </c>
      <c r="O252" s="38">
        <v>3873.747761848349</v>
      </c>
      <c r="P252" s="16">
        <f t="shared" si="18"/>
        <v>-738.77678726334852</v>
      </c>
      <c r="R252" s="53">
        <v>7.3579782808279646E-5</v>
      </c>
      <c r="S252" s="3">
        <f t="shared" si="19"/>
        <v>0</v>
      </c>
      <c r="W252" s="16"/>
      <c r="Y252" s="16"/>
    </row>
    <row r="253" spans="1:25" outlineLevel="1">
      <c r="A253" t="s">
        <v>422</v>
      </c>
      <c r="B253" t="s">
        <v>423</v>
      </c>
      <c r="C253" s="51">
        <f>+payroll!G253</f>
        <v>1.2157266812450023E-4</v>
      </c>
      <c r="D253" s="51">
        <f>+IFR!T253</f>
        <v>1.4565802956230609E-4</v>
      </c>
      <c r="E253" s="51">
        <f>+claims!R253</f>
        <v>0</v>
      </c>
      <c r="F253" s="51">
        <f>+costs!L253</f>
        <v>3.7529499766937531E-6</v>
      </c>
      <c r="H253" s="51">
        <f t="shared" si="16"/>
        <v>3.5655607196867042E-5</v>
      </c>
      <c r="J253" s="16">
        <f t="shared" si="17"/>
        <v>1519.1577003514087</v>
      </c>
      <c r="L253" s="52">
        <f>+J253/payroll!F253</f>
        <v>1.3025758429764294E-3</v>
      </c>
      <c r="O253" s="38">
        <v>1877.1573291551683</v>
      </c>
      <c r="P253" s="16">
        <f t="shared" si="18"/>
        <v>-357.99962880375961</v>
      </c>
      <c r="R253" s="53">
        <v>3.5655607196867042E-5</v>
      </c>
      <c r="S253" s="3">
        <f t="shared" si="19"/>
        <v>0</v>
      </c>
      <c r="W253" s="16"/>
      <c r="Y253" s="16"/>
    </row>
    <row r="254" spans="1:25" outlineLevel="1">
      <c r="A254" t="s">
        <v>424</v>
      </c>
      <c r="B254" t="s">
        <v>425</v>
      </c>
      <c r="C254" s="51">
        <f>+payroll!G254</f>
        <v>2.0930031910289972E-4</v>
      </c>
      <c r="D254" s="51">
        <f>+IFR!T254</f>
        <v>2.8166402102108585E-4</v>
      </c>
      <c r="E254" s="51">
        <f>+claims!R254</f>
        <v>3.9486570669271416E-4</v>
      </c>
      <c r="F254" s="51">
        <f>+costs!L254</f>
        <v>3.1936852487785439E-4</v>
      </c>
      <c r="H254" s="51">
        <f t="shared" si="16"/>
        <v>3.1222151344611793E-4</v>
      </c>
      <c r="J254" s="16">
        <f t="shared" si="17"/>
        <v>13302.640276133554</v>
      </c>
      <c r="L254" s="52">
        <f>+J254/payroll!F254</f>
        <v>6.6252773753803784E-3</v>
      </c>
      <c r="O254" s="38">
        <v>16437.496045132481</v>
      </c>
      <c r="P254" s="16">
        <f t="shared" si="18"/>
        <v>-3134.8557689989266</v>
      </c>
      <c r="R254" s="53">
        <v>3.1222151344611793E-4</v>
      </c>
      <c r="S254" s="3">
        <f t="shared" si="19"/>
        <v>0</v>
      </c>
      <c r="W254" s="16"/>
      <c r="Y254" s="16"/>
    </row>
    <row r="255" spans="1:25" outlineLevel="1">
      <c r="A255" t="s">
        <v>426</v>
      </c>
      <c r="B255" t="s">
        <v>427</v>
      </c>
      <c r="C255" s="51">
        <f>+payroll!G255</f>
        <v>9.9096024300753475E-6</v>
      </c>
      <c r="D255" s="51">
        <f>+IFR!T255</f>
        <v>1.5794244169406683E-5</v>
      </c>
      <c r="E255" s="51">
        <f>+claims!R255</f>
        <v>0</v>
      </c>
      <c r="F255" s="51">
        <f>+costs!L255</f>
        <v>0</v>
      </c>
      <c r="H255" s="51">
        <f t="shared" si="16"/>
        <v>3.2129808249352539E-6</v>
      </c>
      <c r="J255" s="16">
        <f t="shared" si="17"/>
        <v>136.89360369974835</v>
      </c>
      <c r="L255" s="52">
        <f>+J255/payroll!F255</f>
        <v>1.440001796031912E-3</v>
      </c>
      <c r="O255" s="38">
        <v>169.15349304420712</v>
      </c>
      <c r="P255" s="16">
        <f t="shared" si="18"/>
        <v>-32.25988934445877</v>
      </c>
      <c r="R255" s="53">
        <v>3.2129808249352539E-6</v>
      </c>
      <c r="S255" s="3">
        <f t="shared" si="19"/>
        <v>0</v>
      </c>
      <c r="W255" s="16"/>
      <c r="Y255" s="16"/>
    </row>
    <row r="256" spans="1:25" outlineLevel="1">
      <c r="A256" t="s">
        <v>428</v>
      </c>
      <c r="B256" t="s">
        <v>429</v>
      </c>
      <c r="C256" s="51">
        <f>+payroll!G256</f>
        <v>1.0408084945175543E-4</v>
      </c>
      <c r="D256" s="51">
        <f>+IFR!T256</f>
        <v>1.3074124340231087E-4</v>
      </c>
      <c r="E256" s="51">
        <f>+claims!R256</f>
        <v>1.480746400097678E-4</v>
      </c>
      <c r="F256" s="51">
        <f>+costs!L256</f>
        <v>2.1442081492744863E-5</v>
      </c>
      <c r="H256" s="51">
        <f t="shared" si="16"/>
        <v>6.4429206503870376E-5</v>
      </c>
      <c r="J256" s="16">
        <f t="shared" si="17"/>
        <v>2745.0976966250073</v>
      </c>
      <c r="L256" s="52">
        <f>+J256/payroll!F256</f>
        <v>2.7493060377005874E-3</v>
      </c>
      <c r="O256" s="38">
        <v>3391.9982496054395</v>
      </c>
      <c r="P256" s="16">
        <f t="shared" si="18"/>
        <v>-646.90055298043217</v>
      </c>
      <c r="R256" s="53">
        <v>6.4429206503870376E-5</v>
      </c>
      <c r="S256" s="3">
        <f t="shared" si="19"/>
        <v>0</v>
      </c>
      <c r="W256" s="16"/>
      <c r="Y256" s="16"/>
    </row>
    <row r="257" spans="1:25" outlineLevel="1">
      <c r="A257" t="s">
        <v>430</v>
      </c>
      <c r="B257" t="s">
        <v>431</v>
      </c>
      <c r="C257" s="51">
        <f>+payroll!G257</f>
        <v>2.5778563781578198E-5</v>
      </c>
      <c r="D257" s="51">
        <f>+IFR!T257</f>
        <v>2.3691366254110025E-5</v>
      </c>
      <c r="E257" s="51">
        <f>+claims!R257</f>
        <v>0</v>
      </c>
      <c r="F257" s="51">
        <f>+costs!L257</f>
        <v>0</v>
      </c>
      <c r="H257" s="51">
        <f t="shared" si="16"/>
        <v>6.1837412544610279E-6</v>
      </c>
      <c r="J257" s="16">
        <f t="shared" si="17"/>
        <v>263.4670640111994</v>
      </c>
      <c r="L257" s="52">
        <f>+J257/payroll!F257</f>
        <v>1.065377996040683E-3</v>
      </c>
      <c r="O257" s="38">
        <v>325.55483218444931</v>
      </c>
      <c r="P257" s="16">
        <f t="shared" si="18"/>
        <v>-62.087768173249913</v>
      </c>
      <c r="R257" s="53">
        <v>6.1837412544610279E-6</v>
      </c>
      <c r="S257" s="3">
        <f t="shared" si="19"/>
        <v>0</v>
      </c>
      <c r="W257" s="16"/>
      <c r="Y257" s="16"/>
    </row>
    <row r="258" spans="1:25" outlineLevel="1">
      <c r="A258" t="s">
        <v>432</v>
      </c>
      <c r="B258" t="s">
        <v>433</v>
      </c>
      <c r="C258" s="51">
        <f>+payroll!G258</f>
        <v>4.3685519046807197E-4</v>
      </c>
      <c r="D258" s="51">
        <f>+IFR!T258</f>
        <v>5.5323727493393959E-4</v>
      </c>
      <c r="E258" s="51">
        <f>+claims!R258</f>
        <v>4.935821333658927E-5</v>
      </c>
      <c r="F258" s="51">
        <f>+costs!L258</f>
        <v>2.4869128895175534E-5</v>
      </c>
      <c r="H258" s="51">
        <f t="shared" si="16"/>
        <v>1.4608676751284516E-4</v>
      </c>
      <c r="J258" s="16">
        <f t="shared" si="17"/>
        <v>6224.233864851557</v>
      </c>
      <c r="L258" s="52">
        <f>+J258/payroll!F258</f>
        <v>1.4851985293602822E-3</v>
      </c>
      <c r="O258" s="38">
        <v>7691.0160249190776</v>
      </c>
      <c r="P258" s="16">
        <f t="shared" si="18"/>
        <v>-1466.7821600675206</v>
      </c>
      <c r="R258" s="53">
        <v>1.4608676751284516E-4</v>
      </c>
      <c r="S258" s="3">
        <f t="shared" si="19"/>
        <v>0</v>
      </c>
      <c r="W258" s="16"/>
      <c r="Y258" s="16"/>
    </row>
    <row r="259" spans="1:25" outlineLevel="1">
      <c r="A259" t="s">
        <v>434</v>
      </c>
      <c r="B259" t="s">
        <v>435</v>
      </c>
      <c r="C259" s="51">
        <f>+payroll!G259</f>
        <v>1.1437422754700025E-5</v>
      </c>
      <c r="D259" s="51">
        <f>+IFR!T259</f>
        <v>2.3691366254110025E-5</v>
      </c>
      <c r="E259" s="51">
        <f>+claims!R259</f>
        <v>0</v>
      </c>
      <c r="F259" s="51">
        <f>+costs!L259</f>
        <v>0</v>
      </c>
      <c r="H259" s="51">
        <f t="shared" si="16"/>
        <v>4.3910986261012561E-6</v>
      </c>
      <c r="J259" s="16">
        <f t="shared" si="17"/>
        <v>187.08898305987498</v>
      </c>
      <c r="L259" s="52">
        <f>+J259/payroll!F259</f>
        <v>1.7051247130809503E-3</v>
      </c>
      <c r="O259" s="38">
        <v>231.17774782288473</v>
      </c>
      <c r="P259" s="16">
        <f t="shared" si="18"/>
        <v>-44.088764763009749</v>
      </c>
      <c r="R259" s="53">
        <v>4.3910986261012561E-6</v>
      </c>
      <c r="S259" s="3">
        <f t="shared" si="19"/>
        <v>0</v>
      </c>
      <c r="W259" s="16"/>
      <c r="Y259" s="16"/>
    </row>
    <row r="260" spans="1:25" outlineLevel="1">
      <c r="A260" s="48" t="s">
        <v>566</v>
      </c>
      <c r="B260" s="48" t="s">
        <v>567</v>
      </c>
      <c r="C260" s="51">
        <f>+payroll!G260</f>
        <v>1.0747016478228218E-4</v>
      </c>
      <c r="D260" s="51">
        <f>+IFR!T260</f>
        <v>9.1694361983499917E-5</v>
      </c>
      <c r="E260" s="51">
        <f>+claims!R260</f>
        <v>4.935821333658927E-5</v>
      </c>
      <c r="F260" s="51">
        <f>+costs!L260</f>
        <v>2.3166357880825635E-6</v>
      </c>
      <c r="H260" s="51">
        <f t="shared" si="16"/>
        <v>3.3689279319060688E-5</v>
      </c>
      <c r="J260" s="16">
        <f t="shared" si="17"/>
        <v>1435.3795130808344</v>
      </c>
      <c r="L260" s="52">
        <f>+J260/payroll!F260</f>
        <v>1.3922426603359653E-3</v>
      </c>
      <c r="O260" s="38">
        <v>1773.6362541397734</v>
      </c>
      <c r="P260" s="16">
        <f>+J260-O260</f>
        <v>-338.25674105893904</v>
      </c>
      <c r="R260" s="53">
        <v>3.3689279319060688E-5</v>
      </c>
      <c r="S260" s="3">
        <f>+H260-R260</f>
        <v>0</v>
      </c>
      <c r="W260" s="16"/>
      <c r="Y260" s="16"/>
    </row>
    <row r="261" spans="1:25" outlineLevel="1">
      <c r="A261" t="s">
        <v>436</v>
      </c>
      <c r="B261" t="s">
        <v>437</v>
      </c>
      <c r="C261" s="51">
        <f>+payroll!G261</f>
        <v>3.4198621250730005E-5</v>
      </c>
      <c r="D261" s="51">
        <f>+IFR!T261</f>
        <v>4.124052644233967E-5</v>
      </c>
      <c r="E261" s="51">
        <f>+claims!R261</f>
        <v>4.935821333658927E-5</v>
      </c>
      <c r="F261" s="51">
        <f>+costs!L261</f>
        <v>3.0156041444453616E-5</v>
      </c>
      <c r="H261" s="51">
        <f t="shared" si="16"/>
        <v>3.4927250328794267E-5</v>
      </c>
      <c r="J261" s="16">
        <f t="shared" si="17"/>
        <v>1488.1250232572484</v>
      </c>
      <c r="L261" s="52">
        <f>+J261/payroll!F261</f>
        <v>4.5359361291799636E-3</v>
      </c>
      <c r="O261" s="38">
        <v>1838.8115950440001</v>
      </c>
      <c r="P261" s="16">
        <f t="shared" si="18"/>
        <v>-350.68657178675176</v>
      </c>
      <c r="R261" s="53">
        <v>3.4927250328794267E-5</v>
      </c>
      <c r="S261" s="3">
        <f t="shared" si="19"/>
        <v>0</v>
      </c>
      <c r="W261" s="16"/>
      <c r="Y261" s="16"/>
    </row>
    <row r="262" spans="1:25">
      <c r="A262" t="s">
        <v>438</v>
      </c>
      <c r="B262" t="s">
        <v>439</v>
      </c>
      <c r="C262" s="51">
        <f>+payroll!G262</f>
        <v>3.3623795307920215E-5</v>
      </c>
      <c r="D262" s="51">
        <f>+IFR!T262</f>
        <v>4.738273250822005E-5</v>
      </c>
      <c r="E262" s="51">
        <f>+claims!R262</f>
        <v>0</v>
      </c>
      <c r="F262" s="51">
        <f>+costs!L262</f>
        <v>0</v>
      </c>
      <c r="H262" s="51">
        <f t="shared" ref="H262" si="22">(C262*$C$3)+(D262*$D$3)+(E262*$E$3)+(F262*$F$3)</f>
        <v>1.0125815977017534E-5</v>
      </c>
      <c r="J262" s="16">
        <f t="shared" ref="J262" si="23">(+H262*$J$273)</f>
        <v>431.42474699404767</v>
      </c>
      <c r="L262" s="52">
        <f>+J262/payroll!F262</f>
        <v>1.3375019640323197E-3</v>
      </c>
      <c r="O262" s="46">
        <v>533.09286166370828</v>
      </c>
      <c r="P262" s="20">
        <f t="shared" si="18"/>
        <v>-101.66811466966061</v>
      </c>
      <c r="R262" s="79">
        <v>1.0125815977017534E-5</v>
      </c>
      <c r="S262" s="24">
        <f t="shared" si="19"/>
        <v>0</v>
      </c>
      <c r="W262" s="16"/>
      <c r="Y262" s="16"/>
    </row>
    <row r="263" spans="1:25">
      <c r="B263" t="s">
        <v>483</v>
      </c>
      <c r="C263" s="32">
        <f>SUBTOTAL(9,C140:C262)</f>
        <v>2.8127324451007307E-2</v>
      </c>
      <c r="D263" s="32">
        <f>SUBTOTAL(9,D140:D262)</f>
        <v>3.2598442507645937E-2</v>
      </c>
      <c r="E263" s="32">
        <f>SUBTOTAL(9,E140:E262)</f>
        <v>1.4771094791149811E-2</v>
      </c>
      <c r="F263" s="32">
        <f>SUBTOTAL(9,F140:F262)</f>
        <v>1.3766038890218294E-2</v>
      </c>
      <c r="H263" s="32">
        <f>SUBTOTAL(9,H140:H262)</f>
        <v>1.8066008422635109E-2</v>
      </c>
      <c r="J263" s="16">
        <f>SUBTOTAL(9,J140:J262)</f>
        <v>769727.90445905132</v>
      </c>
      <c r="L263" s="52">
        <f>+J263/payroll!F263</f>
        <v>2.8526265285597537E-3</v>
      </c>
      <c r="O263" s="38">
        <f>SUBTOTAL(9,O140:O262)</f>
        <v>951119.41108966188</v>
      </c>
      <c r="P263" s="38">
        <f>SUBTOTAL(9,P140:P262)</f>
        <v>-181391.50663061085</v>
      </c>
      <c r="Q263" s="50"/>
      <c r="R263" s="53">
        <f>SUBTOTAL(9,R140:R262)</f>
        <v>1.8066008422635109E-2</v>
      </c>
      <c r="S263" s="32">
        <f>SUBTOTAL(9,S140:S262)</f>
        <v>0</v>
      </c>
      <c r="V263" s="50"/>
      <c r="W263" s="16"/>
      <c r="Y263" s="16"/>
    </row>
    <row r="264" spans="1:25">
      <c r="C264" s="7"/>
      <c r="D264" s="7"/>
      <c r="E264" s="7"/>
      <c r="F264" s="7"/>
      <c r="H264" s="7"/>
      <c r="J264" s="20"/>
      <c r="O264" s="46"/>
      <c r="P264" s="46"/>
      <c r="Q264" s="50"/>
      <c r="R264" s="46"/>
      <c r="S264" s="20"/>
      <c r="U264" s="29"/>
    </row>
    <row r="265" spans="1:25">
      <c r="C265" s="8">
        <f>SUBTOTAL(9,C4:C264)</f>
        <v>0.99999999999999911</v>
      </c>
      <c r="D265" s="8">
        <f>SUBTOTAL(9,D4:D264)</f>
        <v>0.99999999999999856</v>
      </c>
      <c r="E265" s="8">
        <f>SUBTOTAL(9,E4:E264)</f>
        <v>1.0000000000000004</v>
      </c>
      <c r="F265" s="8">
        <f>SUBTOTAL(9,F4:F264)</f>
        <v>0.99999999999999944</v>
      </c>
      <c r="H265" s="8">
        <f>SUBTOTAL(9,H4:H264)</f>
        <v>0.99999999999999978</v>
      </c>
      <c r="J265" s="16">
        <f>SUBTOTAL(9,J4:J264)</f>
        <v>42606417.890000023</v>
      </c>
      <c r="L265" s="33">
        <f>+J265/payroll!F265</f>
        <v>4.4413104449692025E-3</v>
      </c>
      <c r="N265" s="29"/>
      <c r="O265" s="38">
        <f>SUBTOTAL(9,O4:O264)</f>
        <v>52646903.999999978</v>
      </c>
      <c r="P265" s="38">
        <f>SUBTOTAL(9,P4:P264)</f>
        <v>-10040486.109999979</v>
      </c>
      <c r="Q265" s="49"/>
      <c r="R265" s="44">
        <f>SUBTOTAL(9,R4:R264)</f>
        <v>0.99999999999999978</v>
      </c>
      <c r="S265" s="8">
        <f>SUBTOTAL(9,S4:S264)</f>
        <v>0</v>
      </c>
    </row>
    <row r="266" spans="1:25">
      <c r="J266" s="16"/>
      <c r="O266" s="38"/>
      <c r="P266" s="16"/>
      <c r="R266" s="38"/>
      <c r="S266" s="16"/>
      <c r="V266" s="50"/>
    </row>
    <row r="267" spans="1:25">
      <c r="J267" s="16"/>
      <c r="N267" s="50"/>
      <c r="O267" s="38"/>
      <c r="P267" s="16"/>
      <c r="R267" s="38"/>
      <c r="S267" s="16"/>
    </row>
    <row r="268" spans="1:25">
      <c r="H268" s="34" t="s">
        <v>582</v>
      </c>
      <c r="J268" s="38">
        <v>35300000</v>
      </c>
      <c r="N268" s="50"/>
      <c r="O268" s="38">
        <v>42000000</v>
      </c>
      <c r="P268" s="16">
        <f>+J268-O268</f>
        <v>-6700000</v>
      </c>
      <c r="R268" s="38"/>
      <c r="S268" s="16"/>
    </row>
    <row r="269" spans="1:25">
      <c r="H269" s="9" t="s">
        <v>507</v>
      </c>
      <c r="J269" s="38">
        <v>-4237884.17</v>
      </c>
      <c r="N269" s="50"/>
      <c r="O269" s="38">
        <v>-2000000</v>
      </c>
      <c r="P269" s="16">
        <f>+J269-O269</f>
        <v>-2237884.17</v>
      </c>
      <c r="R269" s="38"/>
      <c r="S269" s="16"/>
    </row>
    <row r="270" spans="1:25">
      <c r="H270" s="9" t="s">
        <v>550</v>
      </c>
      <c r="J270" s="38">
        <f>11004900+2242004</f>
        <v>13246904</v>
      </c>
      <c r="N270" s="50"/>
      <c r="O270" s="38">
        <f>11004900+2242004</f>
        <v>13246904</v>
      </c>
      <c r="P270" s="16">
        <f>+J270-O270</f>
        <v>0</v>
      </c>
      <c r="R270" s="38"/>
      <c r="S270" s="16"/>
    </row>
    <row r="271" spans="1:25">
      <c r="H271" s="9" t="s">
        <v>507</v>
      </c>
      <c r="J271" s="38">
        <f>-1676135.03+-26466.91</f>
        <v>-1702601.94</v>
      </c>
      <c r="N271" s="50"/>
      <c r="O271" s="38">
        <v>-600000</v>
      </c>
      <c r="P271" s="16">
        <f>+J271-O271</f>
        <v>-1102601.94</v>
      </c>
      <c r="R271" s="38"/>
      <c r="S271" s="16"/>
    </row>
    <row r="272" spans="1:25">
      <c r="J272" s="16"/>
      <c r="N272" s="50"/>
      <c r="O272" s="38"/>
      <c r="P272" s="16"/>
      <c r="R272" s="38"/>
      <c r="S272" s="16"/>
    </row>
    <row r="273" spans="1:19" ht="12.75" customHeight="1" thickBot="1">
      <c r="J273" s="17">
        <f>SUM(J268:J272)</f>
        <v>42606417.890000001</v>
      </c>
      <c r="N273" s="50"/>
      <c r="O273" s="41">
        <f>SUM(O268:O272)</f>
        <v>52646904</v>
      </c>
      <c r="P273" s="17">
        <f>SUM(P268:P272)</f>
        <v>-10040486.109999999</v>
      </c>
      <c r="R273" s="57"/>
      <c r="S273" s="16"/>
    </row>
    <row r="274" spans="1:19" ht="15.75" thickTop="1">
      <c r="A274" s="30"/>
      <c r="J274" s="16"/>
      <c r="N274" s="50"/>
      <c r="O274" s="38"/>
      <c r="P274" s="16"/>
      <c r="R274" s="38"/>
      <c r="S274" s="16"/>
    </row>
    <row r="275" spans="1:19">
      <c r="J275" s="16"/>
      <c r="N275" s="50"/>
      <c r="O275" s="38"/>
      <c r="P275" s="16"/>
      <c r="R275" s="38"/>
      <c r="S275" s="16"/>
    </row>
    <row r="276" spans="1:19">
      <c r="J276" s="16"/>
      <c r="N276" s="50"/>
      <c r="O276" s="38"/>
      <c r="P276" s="16"/>
      <c r="R276" s="38"/>
      <c r="S276" s="16"/>
    </row>
    <row r="277" spans="1:19">
      <c r="J277" s="16"/>
      <c r="N277" s="50"/>
      <c r="O277" s="38"/>
      <c r="P277" s="16"/>
      <c r="R277" s="38"/>
      <c r="S277" s="16"/>
    </row>
    <row r="278" spans="1:19">
      <c r="J278" s="16"/>
      <c r="O278" s="38"/>
      <c r="P278" s="16"/>
      <c r="R278" s="38"/>
      <c r="S278" s="16"/>
    </row>
    <row r="279" spans="1:19">
      <c r="J279" s="16"/>
    </row>
    <row r="280" spans="1:19">
      <c r="J280" s="16"/>
    </row>
    <row r="281" spans="1:19">
      <c r="J281" s="16"/>
    </row>
    <row r="282" spans="1:19">
      <c r="J282" s="16"/>
    </row>
    <row r="283" spans="1:19">
      <c r="J283" s="16"/>
    </row>
    <row r="284" spans="1:19">
      <c r="J284" s="16"/>
    </row>
    <row r="285" spans="1:19">
      <c r="J285" s="16"/>
    </row>
  </sheetData>
  <autoFilter ref="P3:P262"/>
  <dataConsolidate/>
  <phoneticPr fontId="6" type="noConversion"/>
  <printOptions horizontalCentered="1"/>
  <pageMargins left="0.25" right="0.25" top="0.95" bottom="0.5" header="0.5" footer="0.25"/>
  <pageSetup scale="78" fitToHeight="3" orientation="landscape" horizontalDpi="4294967292" verticalDpi="200" r:id="rId1"/>
  <headerFooter alignWithMargins="0">
    <oddHeader>&amp;C&amp;"Arial,Bold"&amp;14State Office of Risk Management
FY 2019  Assessment Amounts</oddHeader>
    <oddFooter>&amp;L &amp;D&amp;CPage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M278"/>
  <sheetViews>
    <sheetView zoomScale="95" workbookViewId="0">
      <pane xSplit="2" ySplit="3" topLeftCell="C227" activePane="bottomRight" state="frozen"/>
      <selection activeCell="D52" sqref="D52"/>
      <selection pane="topRight" activeCell="D52" sqref="D52"/>
      <selection pane="bottomLeft" activeCell="D52" sqref="D52"/>
      <selection pane="bottomRight" activeCell="F246" sqref="F246"/>
    </sheetView>
  </sheetViews>
  <sheetFormatPr defaultRowHeight="12.75" outlineLevelRow="1"/>
  <cols>
    <col min="1" max="1" width="6.85546875" bestFit="1" customWidth="1"/>
    <col min="2" max="2" width="39.28515625" customWidth="1"/>
    <col min="3" max="3" width="16.85546875" style="50" bestFit="1" customWidth="1"/>
    <col min="4" max="4" width="17" style="50" bestFit="1" customWidth="1"/>
    <col min="5" max="5" width="17.42578125" style="37" bestFit="1" customWidth="1"/>
    <col min="6" max="6" width="16.85546875" bestFit="1" customWidth="1"/>
    <col min="7" max="7" width="11.7109375" style="3" customWidth="1"/>
    <col min="10" max="10" width="16.85546875" bestFit="1" customWidth="1"/>
    <col min="11" max="11" width="16.7109375" style="75" customWidth="1"/>
    <col min="12" max="12" width="15.140625" bestFit="1" customWidth="1"/>
    <col min="13" max="13" width="12.85546875" bestFit="1" customWidth="1"/>
  </cols>
  <sheetData>
    <row r="1" spans="1:10">
      <c r="A1" s="48"/>
      <c r="B1" s="48"/>
      <c r="E1" s="50"/>
      <c r="F1" s="48"/>
      <c r="G1" s="51"/>
    </row>
    <row r="2" spans="1:10">
      <c r="A2" s="19" t="s">
        <v>460</v>
      </c>
      <c r="B2" s="19"/>
      <c r="E2" s="50"/>
      <c r="F2" s="1" t="s">
        <v>440</v>
      </c>
      <c r="G2" s="1" t="s">
        <v>3</v>
      </c>
    </row>
    <row r="3" spans="1:10">
      <c r="A3" s="11" t="s">
        <v>458</v>
      </c>
      <c r="B3" s="11" t="s">
        <v>459</v>
      </c>
      <c r="C3" s="11" t="s">
        <v>569</v>
      </c>
      <c r="D3" s="11" t="s">
        <v>571</v>
      </c>
      <c r="E3" s="11" t="s">
        <v>579</v>
      </c>
      <c r="F3" s="11" t="s">
        <v>441</v>
      </c>
      <c r="G3" s="11" t="s">
        <v>5</v>
      </c>
    </row>
    <row r="5" spans="1:10">
      <c r="A5" t="s">
        <v>7</v>
      </c>
      <c r="B5" t="s">
        <v>515</v>
      </c>
      <c r="C5" s="38">
        <v>27228228.98</v>
      </c>
      <c r="D5" s="43">
        <v>25318470.579999998</v>
      </c>
      <c r="E5" s="43">
        <v>28017090</v>
      </c>
      <c r="F5" s="16">
        <f t="shared" ref="F5:F68" si="0">IF(C5&gt;0,(+C5+(D5*2)+(E5*3))/6,IF(D5&gt;0,((D5*2)+(E5*3))/5,E5))</f>
        <v>26986073.356666666</v>
      </c>
      <c r="G5" s="3">
        <f t="shared" ref="G5:G11" si="1">+F5/$F$265</f>
        <v>2.8130393354612216E-3</v>
      </c>
      <c r="I5" s="16"/>
      <c r="J5" s="74"/>
    </row>
    <row r="6" spans="1:10">
      <c r="A6" t="s">
        <v>8</v>
      </c>
      <c r="B6" t="s">
        <v>516</v>
      </c>
      <c r="C6" s="38">
        <v>31386266.140000001</v>
      </c>
      <c r="D6" s="43">
        <v>29370407</v>
      </c>
      <c r="E6" s="43">
        <v>33462682</v>
      </c>
      <c r="F6" s="16">
        <f t="shared" si="0"/>
        <v>31752521.02333333</v>
      </c>
      <c r="G6" s="3">
        <f t="shared" si="1"/>
        <v>3.3098957917354838E-3</v>
      </c>
      <c r="I6" s="16"/>
      <c r="J6" s="74"/>
    </row>
    <row r="7" spans="1:10">
      <c r="A7" t="s">
        <v>9</v>
      </c>
      <c r="B7" t="s">
        <v>10</v>
      </c>
      <c r="C7" s="38">
        <v>24927414.25</v>
      </c>
      <c r="D7" s="43">
        <v>26845483.859999999</v>
      </c>
      <c r="E7" s="43">
        <v>29274163.539999999</v>
      </c>
      <c r="F7" s="16">
        <f t="shared" si="0"/>
        <v>27740145.431666669</v>
      </c>
      <c r="G7" s="3">
        <f t="shared" si="1"/>
        <v>2.8916441172948796E-3</v>
      </c>
      <c r="I7" s="16"/>
      <c r="J7" s="74"/>
    </row>
    <row r="8" spans="1:10">
      <c r="A8" t="s">
        <v>11</v>
      </c>
      <c r="B8" t="s">
        <v>12</v>
      </c>
      <c r="C8" s="38">
        <v>12988325</v>
      </c>
      <c r="D8" s="43">
        <v>14137996.220000001</v>
      </c>
      <c r="E8" s="43">
        <v>14496766.84</v>
      </c>
      <c r="F8" s="16">
        <f t="shared" si="0"/>
        <v>14125769.659999998</v>
      </c>
      <c r="G8" s="3">
        <f t="shared" si="1"/>
        <v>1.472476012795992E-3</v>
      </c>
      <c r="I8" s="16"/>
      <c r="J8" s="74"/>
    </row>
    <row r="9" spans="1:10">
      <c r="A9" t="s">
        <v>13</v>
      </c>
      <c r="B9" t="s">
        <v>14</v>
      </c>
      <c r="C9" s="38">
        <v>1453885.31</v>
      </c>
      <c r="D9" s="43">
        <v>1329680</v>
      </c>
      <c r="E9" s="43">
        <v>1319818.07</v>
      </c>
      <c r="F9" s="16">
        <f t="shared" si="0"/>
        <v>1345449.92</v>
      </c>
      <c r="G9" s="3">
        <f t="shared" si="1"/>
        <v>1.4025025052109526E-4</v>
      </c>
      <c r="I9" s="16"/>
      <c r="J9" s="74"/>
    </row>
    <row r="10" spans="1:10">
      <c r="A10" t="s">
        <v>15</v>
      </c>
      <c r="B10" t="s">
        <v>16</v>
      </c>
      <c r="C10" s="38">
        <v>2158781.58</v>
      </c>
      <c r="D10" s="43">
        <v>2225958</v>
      </c>
      <c r="E10" s="43">
        <v>2574734.17</v>
      </c>
      <c r="F10" s="16">
        <f t="shared" si="0"/>
        <v>2389150.0150000001</v>
      </c>
      <c r="G10" s="3">
        <f t="shared" si="1"/>
        <v>2.4904597574038913E-4</v>
      </c>
      <c r="I10" s="16"/>
      <c r="J10" s="74"/>
    </row>
    <row r="11" spans="1:10">
      <c r="A11" t="s">
        <v>17</v>
      </c>
      <c r="B11" t="s">
        <v>18</v>
      </c>
      <c r="C11" s="72">
        <v>5931146</v>
      </c>
      <c r="D11" s="43">
        <v>6115626</v>
      </c>
      <c r="E11" s="43">
        <v>6452691</v>
      </c>
      <c r="F11" s="16">
        <f t="shared" si="0"/>
        <v>6253411.833333333</v>
      </c>
      <c r="G11" s="3">
        <f t="shared" si="1"/>
        <v>6.5185820980730484E-4</v>
      </c>
      <c r="I11" s="16"/>
      <c r="J11" s="74"/>
    </row>
    <row r="12" spans="1:10">
      <c r="A12" t="s">
        <v>19</v>
      </c>
      <c r="B12" t="s">
        <v>20</v>
      </c>
      <c r="C12" s="72">
        <v>1258246</v>
      </c>
      <c r="D12" s="43">
        <v>1216458</v>
      </c>
      <c r="E12" s="43">
        <v>1243191.8</v>
      </c>
      <c r="F12" s="16">
        <f t="shared" si="0"/>
        <v>1236789.5666666667</v>
      </c>
      <c r="G12" s="51">
        <f t="shared" ref="G12:G75" si="2">+F12/$F$265</f>
        <v>1.2892345080140689E-4</v>
      </c>
      <c r="I12" s="16"/>
      <c r="J12" s="74"/>
    </row>
    <row r="13" spans="1:10">
      <c r="A13" t="s">
        <v>21</v>
      </c>
      <c r="B13" t="s">
        <v>22</v>
      </c>
      <c r="C13" s="72">
        <v>5397021</v>
      </c>
      <c r="D13" s="43">
        <v>6204941</v>
      </c>
      <c r="E13" s="43">
        <v>6623843.5899999999</v>
      </c>
      <c r="F13" s="16">
        <f t="shared" si="0"/>
        <v>6279738.961666666</v>
      </c>
      <c r="G13" s="51">
        <f t="shared" si="2"/>
        <v>6.5460256044374545E-4</v>
      </c>
      <c r="I13" s="16"/>
      <c r="J13" s="74"/>
    </row>
    <row r="14" spans="1:10">
      <c r="A14" t="s">
        <v>23</v>
      </c>
      <c r="B14" t="s">
        <v>24</v>
      </c>
      <c r="C14" s="73">
        <v>15444523</v>
      </c>
      <c r="D14" s="43">
        <v>17390601.940000001</v>
      </c>
      <c r="E14" s="43">
        <v>18071914.23</v>
      </c>
      <c r="F14" s="16">
        <f t="shared" si="0"/>
        <v>17406911.594999999</v>
      </c>
      <c r="G14" s="51">
        <f t="shared" si="2"/>
        <v>1.8145035914806161E-3</v>
      </c>
      <c r="I14" s="16"/>
      <c r="J14" s="74"/>
    </row>
    <row r="15" spans="1:10">
      <c r="A15" t="s">
        <v>25</v>
      </c>
      <c r="B15" t="s">
        <v>26</v>
      </c>
      <c r="C15" s="72">
        <v>386120</v>
      </c>
      <c r="D15" s="43">
        <v>386603.9</v>
      </c>
      <c r="E15" s="43">
        <v>389433.42</v>
      </c>
      <c r="F15" s="16">
        <f t="shared" si="0"/>
        <v>387938.01</v>
      </c>
      <c r="G15" s="51">
        <f t="shared" si="2"/>
        <v>4.0438816993764553E-5</v>
      </c>
      <c r="I15" s="16"/>
      <c r="J15" s="74"/>
    </row>
    <row r="16" spans="1:10">
      <c r="A16" t="s">
        <v>548</v>
      </c>
      <c r="B16" t="s">
        <v>549</v>
      </c>
      <c r="C16" s="72">
        <v>798958</v>
      </c>
      <c r="D16" s="43">
        <v>976128.87</v>
      </c>
      <c r="E16" s="43">
        <v>1092564.23</v>
      </c>
      <c r="F16" s="16">
        <f>IF(C16&gt;0,(+C16+(D16*2)+(E16*3))/6,IF(D16&gt;0,((D16*2)+(E16*3))/5,E16))</f>
        <v>1004818.0716666667</v>
      </c>
      <c r="G16" s="51">
        <f t="shared" si="2"/>
        <v>1.0474264718777036E-4</v>
      </c>
      <c r="I16" s="16"/>
      <c r="J16" s="74"/>
    </row>
    <row r="17" spans="1:10">
      <c r="A17" t="s">
        <v>27</v>
      </c>
      <c r="B17" t="s">
        <v>517</v>
      </c>
      <c r="C17" s="72">
        <v>3946180</v>
      </c>
      <c r="D17" s="43">
        <v>4551928.8099999996</v>
      </c>
      <c r="E17" s="43">
        <v>4555587.1399999997</v>
      </c>
      <c r="F17" s="16">
        <f t="shared" si="0"/>
        <v>4452799.84</v>
      </c>
      <c r="G17" s="51">
        <f t="shared" si="2"/>
        <v>4.6416167840739319E-4</v>
      </c>
      <c r="I17" s="16"/>
      <c r="J17" s="74"/>
    </row>
    <row r="18" spans="1:10">
      <c r="A18" t="s">
        <v>28</v>
      </c>
      <c r="B18" t="s">
        <v>518</v>
      </c>
      <c r="C18" s="72">
        <v>3062760</v>
      </c>
      <c r="D18" s="43">
        <v>3369950</v>
      </c>
      <c r="E18" s="43">
        <v>3410633</v>
      </c>
      <c r="F18" s="16">
        <f t="shared" si="0"/>
        <v>3339093.1666666665</v>
      </c>
      <c r="G18" s="51">
        <f t="shared" si="2"/>
        <v>3.4806843880021729E-4</v>
      </c>
      <c r="I18" s="16"/>
      <c r="J18" s="74"/>
    </row>
    <row r="19" spans="1:10">
      <c r="A19" t="s">
        <v>29</v>
      </c>
      <c r="B19" t="s">
        <v>519</v>
      </c>
      <c r="C19" s="72">
        <v>2815392</v>
      </c>
      <c r="D19" s="43">
        <v>3141520.04</v>
      </c>
      <c r="E19" s="43">
        <v>3156439.3</v>
      </c>
      <c r="F19" s="16">
        <f t="shared" si="0"/>
        <v>3094624.9966666661</v>
      </c>
      <c r="G19" s="51">
        <f t="shared" si="2"/>
        <v>3.2258497666813455E-4</v>
      </c>
      <c r="I19" s="16"/>
      <c r="J19" s="74"/>
    </row>
    <row r="20" spans="1:10">
      <c r="A20" t="s">
        <v>30</v>
      </c>
      <c r="B20" t="s">
        <v>520</v>
      </c>
      <c r="C20" s="72">
        <v>3111017</v>
      </c>
      <c r="D20" s="43">
        <v>3384351</v>
      </c>
      <c r="E20" s="43">
        <v>3390380</v>
      </c>
      <c r="F20" s="16">
        <f t="shared" si="0"/>
        <v>3341809.8333333335</v>
      </c>
      <c r="G20" s="51">
        <f t="shared" si="2"/>
        <v>3.4835162524582083E-4</v>
      </c>
      <c r="I20" s="16"/>
      <c r="J20" s="74"/>
    </row>
    <row r="21" spans="1:10">
      <c r="A21" t="s">
        <v>31</v>
      </c>
      <c r="B21" t="s">
        <v>521</v>
      </c>
      <c r="C21" s="38">
        <v>5811054</v>
      </c>
      <c r="D21" s="43">
        <v>5886138</v>
      </c>
      <c r="E21" s="43">
        <v>5844924</v>
      </c>
      <c r="F21" s="16">
        <f>IF(C21&gt;0,(+C21+(D21*2)+(E21*3))/6,IF(D21&gt;0,((D21*2)+(E21*3))/5,E21))</f>
        <v>5853017</v>
      </c>
      <c r="G21" s="51">
        <f t="shared" si="2"/>
        <v>6.1012088844914381E-4</v>
      </c>
      <c r="I21" s="16"/>
      <c r="J21" s="74"/>
    </row>
    <row r="22" spans="1:10">
      <c r="A22" t="s">
        <v>32</v>
      </c>
      <c r="B22" t="s">
        <v>522</v>
      </c>
      <c r="C22" s="73">
        <v>1447260</v>
      </c>
      <c r="D22" s="43">
        <v>1499440</v>
      </c>
      <c r="E22" s="43">
        <v>1604100</v>
      </c>
      <c r="F22" s="16">
        <f t="shared" si="0"/>
        <v>1543073.3333333333</v>
      </c>
      <c r="G22" s="51">
        <f t="shared" si="2"/>
        <v>1.6085059603884887E-4</v>
      </c>
      <c r="I22" s="16"/>
      <c r="J22" s="74"/>
    </row>
    <row r="23" spans="1:10">
      <c r="A23" t="s">
        <v>33</v>
      </c>
      <c r="B23" t="s">
        <v>523</v>
      </c>
      <c r="C23" s="73">
        <v>1741140.04</v>
      </c>
      <c r="D23" s="43">
        <v>1769227</v>
      </c>
      <c r="E23" s="43">
        <v>1675300</v>
      </c>
      <c r="F23" s="16">
        <f t="shared" si="0"/>
        <v>1717582.3399999999</v>
      </c>
      <c r="G23" s="51">
        <f t="shared" si="2"/>
        <v>1.7904148634206244E-4</v>
      </c>
      <c r="I23" s="16"/>
      <c r="J23" s="74"/>
    </row>
    <row r="24" spans="1:10">
      <c r="A24" t="s">
        <v>34</v>
      </c>
      <c r="B24" t="s">
        <v>524</v>
      </c>
      <c r="C24" s="73">
        <v>1404691.86</v>
      </c>
      <c r="D24" s="43">
        <v>1530177.76</v>
      </c>
      <c r="E24" s="43">
        <v>1602066.18</v>
      </c>
      <c r="F24" s="16">
        <f t="shared" si="0"/>
        <v>1545207.6533333333</v>
      </c>
      <c r="G24" s="51">
        <f t="shared" si="2"/>
        <v>1.6107307842949198E-4</v>
      </c>
      <c r="I24" s="16"/>
      <c r="J24" s="74"/>
    </row>
    <row r="25" spans="1:10">
      <c r="A25" t="s">
        <v>35</v>
      </c>
      <c r="B25" t="s">
        <v>525</v>
      </c>
      <c r="C25" s="73">
        <v>1799114</v>
      </c>
      <c r="D25" s="43">
        <v>1917100.42</v>
      </c>
      <c r="E25" s="43">
        <v>2103688.92</v>
      </c>
      <c r="F25" s="16">
        <f t="shared" si="0"/>
        <v>1990730.2666666666</v>
      </c>
      <c r="G25" s="51">
        <f t="shared" si="2"/>
        <v>2.0751453805127639E-4</v>
      </c>
      <c r="I25" s="16"/>
      <c r="J25" s="74"/>
    </row>
    <row r="26" spans="1:10">
      <c r="A26" t="s">
        <v>36</v>
      </c>
      <c r="B26" t="s">
        <v>526</v>
      </c>
      <c r="C26" s="73">
        <v>1339474.6399999999</v>
      </c>
      <c r="D26" s="43">
        <v>1414720</v>
      </c>
      <c r="E26" s="43">
        <v>1323096</v>
      </c>
      <c r="F26" s="16">
        <f t="shared" si="0"/>
        <v>1356367.1066666667</v>
      </c>
      <c r="G26" s="51">
        <f t="shared" si="2"/>
        <v>1.4138826252899339E-4</v>
      </c>
      <c r="I26" s="16"/>
      <c r="J26" s="74"/>
    </row>
    <row r="27" spans="1:10">
      <c r="A27" t="s">
        <v>37</v>
      </c>
      <c r="B27" t="s">
        <v>527</v>
      </c>
      <c r="C27" s="73">
        <v>1385627.99</v>
      </c>
      <c r="D27" s="43">
        <v>1486311.92</v>
      </c>
      <c r="E27" s="43">
        <v>1454746.33</v>
      </c>
      <c r="F27" s="16">
        <f t="shared" si="0"/>
        <v>1453748.47</v>
      </c>
      <c r="G27" s="51">
        <f t="shared" si="2"/>
        <v>1.5153933571318578E-4</v>
      </c>
      <c r="I27" s="16"/>
      <c r="J27" s="74"/>
    </row>
    <row r="28" spans="1:10">
      <c r="A28" t="s">
        <v>38</v>
      </c>
      <c r="B28" t="s">
        <v>528</v>
      </c>
      <c r="C28" s="73">
        <v>1641103</v>
      </c>
      <c r="D28" s="43">
        <v>1470121.91</v>
      </c>
      <c r="E28" s="43">
        <v>1519630.27</v>
      </c>
      <c r="F28" s="16">
        <f t="shared" si="0"/>
        <v>1523372.9383333335</v>
      </c>
      <c r="G28" s="51">
        <f t="shared" si="2"/>
        <v>1.5879701879822255E-4</v>
      </c>
      <c r="I28" s="16"/>
      <c r="J28" s="74"/>
    </row>
    <row r="29" spans="1:10">
      <c r="A29" t="s">
        <v>39</v>
      </c>
      <c r="B29" t="s">
        <v>529</v>
      </c>
      <c r="C29" s="73">
        <v>2303922</v>
      </c>
      <c r="D29" s="43">
        <v>2487455</v>
      </c>
      <c r="E29" s="43">
        <v>2683862</v>
      </c>
      <c r="F29" s="16">
        <f t="shared" si="0"/>
        <v>2555069.6666666665</v>
      </c>
      <c r="G29" s="51">
        <f t="shared" si="2"/>
        <v>2.6634150816170945E-4</v>
      </c>
      <c r="I29" s="16"/>
      <c r="J29" s="74"/>
    </row>
    <row r="30" spans="1:10">
      <c r="A30" t="s">
        <v>40</v>
      </c>
      <c r="B30" t="s">
        <v>530</v>
      </c>
      <c r="C30" s="73">
        <v>4183108</v>
      </c>
      <c r="D30" s="43">
        <v>4790048.1399999997</v>
      </c>
      <c r="E30" s="43">
        <v>4793484.45</v>
      </c>
      <c r="F30" s="16">
        <f t="shared" si="0"/>
        <v>4690609.6050000004</v>
      </c>
      <c r="G30" s="51">
        <f t="shared" si="2"/>
        <v>4.8895106567616118E-4</v>
      </c>
      <c r="I30" s="16"/>
      <c r="J30" s="74"/>
    </row>
    <row r="31" spans="1:10">
      <c r="A31" t="s">
        <v>41</v>
      </c>
      <c r="B31" t="s">
        <v>531</v>
      </c>
      <c r="C31" s="73">
        <v>91366503</v>
      </c>
      <c r="D31" s="43">
        <v>93100881</v>
      </c>
      <c r="E31" s="43">
        <v>92051682.25</v>
      </c>
      <c r="F31" s="16">
        <f t="shared" si="0"/>
        <v>92287218.625</v>
      </c>
      <c r="G31" s="51">
        <f t="shared" si="2"/>
        <v>9.6200574541275667E-3</v>
      </c>
      <c r="I31" s="16"/>
      <c r="J31" s="74"/>
    </row>
    <row r="32" spans="1:10">
      <c r="A32" t="s">
        <v>42</v>
      </c>
      <c r="B32" t="s">
        <v>43</v>
      </c>
      <c r="C32" s="73">
        <v>812040</v>
      </c>
      <c r="D32" s="43">
        <v>923968</v>
      </c>
      <c r="E32" s="43">
        <v>969672</v>
      </c>
      <c r="F32" s="16">
        <f t="shared" si="0"/>
        <v>928165.33333333337</v>
      </c>
      <c r="G32" s="51">
        <f t="shared" si="2"/>
        <v>9.6752334360386964E-5</v>
      </c>
      <c r="I32" s="16"/>
      <c r="J32" s="74"/>
    </row>
    <row r="33" spans="1:10">
      <c r="A33" t="s">
        <v>44</v>
      </c>
      <c r="B33" t="s">
        <v>45</v>
      </c>
      <c r="C33" s="73">
        <v>567389</v>
      </c>
      <c r="D33" s="43">
        <v>583979.16</v>
      </c>
      <c r="E33" s="43">
        <v>598035</v>
      </c>
      <c r="F33" s="16">
        <f t="shared" si="0"/>
        <v>588242.05333333334</v>
      </c>
      <c r="G33" s="51">
        <f t="shared" si="2"/>
        <v>6.1318592480234034E-5</v>
      </c>
      <c r="I33" s="16"/>
      <c r="J33" s="74"/>
    </row>
    <row r="34" spans="1:10">
      <c r="A34" t="s">
        <v>46</v>
      </c>
      <c r="B34" t="s">
        <v>47</v>
      </c>
      <c r="C34" s="73">
        <f>11118233.88+6532140.26</f>
        <v>17650374.140000001</v>
      </c>
      <c r="D34" s="43">
        <f>11524751.12+7153976</f>
        <v>18678727.119999997</v>
      </c>
      <c r="E34" s="43">
        <f>11187231+8021796.58</f>
        <v>19209027.579999998</v>
      </c>
      <c r="F34" s="16">
        <f t="shared" si="0"/>
        <v>18772485.186666664</v>
      </c>
      <c r="G34" s="51">
        <f t="shared" si="2"/>
        <v>1.956851541775371E-3</v>
      </c>
      <c r="I34" s="16"/>
      <c r="J34" s="74"/>
    </row>
    <row r="35" spans="1:10">
      <c r="A35" t="s">
        <v>48</v>
      </c>
      <c r="B35" t="s">
        <v>49</v>
      </c>
      <c r="C35" s="73">
        <v>206766147</v>
      </c>
      <c r="D35" s="43">
        <v>218727210</v>
      </c>
      <c r="E35" s="43">
        <v>225372883</v>
      </c>
      <c r="F35" s="16">
        <f t="shared" si="0"/>
        <v>220056536</v>
      </c>
      <c r="G35" s="51">
        <f t="shared" si="2"/>
        <v>2.293878340919922E-2</v>
      </c>
      <c r="I35" s="16"/>
      <c r="J35" s="74"/>
    </row>
    <row r="36" spans="1:10">
      <c r="A36" t="s">
        <v>50</v>
      </c>
      <c r="B36" t="s">
        <v>497</v>
      </c>
      <c r="C36" s="73">
        <v>14793053.310000001</v>
      </c>
      <c r="D36" s="43">
        <v>16629843.220000001</v>
      </c>
      <c r="E36" s="43">
        <v>16688845.84</v>
      </c>
      <c r="F36" s="16">
        <f t="shared" si="0"/>
        <v>16353212.878333332</v>
      </c>
      <c r="G36" s="51">
        <f t="shared" si="2"/>
        <v>1.7046656058451073E-3</v>
      </c>
      <c r="I36" s="16"/>
      <c r="J36" s="74"/>
    </row>
    <row r="37" spans="1:10">
      <c r="A37" t="s">
        <v>51</v>
      </c>
      <c r="B37" t="s">
        <v>52</v>
      </c>
      <c r="C37" s="73">
        <v>167291598.37</v>
      </c>
      <c r="D37" s="43">
        <v>180408320.03999999</v>
      </c>
      <c r="E37" s="43">
        <v>183015034</v>
      </c>
      <c r="F37" s="16">
        <f t="shared" si="0"/>
        <v>179525556.74166667</v>
      </c>
      <c r="G37" s="51">
        <f t="shared" si="2"/>
        <v>1.8713817536930584E-2</v>
      </c>
      <c r="I37" s="16"/>
      <c r="J37" s="74"/>
    </row>
    <row r="38" spans="1:10">
      <c r="A38" t="s">
        <v>53</v>
      </c>
      <c r="B38" t="s">
        <v>54</v>
      </c>
      <c r="C38" s="73">
        <v>44990844.82</v>
      </c>
      <c r="D38" s="43">
        <v>43499450.869999997</v>
      </c>
      <c r="E38" s="43">
        <v>43050489</v>
      </c>
      <c r="F38" s="16">
        <f t="shared" si="0"/>
        <v>43523535.593333334</v>
      </c>
      <c r="G38" s="51">
        <f t="shared" si="2"/>
        <v>4.5369111698552161E-3</v>
      </c>
      <c r="I38" s="16"/>
      <c r="J38" s="74"/>
    </row>
    <row r="39" spans="1:10">
      <c r="A39" t="s">
        <v>55</v>
      </c>
      <c r="B39" t="s">
        <v>56</v>
      </c>
      <c r="C39" s="73">
        <v>6802160.9699999997</v>
      </c>
      <c r="D39" s="43">
        <v>7025203.6500000004</v>
      </c>
      <c r="E39" s="43">
        <v>7270796.5</v>
      </c>
      <c r="F39" s="16">
        <f t="shared" si="0"/>
        <v>7110826.294999999</v>
      </c>
      <c r="G39" s="51">
        <f t="shared" si="2"/>
        <v>7.4123544433801107E-4</v>
      </c>
      <c r="I39" s="16"/>
      <c r="J39" s="74"/>
    </row>
    <row r="40" spans="1:10">
      <c r="A40" t="s">
        <v>57</v>
      </c>
      <c r="B40" t="s">
        <v>58</v>
      </c>
      <c r="C40" s="73">
        <v>10287579</v>
      </c>
      <c r="D40" s="43">
        <v>9991549</v>
      </c>
      <c r="E40" s="43">
        <v>10366888.43</v>
      </c>
      <c r="F40" s="16">
        <f t="shared" si="0"/>
        <v>10228557.048333334</v>
      </c>
      <c r="G40" s="51">
        <f t="shared" si="2"/>
        <v>1.0662289745411444E-3</v>
      </c>
      <c r="I40" s="16"/>
      <c r="J40" s="74"/>
    </row>
    <row r="41" spans="1:10">
      <c r="A41" t="s">
        <v>59</v>
      </c>
      <c r="B41" t="s">
        <v>60</v>
      </c>
      <c r="C41" s="73">
        <v>14810610.640000001</v>
      </c>
      <c r="D41" s="43">
        <v>15237280.220000001</v>
      </c>
      <c r="E41" s="43">
        <v>15243102</v>
      </c>
      <c r="F41" s="16">
        <f t="shared" si="0"/>
        <v>15169079.513333334</v>
      </c>
      <c r="G41" s="51">
        <f t="shared" si="2"/>
        <v>1.5812310590641782E-3</v>
      </c>
      <c r="I41" s="16"/>
      <c r="J41" s="74"/>
    </row>
    <row r="42" spans="1:10">
      <c r="A42" t="s">
        <v>61</v>
      </c>
      <c r="B42" t="s">
        <v>532</v>
      </c>
      <c r="C42" s="73">
        <v>6067593.04</v>
      </c>
      <c r="D42" s="43">
        <v>5997070</v>
      </c>
      <c r="E42" s="43">
        <v>5989898</v>
      </c>
      <c r="F42" s="16">
        <f t="shared" si="0"/>
        <v>6005237.8399999999</v>
      </c>
      <c r="G42" s="51">
        <f t="shared" si="2"/>
        <v>6.2598845113370023E-4</v>
      </c>
      <c r="I42" s="16"/>
      <c r="J42" s="74"/>
    </row>
    <row r="43" spans="1:10">
      <c r="A43" t="s">
        <v>62</v>
      </c>
      <c r="B43" t="s">
        <v>63</v>
      </c>
      <c r="C43" s="73">
        <v>15652783</v>
      </c>
      <c r="D43" s="43">
        <v>15846384</v>
      </c>
      <c r="E43" s="43">
        <v>15919244.9</v>
      </c>
      <c r="F43" s="16">
        <f t="shared" si="0"/>
        <v>15850547.616666667</v>
      </c>
      <c r="G43" s="51">
        <f t="shared" si="2"/>
        <v>1.6522675731654504E-3</v>
      </c>
      <c r="I43" s="16"/>
      <c r="J43" s="74"/>
    </row>
    <row r="44" spans="1:10">
      <c r="A44" s="48" t="s">
        <v>64</v>
      </c>
      <c r="B44" s="48" t="s">
        <v>533</v>
      </c>
      <c r="C44" s="73">
        <v>213477955.3940053</v>
      </c>
      <c r="D44" s="43">
        <f>125546503+94556645.77</f>
        <v>220103148.76999998</v>
      </c>
      <c r="E44" s="43">
        <v>214027491</v>
      </c>
      <c r="F44" s="16">
        <f t="shared" si="0"/>
        <v>215961120.98900089</v>
      </c>
      <c r="G44" s="51">
        <f t="shared" si="2"/>
        <v>2.2511875671689021E-2</v>
      </c>
      <c r="I44" s="16"/>
      <c r="J44" s="74"/>
    </row>
    <row r="45" spans="1:10">
      <c r="A45" t="s">
        <v>555</v>
      </c>
      <c r="B45" t="s">
        <v>556</v>
      </c>
      <c r="C45" s="73">
        <v>364435</v>
      </c>
      <c r="D45" s="43">
        <v>349037</v>
      </c>
      <c r="E45" s="43">
        <v>526798</v>
      </c>
      <c r="F45" s="16">
        <f t="shared" si="0"/>
        <v>440483.83333333331</v>
      </c>
      <c r="G45" s="51">
        <f t="shared" si="2"/>
        <v>4.5916215131583912E-5</v>
      </c>
      <c r="I45" s="16"/>
      <c r="J45" s="74"/>
    </row>
    <row r="46" spans="1:10">
      <c r="A46" t="s">
        <v>65</v>
      </c>
      <c r="B46" t="s">
        <v>66</v>
      </c>
      <c r="C46" s="73">
        <v>5333693.6100000003</v>
      </c>
      <c r="D46" s="43">
        <v>5650581.2400000002</v>
      </c>
      <c r="E46" s="43">
        <v>5913357.25</v>
      </c>
      <c r="F46" s="16">
        <f t="shared" si="0"/>
        <v>5729154.6400000006</v>
      </c>
      <c r="G46" s="51">
        <f t="shared" si="2"/>
        <v>5.9720942533044667E-4</v>
      </c>
      <c r="I46" s="16"/>
      <c r="J46" s="74"/>
    </row>
    <row r="47" spans="1:10">
      <c r="A47" t="s">
        <v>67</v>
      </c>
      <c r="B47" t="s">
        <v>68</v>
      </c>
      <c r="C47" s="73">
        <v>19013326</v>
      </c>
      <c r="D47" s="43">
        <v>19107083</v>
      </c>
      <c r="E47" s="43">
        <v>19267310</v>
      </c>
      <c r="F47" s="16">
        <f t="shared" si="0"/>
        <v>19171570.333333332</v>
      </c>
      <c r="G47" s="51">
        <f t="shared" si="2"/>
        <v>1.9984523408591807E-3</v>
      </c>
      <c r="I47" s="16"/>
      <c r="J47" s="74"/>
    </row>
    <row r="48" spans="1:10">
      <c r="A48" t="s">
        <v>69</v>
      </c>
      <c r="B48" t="s">
        <v>70</v>
      </c>
      <c r="C48" s="73">
        <v>729315.99</v>
      </c>
      <c r="D48" s="43">
        <v>766445.16</v>
      </c>
      <c r="E48" s="43">
        <v>795776.84</v>
      </c>
      <c r="F48" s="16">
        <f t="shared" si="0"/>
        <v>774922.80500000005</v>
      </c>
      <c r="G48" s="51">
        <f t="shared" si="2"/>
        <v>8.0778270465659436E-5</v>
      </c>
      <c r="I48" s="16"/>
      <c r="J48" s="74"/>
    </row>
    <row r="49" spans="1:11">
      <c r="A49" t="s">
        <v>71</v>
      </c>
      <c r="B49" t="s">
        <v>72</v>
      </c>
      <c r="C49" s="73">
        <v>872194.78</v>
      </c>
      <c r="D49" s="43">
        <v>1008955.59</v>
      </c>
      <c r="E49" s="43">
        <v>1155331.55</v>
      </c>
      <c r="F49" s="16">
        <f t="shared" si="0"/>
        <v>1059350.1016666668</v>
      </c>
      <c r="G49" s="51">
        <f t="shared" si="2"/>
        <v>1.1042708832172494E-4</v>
      </c>
      <c r="I49" s="16"/>
      <c r="J49" s="74"/>
    </row>
    <row r="50" spans="1:11">
      <c r="A50" t="s">
        <v>73</v>
      </c>
      <c r="B50" t="s">
        <v>74</v>
      </c>
      <c r="C50" s="73">
        <v>624978</v>
      </c>
      <c r="D50" s="43">
        <v>661151.27</v>
      </c>
      <c r="E50" s="43">
        <v>617820.23</v>
      </c>
      <c r="F50" s="16">
        <f t="shared" si="0"/>
        <v>633456.8716666667</v>
      </c>
      <c r="G50" s="51">
        <f t="shared" si="2"/>
        <v>6.6031803655359605E-5</v>
      </c>
      <c r="I50" s="16"/>
      <c r="J50" s="74"/>
    </row>
    <row r="51" spans="1:11">
      <c r="A51" t="s">
        <v>75</v>
      </c>
      <c r="B51" t="s">
        <v>76</v>
      </c>
      <c r="C51" s="73">
        <v>1727130.6</v>
      </c>
      <c r="D51" s="43">
        <v>1763891.3</v>
      </c>
      <c r="E51" s="43">
        <v>1878120</v>
      </c>
      <c r="F51" s="16">
        <f t="shared" si="0"/>
        <v>1814878.8666666665</v>
      </c>
      <c r="G51" s="51">
        <f t="shared" si="2"/>
        <v>1.8918371611738728E-4</v>
      </c>
      <c r="I51" s="16"/>
      <c r="J51" s="74"/>
    </row>
    <row r="52" spans="1:11">
      <c r="A52" t="s">
        <v>77</v>
      </c>
      <c r="B52" t="s">
        <v>78</v>
      </c>
      <c r="C52" s="73">
        <v>765742</v>
      </c>
      <c r="D52" s="43">
        <v>847665</v>
      </c>
      <c r="E52" s="43">
        <v>788404</v>
      </c>
      <c r="F52" s="16">
        <f t="shared" si="0"/>
        <v>804380.66666666663</v>
      </c>
      <c r="G52" s="51">
        <f t="shared" si="2"/>
        <v>8.384897002656599E-5</v>
      </c>
      <c r="I52" s="16"/>
      <c r="J52" s="74"/>
    </row>
    <row r="53" spans="1:11" s="76" customFormat="1">
      <c r="A53" s="76" t="s">
        <v>79</v>
      </c>
      <c r="B53" s="76" t="s">
        <v>80</v>
      </c>
      <c r="C53" s="80">
        <v>8139086</v>
      </c>
      <c r="D53" s="77">
        <v>8989739</v>
      </c>
      <c r="E53" s="43">
        <v>8936313</v>
      </c>
      <c r="F53" s="16">
        <f t="shared" si="0"/>
        <v>8821250.5</v>
      </c>
      <c r="G53" s="51">
        <f t="shared" si="2"/>
        <v>9.1953076375695709E-4</v>
      </c>
      <c r="I53" s="78"/>
      <c r="J53" s="81"/>
      <c r="K53" s="75"/>
    </row>
    <row r="54" spans="1:11">
      <c r="A54" t="s">
        <v>81</v>
      </c>
      <c r="B54" t="s">
        <v>498</v>
      </c>
      <c r="C54" s="73">
        <v>19895085</v>
      </c>
      <c r="D54" s="43">
        <v>20672013</v>
      </c>
      <c r="E54" s="43">
        <v>20620054.940000001</v>
      </c>
      <c r="F54" s="16">
        <f t="shared" si="0"/>
        <v>20516545.970000003</v>
      </c>
      <c r="G54" s="51">
        <f t="shared" si="2"/>
        <v>2.1386531518914264E-3</v>
      </c>
      <c r="I54" s="16"/>
      <c r="J54" s="74"/>
    </row>
    <row r="55" spans="1:11">
      <c r="A55" t="s">
        <v>82</v>
      </c>
      <c r="B55" t="s">
        <v>83</v>
      </c>
      <c r="C55" s="73">
        <v>328574.84000000003</v>
      </c>
      <c r="D55" s="43">
        <v>389041</v>
      </c>
      <c r="E55" s="43">
        <v>417858.5</v>
      </c>
      <c r="F55" s="16">
        <f t="shared" si="0"/>
        <v>393372.05666666664</v>
      </c>
      <c r="G55" s="51">
        <f t="shared" si="2"/>
        <v>4.1005264243130264E-5</v>
      </c>
      <c r="I55" s="16"/>
      <c r="J55" s="74"/>
    </row>
    <row r="56" spans="1:11">
      <c r="A56" t="s">
        <v>84</v>
      </c>
      <c r="B56" s="35" t="s">
        <v>559</v>
      </c>
      <c r="C56" s="73">
        <v>25927316</v>
      </c>
      <c r="D56" s="43">
        <v>26872230.309999999</v>
      </c>
      <c r="E56" s="43">
        <v>26712999.989999998</v>
      </c>
      <c r="F56" s="16">
        <f t="shared" si="0"/>
        <v>26635129.431666669</v>
      </c>
      <c r="G56" s="51">
        <f t="shared" si="2"/>
        <v>2.7764567970341458E-3</v>
      </c>
      <c r="I56" s="16"/>
      <c r="J56" s="74"/>
    </row>
    <row r="57" spans="1:11">
      <c r="A57" t="s">
        <v>85</v>
      </c>
      <c r="B57" t="s">
        <v>86</v>
      </c>
      <c r="C57" s="73">
        <v>17806772.300000001</v>
      </c>
      <c r="D57" s="43">
        <v>18738043</v>
      </c>
      <c r="E57" s="43">
        <v>17905871.32</v>
      </c>
      <c r="F57" s="16">
        <f t="shared" si="0"/>
        <v>18166745.376666665</v>
      </c>
      <c r="G57" s="51">
        <f t="shared" si="2"/>
        <v>1.8937089759761916E-3</v>
      </c>
      <c r="I57" s="16"/>
      <c r="J57" s="74"/>
    </row>
    <row r="58" spans="1:11">
      <c r="A58" t="s">
        <v>87</v>
      </c>
      <c r="B58" t="s">
        <v>88</v>
      </c>
      <c r="C58" s="73">
        <v>621594048</v>
      </c>
      <c r="D58" s="43">
        <v>520500706</v>
      </c>
      <c r="E58" s="43">
        <v>552494918</v>
      </c>
      <c r="F58" s="16">
        <f t="shared" si="0"/>
        <v>553346702.33333337</v>
      </c>
      <c r="G58" s="51">
        <f t="shared" si="2"/>
        <v>5.7681086804978909E-2</v>
      </c>
      <c r="I58" s="16"/>
      <c r="J58" s="74"/>
    </row>
    <row r="59" spans="1:11">
      <c r="A59" t="s">
        <v>89</v>
      </c>
      <c r="B59" s="35" t="s">
        <v>557</v>
      </c>
      <c r="C59" s="73">
        <v>2254088.0099999998</v>
      </c>
      <c r="D59" s="43">
        <v>2539258.2000000002</v>
      </c>
      <c r="E59" s="43">
        <v>2597285.6800000002</v>
      </c>
      <c r="F59" s="16">
        <f t="shared" si="0"/>
        <v>2520743.5750000002</v>
      </c>
      <c r="G59" s="51">
        <f t="shared" si="2"/>
        <v>2.6276334231242982E-4</v>
      </c>
      <c r="I59" s="16"/>
      <c r="J59" s="74"/>
    </row>
    <row r="60" spans="1:11">
      <c r="A60" t="s">
        <v>90</v>
      </c>
      <c r="B60" t="s">
        <v>91</v>
      </c>
      <c r="C60" s="73">
        <v>726540</v>
      </c>
      <c r="D60" s="43">
        <v>781753</v>
      </c>
      <c r="E60" s="43">
        <v>747466.49</v>
      </c>
      <c r="F60" s="16">
        <f t="shared" si="0"/>
        <v>755407.57833333325</v>
      </c>
      <c r="G60" s="51">
        <f t="shared" si="2"/>
        <v>7.8743995247912229E-5</v>
      </c>
      <c r="I60" s="16"/>
      <c r="J60" s="74"/>
    </row>
    <row r="61" spans="1:11">
      <c r="A61" t="s">
        <v>92</v>
      </c>
      <c r="B61" t="s">
        <v>93</v>
      </c>
      <c r="C61" s="73">
        <v>1505898.93</v>
      </c>
      <c r="D61" s="43">
        <v>1612509.28</v>
      </c>
      <c r="E61" s="43">
        <v>1759934.69</v>
      </c>
      <c r="F61" s="16">
        <f t="shared" si="0"/>
        <v>1668453.5933333335</v>
      </c>
      <c r="G61" s="51">
        <f t="shared" si="2"/>
        <v>1.7392028567501168E-4</v>
      </c>
      <c r="I61" s="16"/>
      <c r="J61" s="74"/>
    </row>
    <row r="62" spans="1:11">
      <c r="A62" t="s">
        <v>490</v>
      </c>
      <c r="B62" t="s">
        <v>491</v>
      </c>
      <c r="C62" s="43">
        <v>7326210.0499999998</v>
      </c>
      <c r="D62" s="43">
        <v>8193085.5999999996</v>
      </c>
      <c r="E62" s="43">
        <v>7135563</v>
      </c>
      <c r="F62" s="16">
        <f t="shared" si="0"/>
        <v>7519845.041666667</v>
      </c>
      <c r="G62" s="51">
        <f t="shared" si="2"/>
        <v>7.8387172595288125E-4</v>
      </c>
      <c r="I62" s="16"/>
      <c r="J62" s="74"/>
    </row>
    <row r="63" spans="1:11">
      <c r="A63" t="s">
        <v>94</v>
      </c>
      <c r="B63" t="s">
        <v>492</v>
      </c>
      <c r="C63" s="43">
        <v>3599447.3</v>
      </c>
      <c r="D63" s="43">
        <v>3642006.43</v>
      </c>
      <c r="E63" s="43">
        <v>3786057.5</v>
      </c>
      <c r="F63" s="16">
        <f t="shared" si="0"/>
        <v>3706938.7766666668</v>
      </c>
      <c r="G63" s="51">
        <f t="shared" si="2"/>
        <v>3.8641281579165904E-4</v>
      </c>
      <c r="I63" s="16"/>
      <c r="J63" s="74"/>
    </row>
    <row r="64" spans="1:11">
      <c r="A64" t="s">
        <v>95</v>
      </c>
      <c r="B64" t="s">
        <v>96</v>
      </c>
      <c r="C64" s="43">
        <v>16485945</v>
      </c>
      <c r="D64" s="43">
        <v>16579068</v>
      </c>
      <c r="E64" s="43">
        <v>16727418</v>
      </c>
      <c r="F64" s="16">
        <f t="shared" si="0"/>
        <v>16637722.5</v>
      </c>
      <c r="G64" s="51">
        <f t="shared" si="2"/>
        <v>1.7343230052928788E-3</v>
      </c>
      <c r="I64" s="16"/>
      <c r="J64" s="74"/>
    </row>
    <row r="65" spans="1:10">
      <c r="A65" t="s">
        <v>97</v>
      </c>
      <c r="B65" t="s">
        <v>98</v>
      </c>
      <c r="C65" s="43">
        <f>20170706+216203.5</f>
        <v>20386909.5</v>
      </c>
      <c r="D65" s="43">
        <f>23918957+220644.76</f>
        <v>24139601.760000002</v>
      </c>
      <c r="E65" s="43">
        <f>25303703+216585</f>
        <v>25520288</v>
      </c>
      <c r="F65" s="16">
        <f t="shared" si="0"/>
        <v>24204496.170000002</v>
      </c>
      <c r="G65" s="51">
        <f t="shared" si="2"/>
        <v>2.5230865906769617E-3</v>
      </c>
      <c r="I65" s="16"/>
      <c r="J65" s="74"/>
    </row>
    <row r="66" spans="1:10">
      <c r="A66" t="s">
        <v>99</v>
      </c>
      <c r="B66" t="s">
        <v>100</v>
      </c>
      <c r="C66" s="43">
        <v>74118257.420000002</v>
      </c>
      <c r="D66" s="43">
        <v>77054933.719999999</v>
      </c>
      <c r="E66" s="43">
        <v>78154186.569999993</v>
      </c>
      <c r="F66" s="16">
        <f t="shared" si="0"/>
        <v>77115114.094999999</v>
      </c>
      <c r="G66" s="51">
        <f t="shared" si="2"/>
        <v>8.0385110660875381E-3</v>
      </c>
      <c r="I66" s="16"/>
      <c r="J66" s="74"/>
    </row>
    <row r="67" spans="1:10">
      <c r="A67" t="s">
        <v>101</v>
      </c>
      <c r="B67" t="s">
        <v>534</v>
      </c>
      <c r="C67" s="43">
        <v>42198069.380000003</v>
      </c>
      <c r="D67" s="43">
        <v>42401137.700000003</v>
      </c>
      <c r="E67" s="43">
        <v>41218763.5</v>
      </c>
      <c r="F67" s="16">
        <f t="shared" si="0"/>
        <v>41776105.880000003</v>
      </c>
      <c r="G67" s="51">
        <f t="shared" si="2"/>
        <v>4.354758381096638E-3</v>
      </c>
      <c r="I67" s="16"/>
      <c r="J67" s="74"/>
    </row>
    <row r="68" spans="1:10">
      <c r="A68" t="s">
        <v>102</v>
      </c>
      <c r="B68" t="s">
        <v>103</v>
      </c>
      <c r="C68" s="43">
        <v>1312180</v>
      </c>
      <c r="D68" s="43">
        <v>1451966.59</v>
      </c>
      <c r="E68" s="43">
        <v>1483687.69</v>
      </c>
      <c r="F68" s="16">
        <f t="shared" si="0"/>
        <v>1444529.375</v>
      </c>
      <c r="G68" s="51">
        <f t="shared" si="2"/>
        <v>1.5057833347586149E-4</v>
      </c>
      <c r="I68" s="16"/>
      <c r="J68" s="74"/>
    </row>
    <row r="69" spans="1:10">
      <c r="A69" t="s">
        <v>104</v>
      </c>
      <c r="B69" t="s">
        <v>105</v>
      </c>
      <c r="C69" s="43">
        <v>2464201.85</v>
      </c>
      <c r="D69" s="43">
        <v>2520085.79</v>
      </c>
      <c r="E69" s="43">
        <v>2617766.83</v>
      </c>
      <c r="F69" s="16">
        <f t="shared" ref="F69:F132" si="3">IF(C69&gt;0,(+C69+(D69*2)+(E69*3))/6,IF(D69&gt;0,((D69*2)+(E69*3))/5,E69))</f>
        <v>2559612.3199999998</v>
      </c>
      <c r="G69" s="51">
        <f t="shared" si="2"/>
        <v>2.6681503620505013E-4</v>
      </c>
      <c r="I69" s="16"/>
      <c r="J69" s="74"/>
    </row>
    <row r="70" spans="1:10">
      <c r="A70" t="s">
        <v>106</v>
      </c>
      <c r="B70" t="s">
        <v>107</v>
      </c>
      <c r="C70" s="43">
        <v>34094821</v>
      </c>
      <c r="D70" s="43">
        <v>35259736</v>
      </c>
      <c r="E70" s="43">
        <v>35397286</v>
      </c>
      <c r="F70" s="16">
        <f t="shared" si="3"/>
        <v>35134358.5</v>
      </c>
      <c r="G70" s="51">
        <f t="shared" si="2"/>
        <v>3.6624199149106738E-3</v>
      </c>
      <c r="I70" s="16"/>
      <c r="J70" s="74"/>
    </row>
    <row r="71" spans="1:10">
      <c r="A71" t="s">
        <v>108</v>
      </c>
      <c r="B71" t="s">
        <v>109</v>
      </c>
      <c r="C71" s="43">
        <v>1309679</v>
      </c>
      <c r="D71" s="43">
        <v>1417055</v>
      </c>
      <c r="E71" s="43">
        <v>1507503</v>
      </c>
      <c r="F71" s="16">
        <f t="shared" si="3"/>
        <v>1444383</v>
      </c>
      <c r="G71" s="51">
        <f t="shared" si="2"/>
        <v>1.5056307528593196E-4</v>
      </c>
      <c r="I71" s="16"/>
      <c r="J71" s="74"/>
    </row>
    <row r="72" spans="1:10">
      <c r="A72" t="s">
        <v>110</v>
      </c>
      <c r="B72" t="s">
        <v>111</v>
      </c>
      <c r="C72" s="43">
        <v>1983976.69</v>
      </c>
      <c r="D72" s="43">
        <v>2046704.43</v>
      </c>
      <c r="E72" s="43">
        <v>2116607.46</v>
      </c>
      <c r="F72" s="16">
        <f t="shared" si="3"/>
        <v>2071201.3216666665</v>
      </c>
      <c r="G72" s="51">
        <f t="shared" si="2"/>
        <v>2.1590287377130587E-4</v>
      </c>
      <c r="I72" s="16"/>
      <c r="J72" s="74"/>
    </row>
    <row r="73" spans="1:10">
      <c r="A73" t="s">
        <v>112</v>
      </c>
      <c r="B73" t="s">
        <v>113</v>
      </c>
      <c r="C73" s="43">
        <v>236180</v>
      </c>
      <c r="D73" s="43">
        <v>293761</v>
      </c>
      <c r="E73" s="43">
        <v>310934</v>
      </c>
      <c r="F73" s="16">
        <f t="shared" si="3"/>
        <v>292750.66666666669</v>
      </c>
      <c r="G73" s="51">
        <f t="shared" si="2"/>
        <v>3.0516449352657924E-5</v>
      </c>
      <c r="I73" s="16"/>
      <c r="J73" s="74"/>
    </row>
    <row r="74" spans="1:10">
      <c r="A74" t="s">
        <v>114</v>
      </c>
      <c r="B74" t="s">
        <v>115</v>
      </c>
      <c r="C74" s="43">
        <v>4848530</v>
      </c>
      <c r="D74" s="43">
        <v>5003555.6500000004</v>
      </c>
      <c r="E74" s="43">
        <v>5129606</v>
      </c>
      <c r="F74" s="16">
        <f t="shared" si="3"/>
        <v>5040743.2166666668</v>
      </c>
      <c r="G74" s="51">
        <f t="shared" si="2"/>
        <v>5.2544913670960836E-4</v>
      </c>
      <c r="I74" s="16"/>
      <c r="J74" s="74"/>
    </row>
    <row r="75" spans="1:10">
      <c r="A75" t="s">
        <v>116</v>
      </c>
      <c r="B75" t="s">
        <v>117</v>
      </c>
      <c r="C75" s="43">
        <v>1846905.66</v>
      </c>
      <c r="D75" s="43">
        <v>2085443.85</v>
      </c>
      <c r="E75" s="43">
        <v>2234737.69</v>
      </c>
      <c r="F75" s="16">
        <f t="shared" si="3"/>
        <v>2120334.4049999998</v>
      </c>
      <c r="G75" s="51">
        <f t="shared" si="2"/>
        <v>2.2102452649426553E-4</v>
      </c>
      <c r="I75" s="16"/>
      <c r="J75" s="74"/>
    </row>
    <row r="76" spans="1:10">
      <c r="A76" t="s">
        <v>118</v>
      </c>
      <c r="B76" t="s">
        <v>119</v>
      </c>
      <c r="C76" s="43">
        <v>12775047</v>
      </c>
      <c r="D76" s="43">
        <v>13092800.810000001</v>
      </c>
      <c r="E76" s="43">
        <v>13338607</v>
      </c>
      <c r="F76" s="16">
        <f t="shared" si="3"/>
        <v>13162744.936666667</v>
      </c>
      <c r="G76" s="51">
        <f t="shared" ref="G76:G139" si="4">+F76/$F$265</f>
        <v>1.3720899213497135E-3</v>
      </c>
      <c r="I76" s="16"/>
      <c r="J76" s="74"/>
    </row>
    <row r="77" spans="1:10">
      <c r="A77" t="s">
        <v>120</v>
      </c>
      <c r="B77" t="s">
        <v>121</v>
      </c>
      <c r="C77" s="43">
        <v>1480261</v>
      </c>
      <c r="D77" s="43">
        <v>1438648</v>
      </c>
      <c r="E77" s="43">
        <v>1332660</v>
      </c>
      <c r="F77" s="16">
        <f t="shared" si="3"/>
        <v>1392589.5</v>
      </c>
      <c r="G77" s="51">
        <f t="shared" si="4"/>
        <v>1.4516409964039894E-4</v>
      </c>
      <c r="I77" s="16"/>
      <c r="J77" s="74"/>
    </row>
    <row r="78" spans="1:10">
      <c r="A78" t="s">
        <v>122</v>
      </c>
      <c r="B78" t="s">
        <v>123</v>
      </c>
      <c r="C78" s="43">
        <v>2897316.31</v>
      </c>
      <c r="D78" s="43">
        <v>2830910.48</v>
      </c>
      <c r="E78" s="43">
        <v>2621480.06</v>
      </c>
      <c r="F78" s="16">
        <f t="shared" si="3"/>
        <v>2737262.9083333332</v>
      </c>
      <c r="G78" s="51">
        <f t="shared" si="4"/>
        <v>2.853334062674379E-4</v>
      </c>
      <c r="I78" s="16"/>
      <c r="J78" s="74"/>
    </row>
    <row r="79" spans="1:10">
      <c r="A79" t="s">
        <v>124</v>
      </c>
      <c r="B79" t="s">
        <v>499</v>
      </c>
      <c r="C79" s="43">
        <v>1560443.57</v>
      </c>
      <c r="D79" s="43">
        <v>1611303</v>
      </c>
      <c r="E79" s="43">
        <v>1475968</v>
      </c>
      <c r="F79" s="16">
        <f t="shared" si="3"/>
        <v>1535158.9283333335</v>
      </c>
      <c r="G79" s="51">
        <f t="shared" si="4"/>
        <v>1.6002559522129678E-4</v>
      </c>
      <c r="I79" s="16"/>
      <c r="J79" s="74"/>
    </row>
    <row r="80" spans="1:10">
      <c r="A80" t="s">
        <v>125</v>
      </c>
      <c r="B80" t="s">
        <v>126</v>
      </c>
      <c r="C80" s="43">
        <v>6050066</v>
      </c>
      <c r="D80" s="43">
        <v>6103569</v>
      </c>
      <c r="E80" s="43">
        <v>6498635</v>
      </c>
      <c r="F80" s="16">
        <f t="shared" si="3"/>
        <v>6292184.833333333</v>
      </c>
      <c r="G80" s="51">
        <f t="shared" si="4"/>
        <v>6.5589992320192489E-4</v>
      </c>
      <c r="I80" s="16"/>
      <c r="J80" s="74"/>
    </row>
    <row r="81" spans="1:12">
      <c r="A81" t="s">
        <v>482</v>
      </c>
      <c r="B81" t="s">
        <v>535</v>
      </c>
      <c r="C81" s="43">
        <v>401857.13</v>
      </c>
      <c r="D81" s="43">
        <v>423541.93</v>
      </c>
      <c r="E81" s="43">
        <v>401014.57</v>
      </c>
      <c r="F81" s="16">
        <f t="shared" si="3"/>
        <v>408664.1166666667</v>
      </c>
      <c r="G81" s="51">
        <f t="shared" si="4"/>
        <v>4.2599314838475823E-5</v>
      </c>
      <c r="I81" s="16"/>
      <c r="J81" s="74"/>
    </row>
    <row r="82" spans="1:12">
      <c r="A82" t="s">
        <v>127</v>
      </c>
      <c r="B82" t="s">
        <v>493</v>
      </c>
      <c r="C82" s="43">
        <v>8189024</v>
      </c>
      <c r="D82" s="43">
        <v>9846976</v>
      </c>
      <c r="E82" s="43">
        <v>9780322</v>
      </c>
      <c r="F82" s="16">
        <f t="shared" si="3"/>
        <v>9537323.666666666</v>
      </c>
      <c r="G82" s="51">
        <f t="shared" si="4"/>
        <v>9.9417452382826008E-4</v>
      </c>
      <c r="I82" s="16"/>
      <c r="J82" s="74"/>
    </row>
    <row r="83" spans="1:12">
      <c r="A83" t="s">
        <v>128</v>
      </c>
      <c r="B83" t="s">
        <v>129</v>
      </c>
      <c r="C83" s="43">
        <v>2625092</v>
      </c>
      <c r="D83" s="43">
        <v>2686150</v>
      </c>
      <c r="E83" s="43">
        <v>259763.9</v>
      </c>
      <c r="F83" s="16">
        <f t="shared" si="3"/>
        <v>1462780.6166666665</v>
      </c>
      <c r="G83" s="51">
        <f t="shared" si="4"/>
        <v>1.5248085037970212E-4</v>
      </c>
      <c r="I83" s="16"/>
      <c r="J83" s="74"/>
    </row>
    <row r="84" spans="1:12">
      <c r="A84" t="s">
        <v>130</v>
      </c>
      <c r="B84" t="s">
        <v>536</v>
      </c>
      <c r="C84" s="43">
        <v>6217491</v>
      </c>
      <c r="D84" s="43">
        <v>6565428</v>
      </c>
      <c r="E84" s="43">
        <v>6828681</v>
      </c>
      <c r="F84" s="16">
        <f t="shared" si="3"/>
        <v>6639065</v>
      </c>
      <c r="G84" s="51">
        <f t="shared" si="4"/>
        <v>6.9205885379653169E-4</v>
      </c>
      <c r="I84" s="16"/>
      <c r="J84" s="74"/>
    </row>
    <row r="85" spans="1:12">
      <c r="A85" t="s">
        <v>131</v>
      </c>
      <c r="B85" t="s">
        <v>132</v>
      </c>
      <c r="C85" s="43">
        <v>634519</v>
      </c>
      <c r="D85" s="43">
        <v>626381</v>
      </c>
      <c r="E85" s="43">
        <v>645480.01</v>
      </c>
      <c r="F85" s="16">
        <f t="shared" si="3"/>
        <v>637286.83833333338</v>
      </c>
      <c r="G85" s="51">
        <f t="shared" si="4"/>
        <v>6.6431040948775513E-5</v>
      </c>
      <c r="I85" s="16"/>
      <c r="J85" s="74"/>
    </row>
    <row r="86" spans="1:12">
      <c r="A86" t="s">
        <v>133</v>
      </c>
      <c r="B86" t="s">
        <v>134</v>
      </c>
      <c r="C86" s="43">
        <v>535182</v>
      </c>
      <c r="D86" s="43">
        <v>611985</v>
      </c>
      <c r="E86" s="43">
        <v>589956</v>
      </c>
      <c r="F86" s="16">
        <f t="shared" si="3"/>
        <v>588170</v>
      </c>
      <c r="G86" s="51">
        <f t="shared" si="4"/>
        <v>6.1311081611266962E-5</v>
      </c>
      <c r="I86" s="16"/>
      <c r="J86" s="74"/>
    </row>
    <row r="87" spans="1:12">
      <c r="A87" t="s">
        <v>135</v>
      </c>
      <c r="B87" t="s">
        <v>136</v>
      </c>
      <c r="C87" s="43">
        <v>308737</v>
      </c>
      <c r="D87" s="43">
        <v>324946</v>
      </c>
      <c r="E87" s="43">
        <v>328858</v>
      </c>
      <c r="F87" s="16">
        <f t="shared" si="3"/>
        <v>324200.5</v>
      </c>
      <c r="G87" s="51">
        <f t="shared" si="4"/>
        <v>3.379479285566002E-5</v>
      </c>
      <c r="I87" s="16"/>
      <c r="J87" s="74"/>
    </row>
    <row r="88" spans="1:12">
      <c r="A88" t="s">
        <v>137</v>
      </c>
      <c r="B88" t="s">
        <v>138</v>
      </c>
      <c r="C88" s="43">
        <v>4642486.4800000004</v>
      </c>
      <c r="D88" s="43">
        <v>5214508.3499999996</v>
      </c>
      <c r="E88" s="43">
        <v>5239186.05</v>
      </c>
      <c r="F88" s="16">
        <f t="shared" si="3"/>
        <v>5131510.2216666667</v>
      </c>
      <c r="G88" s="51">
        <f t="shared" si="4"/>
        <v>5.3491072647305303E-4</v>
      </c>
      <c r="I88" s="16"/>
      <c r="J88" s="74"/>
    </row>
    <row r="89" spans="1:12">
      <c r="A89" t="s">
        <v>139</v>
      </c>
      <c r="B89" t="s">
        <v>140</v>
      </c>
      <c r="C89" s="43">
        <v>607195</v>
      </c>
      <c r="D89" s="43">
        <v>678149</v>
      </c>
      <c r="E89" s="43">
        <v>643240</v>
      </c>
      <c r="F89" s="16">
        <f t="shared" si="3"/>
        <v>648868.83333333337</v>
      </c>
      <c r="G89" s="51">
        <f t="shared" si="4"/>
        <v>6.7638352849529182E-5</v>
      </c>
      <c r="I89" s="16"/>
      <c r="J89" s="43"/>
      <c r="L89" s="43"/>
    </row>
    <row r="90" spans="1:12">
      <c r="A90" s="48" t="s">
        <v>141</v>
      </c>
      <c r="B90" s="48" t="s">
        <v>142</v>
      </c>
      <c r="C90" s="43">
        <v>1581159872.04</v>
      </c>
      <c r="D90" s="43">
        <v>1625609729.52</v>
      </c>
      <c r="E90" s="43">
        <f>686723043.44+474321774+403084784.98+36324388.31</f>
        <v>1600453990.73</v>
      </c>
      <c r="F90" s="16">
        <f t="shared" si="3"/>
        <v>1605623550.5450001</v>
      </c>
      <c r="G90" s="51">
        <f t="shared" si="4"/>
        <v>0.16737085629059067</v>
      </c>
      <c r="I90" s="16"/>
      <c r="J90" s="43"/>
      <c r="L90" s="43"/>
    </row>
    <row r="91" spans="1:12">
      <c r="A91" t="s">
        <v>143</v>
      </c>
      <c r="B91" t="s">
        <v>485</v>
      </c>
      <c r="C91" s="43">
        <v>480115865.45999998</v>
      </c>
      <c r="D91" s="43">
        <v>478337093.12</v>
      </c>
      <c r="E91" s="43">
        <v>569082083.45000005</v>
      </c>
      <c r="F91" s="16">
        <f t="shared" si="3"/>
        <v>524006050.3416667</v>
      </c>
      <c r="G91" s="51">
        <f t="shared" si="4"/>
        <v>5.4622605228582873E-2</v>
      </c>
      <c r="I91" s="16"/>
      <c r="J91" s="74"/>
      <c r="L91" s="74"/>
    </row>
    <row r="92" spans="1:12">
      <c r="A92" t="s">
        <v>144</v>
      </c>
      <c r="B92" t="s">
        <v>145</v>
      </c>
      <c r="C92" s="43">
        <v>849932</v>
      </c>
      <c r="D92" s="43">
        <v>992311</v>
      </c>
      <c r="E92" s="43">
        <v>1020045</v>
      </c>
      <c r="F92" s="16">
        <f t="shared" si="3"/>
        <v>982448.16666666663</v>
      </c>
      <c r="G92" s="51">
        <f t="shared" si="4"/>
        <v>1.0241079913178095E-4</v>
      </c>
      <c r="I92" s="16"/>
      <c r="J92" s="74"/>
      <c r="L92" s="74"/>
    </row>
    <row r="93" spans="1:12">
      <c r="A93" t="s">
        <v>484</v>
      </c>
      <c r="B93" t="s">
        <v>489</v>
      </c>
      <c r="C93" s="43">
        <v>74627447.849999994</v>
      </c>
      <c r="D93" s="43">
        <v>75941933.150000006</v>
      </c>
      <c r="E93" s="43">
        <v>71132609.109999999</v>
      </c>
      <c r="F93" s="16">
        <f t="shared" si="3"/>
        <v>73318190.24666667</v>
      </c>
      <c r="G93" s="51">
        <f t="shared" si="4"/>
        <v>7.6427181695832447E-3</v>
      </c>
      <c r="I93" s="16"/>
      <c r="J93" s="74"/>
      <c r="L93" s="74"/>
    </row>
    <row r="94" spans="1:12">
      <c r="A94" t="s">
        <v>506</v>
      </c>
      <c r="B94" t="s">
        <v>547</v>
      </c>
      <c r="C94" s="43">
        <v>2933449.03</v>
      </c>
      <c r="D94" s="43">
        <v>3395525.8</v>
      </c>
      <c r="E94" s="43">
        <v>3636161.15</v>
      </c>
      <c r="F94" s="16">
        <f t="shared" si="3"/>
        <v>3438830.6799999997</v>
      </c>
      <c r="G94" s="51">
        <f t="shared" si="4"/>
        <v>3.5846511802507548E-4</v>
      </c>
      <c r="I94" s="16"/>
      <c r="J94" s="74"/>
      <c r="L94" s="74"/>
    </row>
    <row r="95" spans="1:12">
      <c r="A95" t="s">
        <v>146</v>
      </c>
      <c r="B95" t="s">
        <v>147</v>
      </c>
      <c r="C95" s="43">
        <v>33561554.359999999</v>
      </c>
      <c r="D95" s="43">
        <v>33425724.789999999</v>
      </c>
      <c r="E95" s="43">
        <v>32711894</v>
      </c>
      <c r="F95" s="16">
        <f t="shared" si="3"/>
        <v>33091447.656666666</v>
      </c>
      <c r="G95" s="51">
        <f t="shared" si="4"/>
        <v>3.4494660521836524E-3</v>
      </c>
      <c r="I95" s="16"/>
      <c r="J95" s="74"/>
    </row>
    <row r="96" spans="1:12">
      <c r="A96" t="s">
        <v>148</v>
      </c>
      <c r="B96" t="s">
        <v>149</v>
      </c>
      <c r="C96" s="43">
        <v>7910204.96</v>
      </c>
      <c r="D96" s="43">
        <v>8799446</v>
      </c>
      <c r="E96" s="43">
        <v>9314486</v>
      </c>
      <c r="F96" s="16">
        <f t="shared" si="3"/>
        <v>8908759.1600000001</v>
      </c>
      <c r="G96" s="51">
        <f t="shared" si="4"/>
        <v>9.2865270230355523E-4</v>
      </c>
      <c r="I96" s="16"/>
      <c r="J96" s="74"/>
    </row>
    <row r="97" spans="1:10">
      <c r="A97" t="s">
        <v>150</v>
      </c>
      <c r="B97" t="s">
        <v>151</v>
      </c>
      <c r="C97" s="43">
        <v>821035</v>
      </c>
      <c r="D97" s="43">
        <v>939809</v>
      </c>
      <c r="E97" s="43">
        <v>828049</v>
      </c>
      <c r="F97" s="16">
        <f t="shared" si="3"/>
        <v>864133.33333333337</v>
      </c>
      <c r="G97" s="51">
        <f t="shared" si="4"/>
        <v>9.0077612464110988E-5</v>
      </c>
      <c r="I97" s="16"/>
      <c r="J97" s="74"/>
    </row>
    <row r="98" spans="1:10">
      <c r="A98" t="s">
        <v>152</v>
      </c>
      <c r="B98" t="s">
        <v>153</v>
      </c>
      <c r="C98" s="43">
        <v>15968095</v>
      </c>
      <c r="D98" s="43">
        <v>20901124</v>
      </c>
      <c r="E98" s="43">
        <v>20694171</v>
      </c>
      <c r="F98" s="16">
        <f t="shared" si="3"/>
        <v>19975476</v>
      </c>
      <c r="G98" s="51">
        <f t="shared" si="4"/>
        <v>2.0822517966912705E-3</v>
      </c>
      <c r="I98" s="16"/>
      <c r="J98" s="74"/>
    </row>
    <row r="99" spans="1:10">
      <c r="A99" t="s">
        <v>154</v>
      </c>
      <c r="B99" t="s">
        <v>479</v>
      </c>
      <c r="C99" s="43">
        <v>158251322.55000001</v>
      </c>
      <c r="D99" s="43">
        <v>164118259</v>
      </c>
      <c r="E99" s="43">
        <v>163767249</v>
      </c>
      <c r="F99" s="16">
        <f t="shared" si="3"/>
        <v>162964931.25833333</v>
      </c>
      <c r="G99" s="51">
        <f t="shared" si="4"/>
        <v>1.6987531156220453E-2</v>
      </c>
      <c r="I99" s="16"/>
      <c r="J99" s="74"/>
    </row>
    <row r="100" spans="1:10">
      <c r="A100" t="s">
        <v>155</v>
      </c>
      <c r="B100" t="s">
        <v>537</v>
      </c>
      <c r="C100" s="43">
        <v>3792505</v>
      </c>
      <c r="D100" s="43">
        <v>4091443</v>
      </c>
      <c r="E100" s="43">
        <v>3963163.02</v>
      </c>
      <c r="F100" s="16">
        <f t="shared" si="3"/>
        <v>3977480.0100000002</v>
      </c>
      <c r="G100" s="51">
        <f t="shared" si="4"/>
        <v>4.1461414472056198E-4</v>
      </c>
      <c r="I100" s="16"/>
      <c r="J100" s="74"/>
    </row>
    <row r="101" spans="1:10">
      <c r="A101" t="s">
        <v>509</v>
      </c>
      <c r="B101" t="s">
        <v>510</v>
      </c>
      <c r="C101" s="43">
        <v>37402144.950000003</v>
      </c>
      <c r="D101" s="43">
        <v>38518297</v>
      </c>
      <c r="E101" s="43">
        <v>38585639</v>
      </c>
      <c r="F101" s="16">
        <f t="shared" si="3"/>
        <v>38365942.658333331</v>
      </c>
      <c r="G101" s="51">
        <f t="shared" si="4"/>
        <v>3.9992815706653912E-3</v>
      </c>
      <c r="I101" s="16"/>
      <c r="J101" s="74"/>
    </row>
    <row r="102" spans="1:10">
      <c r="A102" s="35" t="s">
        <v>553</v>
      </c>
      <c r="B102" t="s">
        <v>554</v>
      </c>
      <c r="C102" s="43">
        <v>110665442.08</v>
      </c>
      <c r="D102" s="43">
        <v>118261982</v>
      </c>
      <c r="E102" s="43">
        <v>115902034</v>
      </c>
      <c r="F102" s="16">
        <f t="shared" si="3"/>
        <v>115815918.01333332</v>
      </c>
      <c r="G102" s="51">
        <f t="shared" si="4"/>
        <v>1.2072698711595766E-2</v>
      </c>
      <c r="I102" s="16"/>
      <c r="J102" s="74"/>
    </row>
    <row r="103" spans="1:10">
      <c r="A103" t="s">
        <v>156</v>
      </c>
      <c r="B103" t="s">
        <v>157</v>
      </c>
      <c r="C103" s="43">
        <v>1386760413</v>
      </c>
      <c r="D103" s="43">
        <v>1542244519</v>
      </c>
      <c r="E103" s="43">
        <v>1552014578</v>
      </c>
      <c r="F103" s="16">
        <f t="shared" si="3"/>
        <v>1521215530.8333333</v>
      </c>
      <c r="G103" s="51">
        <f t="shared" si="4"/>
        <v>0.15857212975712681</v>
      </c>
      <c r="I103" s="16"/>
      <c r="J103" s="74"/>
    </row>
    <row r="104" spans="1:10">
      <c r="A104" t="s">
        <v>514</v>
      </c>
      <c r="B104" t="s">
        <v>513</v>
      </c>
      <c r="C104" s="43">
        <v>48327524</v>
      </c>
      <c r="D104" s="43">
        <v>51240710</v>
      </c>
      <c r="E104" s="43">
        <v>52354097</v>
      </c>
      <c r="F104" s="16">
        <f t="shared" si="3"/>
        <v>51311872.5</v>
      </c>
      <c r="G104" s="51">
        <f t="shared" si="4"/>
        <v>5.3487705977428718E-3</v>
      </c>
      <c r="I104" s="16"/>
      <c r="J104" s="74"/>
    </row>
    <row r="105" spans="1:10">
      <c r="A105" t="s">
        <v>158</v>
      </c>
      <c r="B105" t="s">
        <v>159</v>
      </c>
      <c r="C105" s="43">
        <v>63278463</v>
      </c>
      <c r="D105" s="43">
        <v>65188308</v>
      </c>
      <c r="E105" s="43">
        <v>65730712</v>
      </c>
      <c r="F105" s="16">
        <f t="shared" si="3"/>
        <v>65141202.5</v>
      </c>
      <c r="G105" s="51">
        <f t="shared" si="4"/>
        <v>6.7903456190107746E-3</v>
      </c>
      <c r="I105" s="16"/>
      <c r="J105" s="74"/>
    </row>
    <row r="106" spans="1:10">
      <c r="A106" t="s">
        <v>160</v>
      </c>
      <c r="B106" t="s">
        <v>161</v>
      </c>
      <c r="C106" s="43">
        <v>64607969.649999999</v>
      </c>
      <c r="D106" s="43">
        <v>69354957.329999998</v>
      </c>
      <c r="E106" s="43">
        <v>69538198.099999994</v>
      </c>
      <c r="F106" s="16">
        <f t="shared" si="3"/>
        <v>68655413.101666674</v>
      </c>
      <c r="G106" s="51">
        <f t="shared" si="4"/>
        <v>7.1566683709327781E-3</v>
      </c>
      <c r="I106" s="16"/>
      <c r="J106" s="74"/>
    </row>
    <row r="107" spans="1:10">
      <c r="A107" t="s">
        <v>162</v>
      </c>
      <c r="B107" t="s">
        <v>163</v>
      </c>
      <c r="C107" s="43">
        <v>72042583</v>
      </c>
      <c r="D107" s="43">
        <v>74286855</v>
      </c>
      <c r="E107" s="43">
        <v>77315741</v>
      </c>
      <c r="F107" s="16">
        <f t="shared" si="3"/>
        <v>75427252.666666672</v>
      </c>
      <c r="G107" s="51">
        <f t="shared" si="4"/>
        <v>7.8625676997460831E-3</v>
      </c>
      <c r="I107" s="16"/>
      <c r="J107" s="74"/>
    </row>
    <row r="108" spans="1:10">
      <c r="A108" t="s">
        <v>164</v>
      </c>
      <c r="B108" t="s">
        <v>165</v>
      </c>
      <c r="C108" s="43">
        <v>447304648</v>
      </c>
      <c r="D108" s="43">
        <v>471560142</v>
      </c>
      <c r="E108" s="43">
        <v>486311127</v>
      </c>
      <c r="F108" s="16">
        <f t="shared" si="3"/>
        <v>474893052.16666669</v>
      </c>
      <c r="G108" s="51">
        <f t="shared" si="4"/>
        <v>4.9503046190751243E-2</v>
      </c>
      <c r="I108" s="16"/>
      <c r="J108" s="74"/>
    </row>
    <row r="109" spans="1:10">
      <c r="A109" t="s">
        <v>166</v>
      </c>
      <c r="B109" t="s">
        <v>167</v>
      </c>
      <c r="C109" s="43">
        <v>105880411.29000001</v>
      </c>
      <c r="D109" s="43">
        <v>109837149</v>
      </c>
      <c r="E109" s="43">
        <v>110920013.48999999</v>
      </c>
      <c r="F109" s="16">
        <f t="shared" si="3"/>
        <v>109719124.95999999</v>
      </c>
      <c r="G109" s="51">
        <f t="shared" si="4"/>
        <v>1.1437166507539244E-2</v>
      </c>
      <c r="I109" s="16"/>
      <c r="J109" s="74"/>
    </row>
    <row r="110" spans="1:10">
      <c r="A110" t="s">
        <v>168</v>
      </c>
      <c r="B110" t="s">
        <v>169</v>
      </c>
      <c r="C110" s="43">
        <v>357758649.97000003</v>
      </c>
      <c r="D110" s="43">
        <v>374339751.19</v>
      </c>
      <c r="E110" s="43">
        <v>395359791.26999998</v>
      </c>
      <c r="F110" s="16">
        <f t="shared" si="3"/>
        <v>382086254.35999995</v>
      </c>
      <c r="G110" s="51">
        <f t="shared" si="4"/>
        <v>3.9828827589998235E-2</v>
      </c>
      <c r="I110" s="16"/>
      <c r="J110" s="74"/>
    </row>
    <row r="111" spans="1:10">
      <c r="A111" t="s">
        <v>170</v>
      </c>
      <c r="B111" t="s">
        <v>171</v>
      </c>
      <c r="C111" s="43">
        <v>83415602</v>
      </c>
      <c r="D111" s="43">
        <v>92184423</v>
      </c>
      <c r="E111" s="43">
        <v>96164944</v>
      </c>
      <c r="F111" s="16">
        <f t="shared" si="3"/>
        <v>92713213.333333328</v>
      </c>
      <c r="G111" s="51">
        <f t="shared" si="4"/>
        <v>9.6644633169369453E-3</v>
      </c>
      <c r="I111" s="16"/>
      <c r="J111" s="74"/>
    </row>
    <row r="112" spans="1:10">
      <c r="A112" t="s">
        <v>172</v>
      </c>
      <c r="B112" t="s">
        <v>173</v>
      </c>
      <c r="C112" s="43">
        <v>39781931.210000001</v>
      </c>
      <c r="D112" s="43">
        <v>40741379.369999997</v>
      </c>
      <c r="E112" s="43">
        <v>41536057.880000003</v>
      </c>
      <c r="F112" s="16">
        <f t="shared" si="3"/>
        <v>40978810.598333336</v>
      </c>
      <c r="G112" s="51">
        <f t="shared" si="4"/>
        <v>4.2716479945034032E-3</v>
      </c>
      <c r="I112" s="16"/>
      <c r="J112" s="74"/>
    </row>
    <row r="113" spans="1:11">
      <c r="A113" t="s">
        <v>174</v>
      </c>
      <c r="B113" t="s">
        <v>175</v>
      </c>
      <c r="C113" s="43">
        <v>42492967</v>
      </c>
      <c r="D113" s="43">
        <v>44695026</v>
      </c>
      <c r="E113" s="43">
        <v>47416977.619999997</v>
      </c>
      <c r="F113" s="16">
        <f t="shared" si="3"/>
        <v>45688991.976666667</v>
      </c>
      <c r="G113" s="51">
        <f t="shared" si="4"/>
        <v>4.7626392298449963E-3</v>
      </c>
      <c r="I113" s="16"/>
      <c r="J113" s="74"/>
    </row>
    <row r="114" spans="1:11">
      <c r="A114" t="s">
        <v>176</v>
      </c>
      <c r="B114" t="s">
        <v>538</v>
      </c>
      <c r="C114" s="43">
        <v>293090359.48000002</v>
      </c>
      <c r="D114" s="43">
        <v>312570021</v>
      </c>
      <c r="E114" s="43">
        <v>326939027</v>
      </c>
      <c r="F114" s="16">
        <f t="shared" si="3"/>
        <v>316507913.74666667</v>
      </c>
      <c r="G114" s="51">
        <f t="shared" si="4"/>
        <v>3.2992914515078506E-2</v>
      </c>
      <c r="I114" s="16"/>
      <c r="J114" s="74"/>
    </row>
    <row r="115" spans="1:11">
      <c r="A115" t="s">
        <v>177</v>
      </c>
      <c r="B115" t="s">
        <v>178</v>
      </c>
      <c r="C115" s="43">
        <v>258986104</v>
      </c>
      <c r="D115" s="43">
        <v>268634576</v>
      </c>
      <c r="E115" s="43">
        <v>282796227</v>
      </c>
      <c r="F115" s="16">
        <f t="shared" si="3"/>
        <v>274107322.83333331</v>
      </c>
      <c r="G115" s="51">
        <f t="shared" si="4"/>
        <v>2.8573059558427663E-2</v>
      </c>
      <c r="I115" s="16"/>
      <c r="J115" s="74"/>
    </row>
    <row r="116" spans="1:11">
      <c r="A116" t="s">
        <v>179</v>
      </c>
      <c r="B116" t="s">
        <v>180</v>
      </c>
      <c r="C116" s="43">
        <v>134355214.22</v>
      </c>
      <c r="D116" s="43">
        <v>140044796.69</v>
      </c>
      <c r="E116" s="43">
        <v>148379534.63999999</v>
      </c>
      <c r="F116" s="16">
        <f t="shared" si="3"/>
        <v>143263901.91999999</v>
      </c>
      <c r="G116" s="51">
        <f t="shared" si="4"/>
        <v>1.4933887791906532E-2</v>
      </c>
      <c r="I116" s="16"/>
      <c r="J116" s="74"/>
    </row>
    <row r="117" spans="1:11">
      <c r="A117" t="s">
        <v>181</v>
      </c>
      <c r="B117" s="35" t="s">
        <v>558</v>
      </c>
      <c r="C117" s="43">
        <v>238218512</v>
      </c>
      <c r="D117" s="43">
        <v>253920997</v>
      </c>
      <c r="E117" s="43">
        <v>260215486</v>
      </c>
      <c r="F117" s="16">
        <f t="shared" si="3"/>
        <v>254451160.66666666</v>
      </c>
      <c r="G117" s="51">
        <f t="shared" si="4"/>
        <v>2.6524093166457999E-2</v>
      </c>
      <c r="I117" s="16"/>
      <c r="J117" s="74"/>
    </row>
    <row r="118" spans="1:11">
      <c r="A118" t="s">
        <v>182</v>
      </c>
      <c r="B118" t="s">
        <v>183</v>
      </c>
      <c r="C118" s="43">
        <v>92441464</v>
      </c>
      <c r="D118" s="43">
        <v>94897311</v>
      </c>
      <c r="E118" s="43">
        <v>96518517</v>
      </c>
      <c r="F118" s="16">
        <f t="shared" si="3"/>
        <v>95298606.166666672</v>
      </c>
      <c r="G118" s="51">
        <f t="shared" si="4"/>
        <v>9.9339657244070408E-3</v>
      </c>
      <c r="I118" s="16"/>
      <c r="J118" s="74"/>
    </row>
    <row r="119" spans="1:11">
      <c r="A119" s="76" t="s">
        <v>184</v>
      </c>
      <c r="B119" s="76" t="s">
        <v>185</v>
      </c>
      <c r="C119" s="77">
        <f>18490501+3853593</f>
        <v>22344094</v>
      </c>
      <c r="D119" s="77">
        <f>18777466+4108790</f>
        <v>22886256</v>
      </c>
      <c r="E119" s="43">
        <v>24159098</v>
      </c>
      <c r="F119" s="16">
        <f t="shared" si="3"/>
        <v>23432316.666666668</v>
      </c>
      <c r="G119" s="51">
        <f t="shared" si="4"/>
        <v>2.442594283100211E-3</v>
      </c>
      <c r="I119" s="16"/>
      <c r="J119" s="74"/>
    </row>
    <row r="120" spans="1:11">
      <c r="A120" t="s">
        <v>186</v>
      </c>
      <c r="B120" t="s">
        <v>539</v>
      </c>
      <c r="C120" s="43">
        <v>4012145</v>
      </c>
      <c r="D120" s="43">
        <v>4544469.29</v>
      </c>
      <c r="E120" s="43">
        <v>4837707.09</v>
      </c>
      <c r="F120" s="16">
        <f t="shared" si="3"/>
        <v>4602367.4750000006</v>
      </c>
      <c r="G120" s="51">
        <f t="shared" si="4"/>
        <v>4.7975266991646237E-4</v>
      </c>
      <c r="I120" s="16"/>
      <c r="J120" s="74"/>
    </row>
    <row r="121" spans="1:11">
      <c r="A121" t="s">
        <v>187</v>
      </c>
      <c r="B121" t="s">
        <v>188</v>
      </c>
      <c r="C121" s="43">
        <v>58060076.030000001</v>
      </c>
      <c r="D121" s="43">
        <v>64174457.259999998</v>
      </c>
      <c r="E121" s="43">
        <v>67128076.010000005</v>
      </c>
      <c r="F121" s="16">
        <f t="shared" si="3"/>
        <v>64632203.096666671</v>
      </c>
      <c r="G121" s="51">
        <f t="shared" si="4"/>
        <v>6.737287312810431E-3</v>
      </c>
      <c r="I121" s="16"/>
      <c r="J121" s="74"/>
    </row>
    <row r="122" spans="1:11">
      <c r="A122" t="s">
        <v>189</v>
      </c>
      <c r="B122" t="s">
        <v>190</v>
      </c>
      <c r="C122" s="43">
        <v>136047165</v>
      </c>
      <c r="D122" s="43">
        <v>137441071.78999999</v>
      </c>
      <c r="E122" s="43">
        <v>107867879.95999999</v>
      </c>
      <c r="F122" s="16">
        <f t="shared" si="3"/>
        <v>122422158.07666667</v>
      </c>
      <c r="G122" s="51">
        <f t="shared" si="4"/>
        <v>1.2761335880554831E-2</v>
      </c>
      <c r="I122" s="16"/>
      <c r="J122" s="74"/>
    </row>
    <row r="123" spans="1:11">
      <c r="A123" t="s">
        <v>191</v>
      </c>
      <c r="B123" t="s">
        <v>540</v>
      </c>
      <c r="C123" s="43">
        <v>26001159</v>
      </c>
      <c r="D123" s="43">
        <v>26095187</v>
      </c>
      <c r="E123" s="43">
        <v>27420016</v>
      </c>
      <c r="F123" s="16">
        <f t="shared" si="3"/>
        <v>26741930.166666668</v>
      </c>
      <c r="G123" s="51">
        <f t="shared" si="4"/>
        <v>2.7875897493773939E-3</v>
      </c>
      <c r="I123" s="16"/>
      <c r="J123" s="74"/>
    </row>
    <row r="124" spans="1:11">
      <c r="A124" t="s">
        <v>480</v>
      </c>
      <c r="B124" t="s">
        <v>481</v>
      </c>
      <c r="C124" s="43">
        <v>33092754.039999999</v>
      </c>
      <c r="D124" s="43">
        <v>37436210</v>
      </c>
      <c r="E124" s="43">
        <v>37895789.82</v>
      </c>
      <c r="F124" s="16">
        <f t="shared" si="3"/>
        <v>36942090.583333336</v>
      </c>
      <c r="G124" s="51">
        <f t="shared" si="4"/>
        <v>3.8508586474073256E-3</v>
      </c>
      <c r="I124" s="16"/>
      <c r="J124" s="74"/>
    </row>
    <row r="125" spans="1:11">
      <c r="A125" t="s">
        <v>192</v>
      </c>
      <c r="B125" t="s">
        <v>500</v>
      </c>
      <c r="C125" s="43">
        <v>18796767</v>
      </c>
      <c r="D125" s="43">
        <v>18839580</v>
      </c>
      <c r="E125" s="43">
        <v>21573485</v>
      </c>
      <c r="F125" s="16">
        <f t="shared" si="3"/>
        <v>20199397</v>
      </c>
      <c r="G125" s="51">
        <f t="shared" si="4"/>
        <v>2.105593413410036E-3</v>
      </c>
      <c r="I125" s="16"/>
      <c r="J125" s="74"/>
    </row>
    <row r="126" spans="1:11">
      <c r="A126" t="s">
        <v>193</v>
      </c>
      <c r="B126" t="s">
        <v>194</v>
      </c>
      <c r="C126" s="43">
        <v>19749357</v>
      </c>
      <c r="D126" s="43">
        <v>23069474.93</v>
      </c>
      <c r="E126" s="43">
        <v>22615262</v>
      </c>
      <c r="F126" s="16">
        <f t="shared" si="3"/>
        <v>22289015.476666667</v>
      </c>
      <c r="G126" s="51">
        <f t="shared" si="4"/>
        <v>2.3234160989589782E-3</v>
      </c>
      <c r="I126" s="16"/>
      <c r="J126" s="74"/>
    </row>
    <row r="127" spans="1:11">
      <c r="A127" t="s">
        <v>551</v>
      </c>
      <c r="B127" t="s">
        <v>552</v>
      </c>
      <c r="C127" s="43">
        <v>10633499</v>
      </c>
      <c r="D127" s="43">
        <v>13804680</v>
      </c>
      <c r="E127" s="43">
        <v>17089181.600000001</v>
      </c>
      <c r="F127" s="16">
        <f t="shared" si="3"/>
        <v>14918400.633333335</v>
      </c>
      <c r="G127" s="51">
        <f t="shared" si="4"/>
        <v>1.5551001899788781E-3</v>
      </c>
      <c r="I127" s="16"/>
      <c r="J127" s="74"/>
    </row>
    <row r="128" spans="1:11" s="48" customFormat="1">
      <c r="A128" s="50" t="s">
        <v>568</v>
      </c>
      <c r="B128" s="50" t="s">
        <v>563</v>
      </c>
      <c r="C128" s="43">
        <v>109979140.55</v>
      </c>
      <c r="D128" s="43">
        <v>117092304</v>
      </c>
      <c r="E128" s="43">
        <v>128652283</v>
      </c>
      <c r="F128" s="16">
        <f t="shared" si="3"/>
        <v>121686766.25833333</v>
      </c>
      <c r="G128" s="51">
        <f t="shared" si="4"/>
        <v>1.2684678336324261E-2</v>
      </c>
      <c r="I128" s="16"/>
      <c r="J128" s="74"/>
      <c r="K128" s="75"/>
    </row>
    <row r="129" spans="1:10">
      <c r="A129" t="s">
        <v>195</v>
      </c>
      <c r="B129" t="s">
        <v>196</v>
      </c>
      <c r="C129" s="43">
        <v>14968601</v>
      </c>
      <c r="D129" s="43">
        <v>15882490</v>
      </c>
      <c r="E129" s="43">
        <v>16193865</v>
      </c>
      <c r="F129" s="16">
        <f t="shared" si="3"/>
        <v>15885862.666666666</v>
      </c>
      <c r="G129" s="51">
        <f t="shared" si="4"/>
        <v>1.6559488284363006E-3</v>
      </c>
      <c r="I129" s="16"/>
      <c r="J129" s="74"/>
    </row>
    <row r="130" spans="1:10">
      <c r="A130" t="s">
        <v>197</v>
      </c>
      <c r="B130" t="s">
        <v>541</v>
      </c>
      <c r="C130" s="43">
        <v>7149917</v>
      </c>
      <c r="D130" s="43">
        <v>7436752</v>
      </c>
      <c r="E130" s="43">
        <v>8304642</v>
      </c>
      <c r="F130" s="16">
        <f t="shared" si="3"/>
        <v>7822891.166666667</v>
      </c>
      <c r="G130" s="51">
        <f t="shared" si="4"/>
        <v>8.1546137809741976E-4</v>
      </c>
      <c r="I130" s="16"/>
      <c r="J130" s="74"/>
    </row>
    <row r="131" spans="1:10">
      <c r="A131" t="s">
        <v>198</v>
      </c>
      <c r="B131" t="s">
        <v>199</v>
      </c>
      <c r="C131" s="43">
        <v>66599668</v>
      </c>
      <c r="D131" s="43">
        <v>72271882</v>
      </c>
      <c r="E131" s="43">
        <v>77397649</v>
      </c>
      <c r="F131" s="16">
        <f t="shared" si="3"/>
        <v>73889396.5</v>
      </c>
      <c r="G131" s="51">
        <f t="shared" si="4"/>
        <v>7.702260943296603E-3</v>
      </c>
      <c r="I131" s="16"/>
      <c r="J131" s="74"/>
    </row>
    <row r="132" spans="1:10">
      <c r="A132" t="s">
        <v>200</v>
      </c>
      <c r="B132" t="s">
        <v>542</v>
      </c>
      <c r="C132" s="43">
        <v>7957601.3600000003</v>
      </c>
      <c r="D132" s="43">
        <v>7932271.4199999999</v>
      </c>
      <c r="E132" s="43">
        <v>8152493.1699999999</v>
      </c>
      <c r="F132" s="16">
        <f t="shared" si="3"/>
        <v>8046603.9516666653</v>
      </c>
      <c r="G132" s="51">
        <f t="shared" si="4"/>
        <v>8.387812903993371E-4</v>
      </c>
      <c r="I132" s="16"/>
      <c r="J132" s="74"/>
    </row>
    <row r="133" spans="1:10">
      <c r="A133" t="s">
        <v>201</v>
      </c>
      <c r="B133" t="s">
        <v>543</v>
      </c>
      <c r="C133" s="43">
        <v>10313327.550000001</v>
      </c>
      <c r="D133" s="43">
        <v>9461812.7599999998</v>
      </c>
      <c r="E133" s="43">
        <v>10240427.58</v>
      </c>
      <c r="F133" s="16">
        <f t="shared" ref="F133:F196" si="5">IF(C133&gt;0,(+C133+(D133*2)+(E133*3))/6,IF(D133&gt;0,((D133*2)+(E133*3))/5,E133))</f>
        <v>9993039.3016666677</v>
      </c>
      <c r="G133" s="51">
        <f t="shared" si="4"/>
        <v>1.041678508201852E-3</v>
      </c>
      <c r="I133" s="16"/>
      <c r="J133" s="74"/>
    </row>
    <row r="134" spans="1:10">
      <c r="A134" t="s">
        <v>202</v>
      </c>
      <c r="B134" t="s">
        <v>501</v>
      </c>
      <c r="C134" s="43">
        <v>10891738</v>
      </c>
      <c r="D134" s="43">
        <v>11686272</v>
      </c>
      <c r="E134" s="43">
        <v>11594847</v>
      </c>
      <c r="F134" s="16">
        <f t="shared" si="5"/>
        <v>11508137.166666666</v>
      </c>
      <c r="G134" s="51">
        <f t="shared" si="4"/>
        <v>1.199612929967789E-3</v>
      </c>
      <c r="I134" s="16"/>
      <c r="J134" s="74"/>
    </row>
    <row r="135" spans="1:10">
      <c r="A135" t="s">
        <v>203</v>
      </c>
      <c r="B135" t="s">
        <v>544</v>
      </c>
      <c r="C135" s="43">
        <v>151816718</v>
      </c>
      <c r="D135" s="43">
        <v>158767187</v>
      </c>
      <c r="E135" s="43">
        <v>162105755</v>
      </c>
      <c r="F135" s="16">
        <f t="shared" si="5"/>
        <v>159278059.5</v>
      </c>
      <c r="G135" s="51">
        <f t="shared" si="4"/>
        <v>1.6603210134635792E-2</v>
      </c>
      <c r="I135" s="16"/>
      <c r="J135" s="74"/>
    </row>
    <row r="136" spans="1:10">
      <c r="A136" t="s">
        <v>204</v>
      </c>
      <c r="B136" t="s">
        <v>205</v>
      </c>
      <c r="C136" s="43">
        <v>9250603.0999999996</v>
      </c>
      <c r="D136" s="43">
        <v>10726903.369999999</v>
      </c>
      <c r="E136" s="43">
        <v>11186840.220000001</v>
      </c>
      <c r="F136" s="16">
        <f t="shared" si="5"/>
        <v>10710821.75</v>
      </c>
      <c r="G136" s="51">
        <f t="shared" si="4"/>
        <v>1.1165004444939103E-3</v>
      </c>
      <c r="I136" s="16"/>
      <c r="J136" s="74"/>
    </row>
    <row r="137" spans="1:10">
      <c r="A137" t="s">
        <v>206</v>
      </c>
      <c r="B137" t="s">
        <v>207</v>
      </c>
      <c r="C137" s="43">
        <v>9674342.3200000003</v>
      </c>
      <c r="D137" s="43">
        <v>11419883.6</v>
      </c>
      <c r="E137" s="43">
        <v>11803092.52</v>
      </c>
      <c r="F137" s="16">
        <f t="shared" si="5"/>
        <v>11320564.513333334</v>
      </c>
      <c r="G137" s="51">
        <f t="shared" si="4"/>
        <v>1.180060279787464E-3</v>
      </c>
      <c r="I137" s="16"/>
      <c r="J137" s="74"/>
    </row>
    <row r="138" spans="1:10">
      <c r="A138" t="s">
        <v>208</v>
      </c>
      <c r="B138" t="s">
        <v>209</v>
      </c>
      <c r="C138" s="43">
        <v>816466.88</v>
      </c>
      <c r="D138" s="43">
        <v>846981.12</v>
      </c>
      <c r="E138" s="43">
        <v>850160</v>
      </c>
      <c r="F138" s="16">
        <f t="shared" si="5"/>
        <v>843484.85333333339</v>
      </c>
      <c r="G138" s="51">
        <f t="shared" si="4"/>
        <v>8.792520645491532E-5</v>
      </c>
      <c r="I138" s="16"/>
      <c r="J138" s="74"/>
    </row>
    <row r="139" spans="1:10">
      <c r="A139" t="s">
        <v>210</v>
      </c>
      <c r="B139" t="s">
        <v>461</v>
      </c>
      <c r="C139" s="43">
        <v>939233</v>
      </c>
      <c r="D139" s="43">
        <v>936140</v>
      </c>
      <c r="E139" s="43">
        <v>811735</v>
      </c>
      <c r="F139" s="16">
        <f t="shared" si="5"/>
        <v>874453</v>
      </c>
      <c r="G139" s="51">
        <f t="shared" si="4"/>
        <v>9.1153338742569706E-5</v>
      </c>
      <c r="I139" s="16"/>
      <c r="J139" s="74"/>
    </row>
    <row r="140" spans="1:10" outlineLevel="1">
      <c r="A140" t="s">
        <v>211</v>
      </c>
      <c r="B140" t="s">
        <v>212</v>
      </c>
      <c r="C140" s="43">
        <v>876191.33</v>
      </c>
      <c r="D140" s="43">
        <v>900250.48619999993</v>
      </c>
      <c r="E140" s="43">
        <v>918255.00104856654</v>
      </c>
      <c r="F140" s="16">
        <f t="shared" si="5"/>
        <v>905242.88425761648</v>
      </c>
      <c r="G140" s="51">
        <f t="shared" ref="G140:G203" si="6">+F140/$F$265</f>
        <v>9.4362888883719697E-5</v>
      </c>
      <c r="I140" s="16"/>
      <c r="J140" s="74"/>
    </row>
    <row r="141" spans="1:10" outlineLevel="1">
      <c r="A141" t="s">
        <v>213</v>
      </c>
      <c r="B141" t="s">
        <v>214</v>
      </c>
      <c r="C141" s="43">
        <v>228315.6</v>
      </c>
      <c r="D141" s="43">
        <v>231697.5111</v>
      </c>
      <c r="E141" s="43">
        <v>212726.57894536978</v>
      </c>
      <c r="F141" s="16">
        <f t="shared" si="5"/>
        <v>221648.39317268491</v>
      </c>
      <c r="G141" s="51">
        <f t="shared" si="6"/>
        <v>2.3104719252625382E-5</v>
      </c>
      <c r="I141" s="16"/>
      <c r="J141" s="74"/>
    </row>
    <row r="142" spans="1:10" outlineLevel="1">
      <c r="A142" t="s">
        <v>215</v>
      </c>
      <c r="B142" t="s">
        <v>216</v>
      </c>
      <c r="C142" s="43">
        <v>1334714.3999999999</v>
      </c>
      <c r="D142" s="43">
        <v>1329511.1255999999</v>
      </c>
      <c r="E142" s="43">
        <v>1328842.2400843173</v>
      </c>
      <c r="F142" s="16">
        <f t="shared" si="5"/>
        <v>1330043.8952421586</v>
      </c>
      <c r="G142" s="51">
        <f t="shared" si="6"/>
        <v>1.3864432019273235E-4</v>
      </c>
      <c r="I142" s="16"/>
      <c r="J142" s="74"/>
    </row>
    <row r="143" spans="1:10" outlineLevel="1">
      <c r="A143" t="s">
        <v>504</v>
      </c>
      <c r="B143" t="s">
        <v>502</v>
      </c>
      <c r="C143" s="43">
        <v>949989.84</v>
      </c>
      <c r="D143" s="43">
        <v>1051129.2035999999</v>
      </c>
      <c r="E143" s="43">
        <v>1038609.7358289351</v>
      </c>
      <c r="F143" s="16">
        <f t="shared" si="5"/>
        <v>1028012.9091144674</v>
      </c>
      <c r="G143" s="51">
        <f t="shared" si="6"/>
        <v>1.0716048653986616E-4</v>
      </c>
      <c r="I143" s="16"/>
      <c r="J143" s="74"/>
    </row>
    <row r="144" spans="1:10" outlineLevel="1">
      <c r="A144" t="s">
        <v>217</v>
      </c>
      <c r="B144" t="s">
        <v>218</v>
      </c>
      <c r="C144" s="43">
        <v>1305355.17</v>
      </c>
      <c r="D144" s="43">
        <v>1252746.4236000001</v>
      </c>
      <c r="E144" s="43">
        <v>1265485.0062966521</v>
      </c>
      <c r="F144" s="16">
        <f t="shared" si="5"/>
        <v>1267883.8393483262</v>
      </c>
      <c r="G144" s="51">
        <f t="shared" si="6"/>
        <v>1.3216473051650324E-4</v>
      </c>
      <c r="I144" s="16"/>
      <c r="J144" s="74"/>
    </row>
    <row r="145" spans="1:10" outlineLevel="1">
      <c r="A145" t="s">
        <v>219</v>
      </c>
      <c r="B145" t="s">
        <v>220</v>
      </c>
      <c r="C145" s="43">
        <v>86935.66</v>
      </c>
      <c r="D145" s="43">
        <v>80075.520000000004</v>
      </c>
      <c r="E145" s="43">
        <v>86065.394416661875</v>
      </c>
      <c r="F145" s="16">
        <f t="shared" si="5"/>
        <v>84213.813874997606</v>
      </c>
      <c r="G145" s="51">
        <f t="shared" si="6"/>
        <v>8.7784824375368067E-6</v>
      </c>
      <c r="I145" s="16"/>
      <c r="J145" s="74"/>
    </row>
    <row r="146" spans="1:10" outlineLevel="1">
      <c r="A146" t="s">
        <v>221</v>
      </c>
      <c r="B146" t="s">
        <v>222</v>
      </c>
      <c r="C146" s="43">
        <v>3340665.42</v>
      </c>
      <c r="D146" s="43">
        <v>3455379.4716000003</v>
      </c>
      <c r="E146" s="43">
        <v>3497245.5839282861</v>
      </c>
      <c r="F146" s="16">
        <f t="shared" si="5"/>
        <v>3457193.5191641431</v>
      </c>
      <c r="G146" s="51">
        <f t="shared" si="6"/>
        <v>3.6037926789774384E-4</v>
      </c>
      <c r="I146" s="16"/>
      <c r="J146" s="74"/>
    </row>
    <row r="147" spans="1:10" outlineLevel="1">
      <c r="A147" t="s">
        <v>223</v>
      </c>
      <c r="B147" t="s">
        <v>224</v>
      </c>
      <c r="C147" s="43">
        <v>19243414.829999998</v>
      </c>
      <c r="D147" s="43">
        <v>19371432.781199999</v>
      </c>
      <c r="E147" s="43">
        <v>19223474.075631455</v>
      </c>
      <c r="F147" s="16">
        <f t="shared" si="5"/>
        <v>19276117.103215728</v>
      </c>
      <c r="G147" s="51">
        <f t="shared" si="6"/>
        <v>2.0093503389557411E-3</v>
      </c>
      <c r="I147" s="16"/>
      <c r="J147" s="74"/>
    </row>
    <row r="148" spans="1:10" outlineLevel="1">
      <c r="A148" t="s">
        <v>225</v>
      </c>
      <c r="B148" t="s">
        <v>226</v>
      </c>
      <c r="C148" s="43">
        <v>2769676.72</v>
      </c>
      <c r="D148" s="43">
        <v>2652623.2488000002</v>
      </c>
      <c r="E148" s="43">
        <v>2775174.3586027566</v>
      </c>
      <c r="F148" s="16">
        <f t="shared" si="5"/>
        <v>2733407.7155680452</v>
      </c>
      <c r="G148" s="51">
        <f t="shared" si="6"/>
        <v>2.8493153939517348E-4</v>
      </c>
      <c r="I148" s="16"/>
      <c r="J148" s="74"/>
    </row>
    <row r="149" spans="1:10" outlineLevel="1">
      <c r="A149" t="s">
        <v>227</v>
      </c>
      <c r="B149" t="s">
        <v>228</v>
      </c>
      <c r="C149" s="43">
        <v>3103762.13</v>
      </c>
      <c r="D149" s="43">
        <v>3311274.8075999999</v>
      </c>
      <c r="E149" s="43">
        <v>3512552.222926137</v>
      </c>
      <c r="F149" s="16">
        <f t="shared" si="5"/>
        <v>3377328.068996402</v>
      </c>
      <c r="G149" s="51">
        <f t="shared" si="6"/>
        <v>3.5205406067337851E-4</v>
      </c>
      <c r="I149" s="16"/>
      <c r="J149" s="74"/>
    </row>
    <row r="150" spans="1:10" outlineLevel="1">
      <c r="A150" t="s">
        <v>229</v>
      </c>
      <c r="B150" t="s">
        <v>230</v>
      </c>
      <c r="C150" s="43">
        <v>2079475.11</v>
      </c>
      <c r="D150" s="43">
        <v>2191940.9838</v>
      </c>
      <c r="E150" s="43">
        <v>2177968.6689066822</v>
      </c>
      <c r="F150" s="16">
        <f t="shared" si="5"/>
        <v>2166210.514053341</v>
      </c>
      <c r="G150" s="51">
        <f t="shared" si="6"/>
        <v>2.2580667088479341E-4</v>
      </c>
      <c r="I150" s="16"/>
      <c r="J150" s="74"/>
    </row>
    <row r="151" spans="1:10" outlineLevel="1">
      <c r="A151" t="s">
        <v>231</v>
      </c>
      <c r="B151" t="s">
        <v>232</v>
      </c>
      <c r="C151" s="43">
        <v>497819.16</v>
      </c>
      <c r="D151" s="43">
        <v>570330.30089999991</v>
      </c>
      <c r="E151" s="43">
        <v>532029.12829591578</v>
      </c>
      <c r="F151" s="16">
        <f t="shared" si="5"/>
        <v>539094.52444795787</v>
      </c>
      <c r="G151" s="51">
        <f t="shared" si="6"/>
        <v>5.6195433947015142E-5</v>
      </c>
      <c r="I151" s="16"/>
      <c r="J151" s="74"/>
    </row>
    <row r="152" spans="1:10" outlineLevel="1">
      <c r="A152" t="s">
        <v>233</v>
      </c>
      <c r="B152" t="s">
        <v>234</v>
      </c>
      <c r="C152" s="43">
        <v>1546678.96</v>
      </c>
      <c r="D152" s="43">
        <v>1604810.4531</v>
      </c>
      <c r="E152" s="43">
        <v>1633719.788529648</v>
      </c>
      <c r="F152" s="16">
        <f t="shared" si="5"/>
        <v>1609576.5386314907</v>
      </c>
      <c r="G152" s="51">
        <f t="shared" si="6"/>
        <v>1.6778291738717702E-4</v>
      </c>
      <c r="I152" s="16"/>
      <c r="J152" s="74"/>
    </row>
    <row r="153" spans="1:10" outlineLevel="1">
      <c r="A153" t="s">
        <v>235</v>
      </c>
      <c r="B153" t="s">
        <v>236</v>
      </c>
      <c r="C153" s="43">
        <v>3933569.97</v>
      </c>
      <c r="D153" s="43">
        <v>3813083.7937999992</v>
      </c>
      <c r="E153" s="43">
        <v>3802681.6203194335</v>
      </c>
      <c r="F153" s="16">
        <f t="shared" si="5"/>
        <v>3827963.7364263833</v>
      </c>
      <c r="G153" s="51">
        <f t="shared" si="6"/>
        <v>3.9902850714760766E-4</v>
      </c>
      <c r="I153" s="16"/>
      <c r="J153" s="74"/>
    </row>
    <row r="154" spans="1:10" outlineLevel="1">
      <c r="A154" t="s">
        <v>237</v>
      </c>
      <c r="B154" t="s">
        <v>238</v>
      </c>
      <c r="C154" s="43">
        <v>6014763.4100000001</v>
      </c>
      <c r="D154" s="43">
        <v>5873166.1795000006</v>
      </c>
      <c r="E154" s="43">
        <v>5723444.6757630324</v>
      </c>
      <c r="F154" s="16">
        <f t="shared" si="5"/>
        <v>5821904.9660481839</v>
      </c>
      <c r="G154" s="51">
        <f t="shared" si="6"/>
        <v>6.0687775729197438E-4</v>
      </c>
      <c r="I154" s="16"/>
      <c r="J154" s="74"/>
    </row>
    <row r="155" spans="1:10" outlineLevel="1">
      <c r="A155" t="s">
        <v>239</v>
      </c>
      <c r="B155" t="s">
        <v>240</v>
      </c>
      <c r="C155" s="43">
        <v>507457.19</v>
      </c>
      <c r="D155" s="43">
        <v>587317.53600000008</v>
      </c>
      <c r="E155" s="43">
        <v>618107.05168393848</v>
      </c>
      <c r="F155" s="16">
        <f t="shared" si="5"/>
        <v>589402.23617530253</v>
      </c>
      <c r="G155" s="51">
        <f t="shared" si="6"/>
        <v>6.1439530414688292E-5</v>
      </c>
      <c r="I155" s="16"/>
      <c r="J155" s="74"/>
    </row>
    <row r="156" spans="1:10" outlineLevel="1">
      <c r="A156" t="s">
        <v>241</v>
      </c>
      <c r="B156" t="s">
        <v>242</v>
      </c>
      <c r="C156" s="43">
        <v>450497.65</v>
      </c>
      <c r="D156" s="43">
        <v>444938.45850000001</v>
      </c>
      <c r="E156" s="43">
        <v>419670.39374395728</v>
      </c>
      <c r="F156" s="16">
        <f t="shared" si="5"/>
        <v>433230.95803864533</v>
      </c>
      <c r="G156" s="51">
        <f t="shared" si="6"/>
        <v>4.5160172441360075E-5</v>
      </c>
      <c r="I156" s="16"/>
      <c r="J156" s="74"/>
    </row>
    <row r="157" spans="1:10" outlineLevel="1">
      <c r="A157" t="s">
        <v>243</v>
      </c>
      <c r="B157" t="s">
        <v>244</v>
      </c>
      <c r="C157" s="43">
        <v>378983.2</v>
      </c>
      <c r="D157" s="43">
        <v>401194.70449999999</v>
      </c>
      <c r="E157" s="43">
        <v>335731.21827889973</v>
      </c>
      <c r="F157" s="16">
        <f t="shared" si="5"/>
        <v>364761.0439727832</v>
      </c>
      <c r="G157" s="51">
        <f t="shared" si="6"/>
        <v>3.8022840565867429E-5</v>
      </c>
      <c r="I157" s="16"/>
      <c r="J157" s="74"/>
    </row>
    <row r="158" spans="1:10" outlineLevel="1">
      <c r="A158" t="s">
        <v>245</v>
      </c>
      <c r="B158" t="s">
        <v>246</v>
      </c>
      <c r="C158" s="43">
        <v>4519767.9400000004</v>
      </c>
      <c r="D158" s="43">
        <v>4599658.0948000001</v>
      </c>
      <c r="E158" s="43">
        <v>4732433.6622880716</v>
      </c>
      <c r="F158" s="16">
        <f t="shared" si="5"/>
        <v>4652730.8527440354</v>
      </c>
      <c r="G158" s="51">
        <f t="shared" si="6"/>
        <v>4.8500256903250634E-4</v>
      </c>
      <c r="I158" s="16"/>
      <c r="J158" s="74"/>
    </row>
    <row r="159" spans="1:10" outlineLevel="1">
      <c r="A159" t="s">
        <v>247</v>
      </c>
      <c r="B159" t="s">
        <v>248</v>
      </c>
      <c r="C159" s="43">
        <v>334734.3</v>
      </c>
      <c r="D159" s="43">
        <v>336138.79850000003</v>
      </c>
      <c r="E159" s="43">
        <v>336552.09807898197</v>
      </c>
      <c r="F159" s="16">
        <f t="shared" si="5"/>
        <v>336111.36520615767</v>
      </c>
      <c r="G159" s="51">
        <f t="shared" si="6"/>
        <v>3.5036386321351118E-5</v>
      </c>
      <c r="I159" s="16"/>
      <c r="J159" s="74"/>
    </row>
    <row r="160" spans="1:10" outlineLevel="1">
      <c r="A160" t="s">
        <v>249</v>
      </c>
      <c r="B160" t="s">
        <v>250</v>
      </c>
      <c r="C160" s="43">
        <v>282942.73</v>
      </c>
      <c r="D160" s="43">
        <v>292744.01200000005</v>
      </c>
      <c r="E160" s="43">
        <v>312049.34866223705</v>
      </c>
      <c r="F160" s="16">
        <f t="shared" si="5"/>
        <v>300763.13333111856</v>
      </c>
      <c r="G160" s="51">
        <f t="shared" si="6"/>
        <v>3.1351672158261347E-5</v>
      </c>
      <c r="I160" s="16"/>
      <c r="J160" s="74"/>
    </row>
    <row r="161" spans="1:10" outlineLevel="1">
      <c r="A161" t="s">
        <v>251</v>
      </c>
      <c r="B161" t="s">
        <v>252</v>
      </c>
      <c r="C161" s="43">
        <v>401151.89</v>
      </c>
      <c r="D161" s="43">
        <v>381491.55239999999</v>
      </c>
      <c r="E161" s="43">
        <v>408496.80999040132</v>
      </c>
      <c r="F161" s="16">
        <f t="shared" si="5"/>
        <v>398270.90412853396</v>
      </c>
      <c r="G161" s="51">
        <f t="shared" si="6"/>
        <v>4.1515922108263977E-5</v>
      </c>
      <c r="I161" s="16"/>
      <c r="J161" s="74"/>
    </row>
    <row r="162" spans="1:10" outlineLevel="1">
      <c r="A162" t="s">
        <v>495</v>
      </c>
      <c r="B162" t="s">
        <v>496</v>
      </c>
      <c r="C162" s="43">
        <v>56187.91</v>
      </c>
      <c r="D162" s="43">
        <v>31101.911200000002</v>
      </c>
      <c r="E162" s="43">
        <v>48866.770379687572</v>
      </c>
      <c r="F162" s="16">
        <f t="shared" si="5"/>
        <v>44165.340589843785</v>
      </c>
      <c r="G162" s="51">
        <f t="shared" si="6"/>
        <v>4.6038131854622188E-6</v>
      </c>
      <c r="I162" s="16"/>
      <c r="J162" s="74"/>
    </row>
    <row r="163" spans="1:10" outlineLevel="1">
      <c r="A163" t="s">
        <v>253</v>
      </c>
      <c r="B163" t="s">
        <v>254</v>
      </c>
      <c r="C163" s="43">
        <v>27743523.789999999</v>
      </c>
      <c r="D163" s="43">
        <v>26558713.692000002</v>
      </c>
      <c r="E163" s="43">
        <v>25781091.365754399</v>
      </c>
      <c r="F163" s="16">
        <f t="shared" si="5"/>
        <v>26367370.878543865</v>
      </c>
      <c r="G163" s="51">
        <f t="shared" si="6"/>
        <v>2.7485455358296864E-3</v>
      </c>
      <c r="I163" s="16"/>
      <c r="J163" s="74"/>
    </row>
    <row r="164" spans="1:10" outlineLevel="1">
      <c r="A164" t="s">
        <v>255</v>
      </c>
      <c r="B164" t="s">
        <v>256</v>
      </c>
      <c r="C164" s="43">
        <v>469779.9</v>
      </c>
      <c r="D164" s="43">
        <v>475084.58760000003</v>
      </c>
      <c r="E164" s="43">
        <v>483534.65198075963</v>
      </c>
      <c r="F164" s="16">
        <f t="shared" si="5"/>
        <v>478425.50519037986</v>
      </c>
      <c r="G164" s="51">
        <f t="shared" si="6"/>
        <v>4.9871270540216271E-5</v>
      </c>
      <c r="I164" s="16"/>
      <c r="J164" s="74"/>
    </row>
    <row r="165" spans="1:10" outlineLevel="1">
      <c r="A165" t="s">
        <v>257</v>
      </c>
      <c r="B165" t="s">
        <v>258</v>
      </c>
      <c r="C165" s="43">
        <v>450826.5</v>
      </c>
      <c r="D165" s="43">
        <v>496251.03360000002</v>
      </c>
      <c r="E165" s="43">
        <v>447736.48505234404</v>
      </c>
      <c r="F165" s="16">
        <f t="shared" si="5"/>
        <v>464423.00372617203</v>
      </c>
      <c r="G165" s="51">
        <f t="shared" si="6"/>
        <v>4.8411644054618686E-5</v>
      </c>
      <c r="I165" s="16"/>
      <c r="J165" s="74"/>
    </row>
    <row r="166" spans="1:10" outlineLevel="1">
      <c r="A166" t="s">
        <v>259</v>
      </c>
      <c r="B166" t="s">
        <v>260</v>
      </c>
      <c r="C166" s="43">
        <v>3685221.4</v>
      </c>
      <c r="D166" s="43">
        <v>3753108.2511</v>
      </c>
      <c r="E166" s="43">
        <v>4100329.364277672</v>
      </c>
      <c r="F166" s="16">
        <f t="shared" si="5"/>
        <v>3915404.3325055032</v>
      </c>
      <c r="G166" s="51">
        <f t="shared" si="6"/>
        <v>4.0814335068322619E-4</v>
      </c>
      <c r="I166" s="16"/>
      <c r="J166" s="74"/>
    </row>
    <row r="167" spans="1:10" outlineLevel="1">
      <c r="A167" t="s">
        <v>261</v>
      </c>
      <c r="B167" t="s">
        <v>262</v>
      </c>
      <c r="C167" s="43">
        <v>367213.75</v>
      </c>
      <c r="D167" s="43">
        <v>382569.26890000002</v>
      </c>
      <c r="E167" s="43">
        <v>413529.80946669693</v>
      </c>
      <c r="F167" s="16">
        <f t="shared" si="5"/>
        <v>395490.28603334847</v>
      </c>
      <c r="G167" s="51">
        <f t="shared" si="6"/>
        <v>4.122606933956839E-5</v>
      </c>
      <c r="I167" s="16"/>
      <c r="J167" s="74"/>
    </row>
    <row r="168" spans="1:10" outlineLevel="1">
      <c r="A168" t="s">
        <v>263</v>
      </c>
      <c r="B168" t="s">
        <v>264</v>
      </c>
      <c r="C168" s="43">
        <v>1697874.77</v>
      </c>
      <c r="D168" s="43">
        <v>1947739.1462999999</v>
      </c>
      <c r="E168" s="43">
        <v>1930339.6871718667</v>
      </c>
      <c r="F168" s="16">
        <f t="shared" si="5"/>
        <v>1897395.3540192666</v>
      </c>
      <c r="G168" s="51">
        <f t="shared" si="6"/>
        <v>1.9778526854330212E-4</v>
      </c>
      <c r="I168" s="16"/>
      <c r="J168" s="74"/>
    </row>
    <row r="169" spans="1:10" outlineLevel="1">
      <c r="A169" t="s">
        <v>265</v>
      </c>
      <c r="B169" t="s">
        <v>266</v>
      </c>
      <c r="C169" s="43">
        <v>1511457.52</v>
      </c>
      <c r="D169" s="43">
        <v>1598526.7368000001</v>
      </c>
      <c r="E169" s="43">
        <v>1751034.9029108305</v>
      </c>
      <c r="F169" s="16">
        <f t="shared" si="5"/>
        <v>1660269.2837220819</v>
      </c>
      <c r="G169" s="51">
        <f t="shared" si="6"/>
        <v>1.7306714989027714E-4</v>
      </c>
      <c r="I169" s="16"/>
      <c r="J169" s="74"/>
    </row>
    <row r="170" spans="1:10" outlineLevel="1">
      <c r="A170" t="s">
        <v>267</v>
      </c>
      <c r="B170" t="s">
        <v>268</v>
      </c>
      <c r="C170" s="43">
        <v>8192764.25</v>
      </c>
      <c r="D170" s="43">
        <v>8489773.7901000008</v>
      </c>
      <c r="E170" s="43">
        <v>8013855.9509237465</v>
      </c>
      <c r="F170" s="16">
        <f t="shared" si="5"/>
        <v>8202313.2804952068</v>
      </c>
      <c r="G170" s="51">
        <f t="shared" si="6"/>
        <v>8.5501249458765397E-4</v>
      </c>
      <c r="I170" s="16"/>
      <c r="J170" s="74"/>
    </row>
    <row r="171" spans="1:10" outlineLevel="1">
      <c r="A171" t="s">
        <v>269</v>
      </c>
      <c r="B171" t="s">
        <v>270</v>
      </c>
      <c r="C171" s="43">
        <v>218879.65</v>
      </c>
      <c r="D171" s="43">
        <v>261481.88029999996</v>
      </c>
      <c r="E171" s="43">
        <v>293873.90571799269</v>
      </c>
      <c r="F171" s="16">
        <f t="shared" si="5"/>
        <v>270577.52129232971</v>
      </c>
      <c r="G171" s="51">
        <f t="shared" si="6"/>
        <v>2.8205111600605861E-5</v>
      </c>
      <c r="I171" s="16"/>
      <c r="J171" s="74"/>
    </row>
    <row r="172" spans="1:10" outlineLevel="1">
      <c r="A172" t="s">
        <v>271</v>
      </c>
      <c r="B172" t="s">
        <v>272</v>
      </c>
      <c r="C172" s="43">
        <v>495645.56</v>
      </c>
      <c r="D172" s="43">
        <v>522041.45280000003</v>
      </c>
      <c r="E172" s="43">
        <v>477748.30852361652</v>
      </c>
      <c r="F172" s="16">
        <f t="shared" si="5"/>
        <v>495495.56519514159</v>
      </c>
      <c r="G172" s="51">
        <f t="shared" si="6"/>
        <v>5.1650660584015123E-5</v>
      </c>
      <c r="I172" s="16"/>
      <c r="J172" s="74"/>
    </row>
    <row r="173" spans="1:10" outlineLevel="1">
      <c r="A173" t="s">
        <v>273</v>
      </c>
      <c r="B173" t="s">
        <v>274</v>
      </c>
      <c r="C173" s="43">
        <v>440918.24</v>
      </c>
      <c r="D173" s="43">
        <v>459929.50190000003</v>
      </c>
      <c r="E173" s="43">
        <v>471851.19492296403</v>
      </c>
      <c r="F173" s="16">
        <f t="shared" si="5"/>
        <v>462721.804761482</v>
      </c>
      <c r="G173" s="51">
        <f t="shared" si="6"/>
        <v>4.8234310378026692E-5</v>
      </c>
      <c r="I173" s="16"/>
      <c r="J173" s="74"/>
    </row>
    <row r="174" spans="1:10" outlineLevel="1">
      <c r="A174" t="s">
        <v>275</v>
      </c>
      <c r="B174" t="s">
        <v>276</v>
      </c>
      <c r="C174" s="43">
        <v>864468.55</v>
      </c>
      <c r="D174" s="43">
        <v>859024.15249999997</v>
      </c>
      <c r="E174" s="43">
        <v>905571.70211344922</v>
      </c>
      <c r="F174" s="16">
        <f t="shared" si="5"/>
        <v>883205.32689005788</v>
      </c>
      <c r="G174" s="51">
        <f t="shared" si="6"/>
        <v>9.2065684881007274E-5</v>
      </c>
      <c r="I174" s="16"/>
      <c r="J174" s="74"/>
    </row>
    <row r="175" spans="1:10" outlineLevel="1">
      <c r="A175" t="s">
        <v>277</v>
      </c>
      <c r="B175" t="s">
        <v>278</v>
      </c>
      <c r="C175" s="43">
        <v>90642.19</v>
      </c>
      <c r="D175" s="43">
        <v>84697.357199999999</v>
      </c>
      <c r="E175" s="43">
        <v>82821.87532129277</v>
      </c>
      <c r="F175" s="16">
        <f t="shared" si="5"/>
        <v>84750.421727313049</v>
      </c>
      <c r="G175" s="51">
        <f t="shared" si="6"/>
        <v>8.8344186597626249E-6</v>
      </c>
      <c r="I175" s="16"/>
      <c r="J175" s="74"/>
    </row>
    <row r="176" spans="1:10" outlineLevel="1">
      <c r="A176" t="s">
        <v>279</v>
      </c>
      <c r="B176" t="s">
        <v>280</v>
      </c>
      <c r="C176" s="43">
        <v>3686160.42</v>
      </c>
      <c r="D176" s="43">
        <v>3645700.4675999996</v>
      </c>
      <c r="E176" s="43">
        <v>3590077.7407683232</v>
      </c>
      <c r="F176" s="16">
        <f t="shared" si="5"/>
        <v>3624632.4295841618</v>
      </c>
      <c r="G176" s="51">
        <f t="shared" si="6"/>
        <v>3.7783316847353552E-4</v>
      </c>
      <c r="I176" s="16"/>
      <c r="J176" s="74"/>
    </row>
    <row r="177" spans="1:13" outlineLevel="1">
      <c r="A177" t="s">
        <v>281</v>
      </c>
      <c r="B177" t="s">
        <v>282</v>
      </c>
      <c r="C177" s="43">
        <v>2255046.46</v>
      </c>
      <c r="D177" s="43">
        <v>2266073.2205999997</v>
      </c>
      <c r="E177" s="43">
        <v>2401641.861481152</v>
      </c>
      <c r="F177" s="16">
        <f t="shared" si="5"/>
        <v>2332019.7476072423</v>
      </c>
      <c r="G177" s="51">
        <f t="shared" si="6"/>
        <v>2.4309069327683121E-4</v>
      </c>
      <c r="I177" s="16"/>
      <c r="J177" s="74"/>
    </row>
    <row r="178" spans="1:13" outlineLevel="1">
      <c r="A178" t="s">
        <v>283</v>
      </c>
      <c r="B178" t="s">
        <v>284</v>
      </c>
      <c r="C178" s="43">
        <v>286568.65000000002</v>
      </c>
      <c r="D178" s="43">
        <v>288131.34249999997</v>
      </c>
      <c r="E178" s="43">
        <v>262352.30630563584</v>
      </c>
      <c r="F178" s="16">
        <f t="shared" si="5"/>
        <v>274981.37565281795</v>
      </c>
      <c r="G178" s="51">
        <f t="shared" si="6"/>
        <v>2.8664171182189465E-5</v>
      </c>
      <c r="I178" s="16"/>
      <c r="J178" s="74"/>
    </row>
    <row r="179" spans="1:13" outlineLevel="1">
      <c r="A179" t="s">
        <v>285</v>
      </c>
      <c r="B179" t="s">
        <v>286</v>
      </c>
      <c r="C179" s="43">
        <v>1534651.51</v>
      </c>
      <c r="D179" s="43">
        <v>1685347.1306999999</v>
      </c>
      <c r="E179" s="43">
        <v>1647643.3519760878</v>
      </c>
      <c r="F179" s="16">
        <f t="shared" si="5"/>
        <v>1641379.3045547109</v>
      </c>
      <c r="G179" s="51">
        <f t="shared" si="6"/>
        <v>1.710980507278482E-4</v>
      </c>
      <c r="I179" s="16"/>
      <c r="J179" s="74"/>
    </row>
    <row r="180" spans="1:13" outlineLevel="1">
      <c r="A180" t="s">
        <v>287</v>
      </c>
      <c r="B180" t="s">
        <v>288</v>
      </c>
      <c r="C180" s="43">
        <v>1332704.81</v>
      </c>
      <c r="D180" s="43">
        <v>1370460.5795999998</v>
      </c>
      <c r="E180" s="43">
        <v>1462059.4737968233</v>
      </c>
      <c r="F180" s="16">
        <f t="shared" si="5"/>
        <v>1409967.3984317451</v>
      </c>
      <c r="G180" s="51">
        <f t="shared" si="6"/>
        <v>1.4697557888786316E-4</v>
      </c>
      <c r="I180" s="16"/>
      <c r="J180" s="74"/>
    </row>
    <row r="181" spans="1:13" outlineLevel="1">
      <c r="A181" t="s">
        <v>289</v>
      </c>
      <c r="B181" t="s">
        <v>290</v>
      </c>
      <c r="C181" s="43">
        <v>1052488.6399999999</v>
      </c>
      <c r="D181" s="43">
        <v>1058658.0144000002</v>
      </c>
      <c r="E181" s="43">
        <v>996510.3649737637</v>
      </c>
      <c r="F181" s="16">
        <f t="shared" si="5"/>
        <v>1026555.9606202152</v>
      </c>
      <c r="G181" s="51">
        <f t="shared" si="6"/>
        <v>1.0700861363231474E-4</v>
      </c>
      <c r="I181" s="16"/>
      <c r="J181" s="74"/>
    </row>
    <row r="182" spans="1:13" outlineLevel="1">
      <c r="A182" t="s">
        <v>291</v>
      </c>
      <c r="B182" t="s">
        <v>292</v>
      </c>
      <c r="C182" s="43">
        <v>505732.65</v>
      </c>
      <c r="D182" s="43">
        <v>521724.01319999999</v>
      </c>
      <c r="E182" s="43">
        <v>507550.76463503094</v>
      </c>
      <c r="F182" s="16">
        <f t="shared" si="5"/>
        <v>511972.16171751544</v>
      </c>
      <c r="G182" s="51">
        <f t="shared" si="6"/>
        <v>5.3368187751431313E-5</v>
      </c>
      <c r="I182" s="16"/>
      <c r="J182" s="74"/>
    </row>
    <row r="183" spans="1:13" outlineLevel="1">
      <c r="A183" t="s">
        <v>293</v>
      </c>
      <c r="B183" t="s">
        <v>294</v>
      </c>
      <c r="C183" s="43">
        <v>598720.73</v>
      </c>
      <c r="D183" s="43">
        <v>634750.56799999997</v>
      </c>
      <c r="E183" s="43">
        <v>660855.66238701937</v>
      </c>
      <c r="F183" s="16">
        <f t="shared" si="5"/>
        <v>641798.14219350962</v>
      </c>
      <c r="G183" s="51">
        <f t="shared" si="6"/>
        <v>6.690130111019906E-5</v>
      </c>
      <c r="I183" s="16"/>
      <c r="J183" s="74"/>
    </row>
    <row r="184" spans="1:13" outlineLevel="1">
      <c r="A184" t="s">
        <v>295</v>
      </c>
      <c r="B184" t="s">
        <v>296</v>
      </c>
      <c r="C184" s="43">
        <v>35469727.229999997</v>
      </c>
      <c r="D184" s="43">
        <v>30674708.088</v>
      </c>
      <c r="E184" s="43">
        <v>29442669.297497816</v>
      </c>
      <c r="F184" s="16">
        <f t="shared" si="5"/>
        <v>30857858.549748909</v>
      </c>
      <c r="G184" s="51">
        <f t="shared" si="6"/>
        <v>3.2166358091922187E-3</v>
      </c>
      <c r="I184" s="16"/>
      <c r="J184" s="74"/>
    </row>
    <row r="185" spans="1:13" outlineLevel="1">
      <c r="A185" t="s">
        <v>297</v>
      </c>
      <c r="B185" t="s">
        <v>298</v>
      </c>
      <c r="C185" s="43">
        <v>502863.26</v>
      </c>
      <c r="D185" s="43">
        <v>507894.08139999997</v>
      </c>
      <c r="E185" s="43">
        <v>540070.52292618854</v>
      </c>
      <c r="F185" s="16">
        <f t="shared" si="5"/>
        <v>523143.83192976093</v>
      </c>
      <c r="G185" s="51">
        <f t="shared" si="6"/>
        <v>5.4532727228312386E-5</v>
      </c>
      <c r="I185" s="16"/>
      <c r="J185" s="74"/>
    </row>
    <row r="186" spans="1:13" outlineLevel="1">
      <c r="A186" t="s">
        <v>299</v>
      </c>
      <c r="B186" t="s">
        <v>300</v>
      </c>
      <c r="C186" s="43">
        <v>93520.23</v>
      </c>
      <c r="D186" s="43">
        <v>95795.080799999996</v>
      </c>
      <c r="E186" s="43">
        <v>98116.493601167997</v>
      </c>
      <c r="F186" s="16">
        <f t="shared" si="5"/>
        <v>96576.645400583991</v>
      </c>
      <c r="G186" s="51">
        <f t="shared" si="6"/>
        <v>1.0067189057411284E-5</v>
      </c>
      <c r="I186" s="16"/>
      <c r="J186" s="74"/>
    </row>
    <row r="187" spans="1:13" outlineLevel="1">
      <c r="A187" t="s">
        <v>301</v>
      </c>
      <c r="B187" t="s">
        <v>302</v>
      </c>
      <c r="C187" s="43">
        <v>674311.14</v>
      </c>
      <c r="D187" s="43">
        <v>662401.13320000004</v>
      </c>
      <c r="E187" s="43">
        <v>635588.86721474072</v>
      </c>
      <c r="F187" s="16">
        <f t="shared" si="5"/>
        <v>650980.00134070369</v>
      </c>
      <c r="G187" s="51">
        <f t="shared" si="6"/>
        <v>6.7858421866981588E-5</v>
      </c>
      <c r="I187" s="16"/>
      <c r="J187" s="74"/>
    </row>
    <row r="188" spans="1:13" outlineLevel="1">
      <c r="A188" t="s">
        <v>303</v>
      </c>
      <c r="B188" t="s">
        <v>304</v>
      </c>
      <c r="C188" s="43">
        <v>9502079.7899999991</v>
      </c>
      <c r="D188" s="43">
        <v>9156718.7291999981</v>
      </c>
      <c r="E188" s="43">
        <v>9371128.2661221214</v>
      </c>
      <c r="F188" s="16">
        <f t="shared" si="5"/>
        <v>9321483.6744610593</v>
      </c>
      <c r="G188" s="51">
        <f t="shared" si="6"/>
        <v>9.7167527467054528E-4</v>
      </c>
      <c r="I188" s="16"/>
      <c r="J188" s="74"/>
    </row>
    <row r="189" spans="1:13" outlineLevel="1">
      <c r="A189" t="s">
        <v>305</v>
      </c>
      <c r="B189" t="s">
        <v>306</v>
      </c>
      <c r="C189" s="43">
        <v>557239.06000000006</v>
      </c>
      <c r="D189" s="43">
        <v>590995.57350000006</v>
      </c>
      <c r="E189" s="43">
        <v>535177.52208535722</v>
      </c>
      <c r="F189" s="16">
        <f t="shared" si="5"/>
        <v>557460.46220934531</v>
      </c>
      <c r="G189" s="51">
        <f t="shared" si="6"/>
        <v>5.8109906818728888E-5</v>
      </c>
      <c r="I189" s="16"/>
      <c r="J189" s="74"/>
    </row>
    <row r="190" spans="1:13" outlineLevel="1">
      <c r="A190" t="s">
        <v>307</v>
      </c>
      <c r="B190" t="s">
        <v>308</v>
      </c>
      <c r="C190" s="43">
        <v>274896.08</v>
      </c>
      <c r="D190" s="43">
        <v>276889.88410000002</v>
      </c>
      <c r="E190" s="43">
        <v>276043.48442376271</v>
      </c>
      <c r="F190" s="16">
        <f t="shared" si="5"/>
        <v>276134.38357854803</v>
      </c>
      <c r="G190" s="51">
        <f t="shared" si="6"/>
        <v>2.8784361200437379E-5</v>
      </c>
      <c r="I190" s="16"/>
      <c r="J190" s="74"/>
    </row>
    <row r="191" spans="1:13" outlineLevel="1">
      <c r="A191" t="s">
        <v>309</v>
      </c>
      <c r="B191" t="s">
        <v>310</v>
      </c>
      <c r="C191" s="43">
        <v>737068.31</v>
      </c>
      <c r="D191" s="43">
        <v>755168.24549999996</v>
      </c>
      <c r="E191" s="43">
        <v>719046.24062794435</v>
      </c>
      <c r="F191" s="16">
        <f t="shared" si="5"/>
        <v>734090.58714730537</v>
      </c>
      <c r="G191" s="51">
        <f t="shared" si="6"/>
        <v>7.652190335898009E-5</v>
      </c>
      <c r="I191" s="16"/>
      <c r="J191" s="74"/>
    </row>
    <row r="192" spans="1:13" outlineLevel="1">
      <c r="A192" t="s">
        <v>311</v>
      </c>
      <c r="B192" t="s">
        <v>312</v>
      </c>
      <c r="C192" s="43">
        <v>892153.13</v>
      </c>
      <c r="D192" s="43">
        <v>906763.74080000003</v>
      </c>
      <c r="E192" s="43">
        <v>880847.06662638625</v>
      </c>
      <c r="F192" s="16">
        <f t="shared" si="5"/>
        <v>891370.30191319308</v>
      </c>
      <c r="G192" s="51">
        <f t="shared" si="6"/>
        <v>9.2916805220360525E-5</v>
      </c>
      <c r="I192" s="16"/>
      <c r="J192" s="74"/>
      <c r="M192" s="74"/>
    </row>
    <row r="193" spans="1:10" outlineLevel="1">
      <c r="A193" t="s">
        <v>313</v>
      </c>
      <c r="B193" t="s">
        <v>314</v>
      </c>
      <c r="C193" s="43">
        <v>396497.91999999998</v>
      </c>
      <c r="D193" s="43">
        <v>417109.43770000001</v>
      </c>
      <c r="E193" s="43">
        <v>414125.96861149243</v>
      </c>
      <c r="F193" s="16">
        <f t="shared" si="5"/>
        <v>412182.45020574628</v>
      </c>
      <c r="G193" s="51">
        <f t="shared" si="6"/>
        <v>4.2966067367081777E-5</v>
      </c>
      <c r="I193" s="16"/>
      <c r="J193" s="74"/>
    </row>
    <row r="194" spans="1:10" outlineLevel="1">
      <c r="A194" t="s">
        <v>315</v>
      </c>
      <c r="B194" t="s">
        <v>316</v>
      </c>
      <c r="C194" s="43">
        <v>1031922.58</v>
      </c>
      <c r="D194" s="43">
        <v>950099.47650000011</v>
      </c>
      <c r="E194" s="43">
        <v>991226.72154980898</v>
      </c>
      <c r="F194" s="16">
        <f t="shared" si="5"/>
        <v>984300.28294157109</v>
      </c>
      <c r="G194" s="51">
        <f t="shared" si="6"/>
        <v>1.0260386449057896E-4</v>
      </c>
      <c r="I194" s="16"/>
      <c r="J194" s="74"/>
    </row>
    <row r="195" spans="1:10" outlineLevel="1">
      <c r="A195" t="s">
        <v>317</v>
      </c>
      <c r="B195" t="s">
        <v>318</v>
      </c>
      <c r="C195" s="43">
        <v>299700.56</v>
      </c>
      <c r="D195" s="43">
        <v>310248.75839999999</v>
      </c>
      <c r="E195" s="43">
        <v>303394.69369121303</v>
      </c>
      <c r="F195" s="16">
        <f t="shared" si="5"/>
        <v>305063.6929789398</v>
      </c>
      <c r="G195" s="51">
        <f t="shared" si="6"/>
        <v>3.1799964256705148E-5</v>
      </c>
      <c r="I195" s="16"/>
      <c r="J195" s="74"/>
    </row>
    <row r="196" spans="1:10" outlineLevel="1">
      <c r="A196" t="s">
        <v>319</v>
      </c>
      <c r="B196" t="s">
        <v>320</v>
      </c>
      <c r="C196" s="43">
        <v>658480.30000000005</v>
      </c>
      <c r="D196" s="43">
        <v>726052.35200000007</v>
      </c>
      <c r="E196" s="43">
        <v>819335.56039168651</v>
      </c>
      <c r="F196" s="16">
        <f t="shared" si="5"/>
        <v>761431.9475291766</v>
      </c>
      <c r="G196" s="51">
        <f t="shared" si="6"/>
        <v>7.937197795941188E-5</v>
      </c>
      <c r="I196" s="16"/>
      <c r="J196" s="74"/>
    </row>
    <row r="197" spans="1:10" outlineLevel="1">
      <c r="A197" t="s">
        <v>321</v>
      </c>
      <c r="B197" t="s">
        <v>322</v>
      </c>
      <c r="C197" s="43">
        <v>4654768.37</v>
      </c>
      <c r="D197" s="43">
        <v>4378332.9642000003</v>
      </c>
      <c r="E197" s="43">
        <v>4337653.3539082864</v>
      </c>
      <c r="F197" s="16">
        <f t="shared" ref="F197:F260" si="7">IF(C197&gt;0,(+C197+(D197*2)+(E197*3))/6,IF(D197&gt;0,((D197*2)+(E197*3))/5,E197))</f>
        <v>4404065.726687477</v>
      </c>
      <c r="G197" s="51">
        <f t="shared" si="6"/>
        <v>4.5908161448275094E-4</v>
      </c>
      <c r="I197" s="16"/>
      <c r="J197" s="74"/>
    </row>
    <row r="198" spans="1:10" outlineLevel="1">
      <c r="A198" t="s">
        <v>323</v>
      </c>
      <c r="B198" t="s">
        <v>324</v>
      </c>
      <c r="C198" s="43">
        <v>662631.94999999995</v>
      </c>
      <c r="D198" s="43">
        <v>693292.02559999994</v>
      </c>
      <c r="E198" s="43">
        <v>702221.73517974839</v>
      </c>
      <c r="F198" s="16">
        <f t="shared" si="7"/>
        <v>692646.8677898742</v>
      </c>
      <c r="G198" s="51">
        <f t="shared" si="6"/>
        <v>7.2201793085083238E-5</v>
      </c>
      <c r="I198" s="16"/>
      <c r="J198" s="74"/>
    </row>
    <row r="199" spans="1:10" outlineLevel="1">
      <c r="A199" t="s">
        <v>325</v>
      </c>
      <c r="B199" t="s">
        <v>326</v>
      </c>
      <c r="C199" s="43">
        <v>2578903.92</v>
      </c>
      <c r="D199" s="43">
        <v>2535358.5012000003</v>
      </c>
      <c r="E199" s="43">
        <v>2384803.1126173255</v>
      </c>
      <c r="F199" s="16">
        <f t="shared" si="7"/>
        <v>2467338.3767086626</v>
      </c>
      <c r="G199" s="51">
        <f t="shared" si="6"/>
        <v>2.5719636257713884E-4</v>
      </c>
      <c r="I199" s="16"/>
      <c r="J199" s="74"/>
    </row>
    <row r="200" spans="1:10" outlineLevel="1">
      <c r="A200" t="s">
        <v>327</v>
      </c>
      <c r="B200" t="s">
        <v>328</v>
      </c>
      <c r="C200" s="43">
        <v>240699.16</v>
      </c>
      <c r="D200" s="43">
        <v>230632.96049999999</v>
      </c>
      <c r="E200" s="43">
        <v>223906.81637551184</v>
      </c>
      <c r="F200" s="16">
        <f t="shared" si="7"/>
        <v>228947.58835442259</v>
      </c>
      <c r="G200" s="51">
        <f t="shared" si="6"/>
        <v>2.3865590346839785E-5</v>
      </c>
      <c r="I200" s="16"/>
      <c r="J200" s="74"/>
    </row>
    <row r="201" spans="1:10" outlineLevel="1">
      <c r="A201" t="s">
        <v>329</v>
      </c>
      <c r="B201" t="s">
        <v>330</v>
      </c>
      <c r="C201" s="43">
        <v>827494.29</v>
      </c>
      <c r="D201" s="43">
        <v>773231.61329999997</v>
      </c>
      <c r="E201" s="43">
        <v>852338.67015104962</v>
      </c>
      <c r="F201" s="16">
        <f t="shared" si="7"/>
        <v>821828.92117552471</v>
      </c>
      <c r="G201" s="51">
        <f t="shared" si="6"/>
        <v>8.5667783220313981E-5</v>
      </c>
      <c r="I201" s="16"/>
      <c r="J201" s="74"/>
    </row>
    <row r="202" spans="1:10" outlineLevel="1">
      <c r="A202" t="s">
        <v>505</v>
      </c>
      <c r="B202" t="s">
        <v>503</v>
      </c>
      <c r="C202" s="43">
        <v>220080.85</v>
      </c>
      <c r="D202" s="43">
        <v>237253.75520000004</v>
      </c>
      <c r="E202" s="43">
        <v>231799.78386343832</v>
      </c>
      <c r="F202" s="16">
        <f t="shared" si="7"/>
        <v>231664.61866505249</v>
      </c>
      <c r="G202" s="51">
        <f t="shared" si="6"/>
        <v>2.4148814698838892E-5</v>
      </c>
      <c r="I202" s="16"/>
      <c r="J202" s="74"/>
    </row>
    <row r="203" spans="1:10" outlineLevel="1">
      <c r="A203" t="s">
        <v>331</v>
      </c>
      <c r="B203" t="s">
        <v>332</v>
      </c>
      <c r="C203" s="43">
        <v>962677.47</v>
      </c>
      <c r="D203" s="43">
        <v>860249.68200000003</v>
      </c>
      <c r="E203" s="43">
        <v>881781.69174485048</v>
      </c>
      <c r="F203" s="16">
        <f t="shared" si="7"/>
        <v>888086.98487242532</v>
      </c>
      <c r="G203" s="51">
        <f t="shared" si="6"/>
        <v>9.2574550907760123E-5</v>
      </c>
      <c r="I203" s="16"/>
      <c r="J203" s="74"/>
    </row>
    <row r="204" spans="1:10" outlineLevel="1">
      <c r="A204" t="s">
        <v>333</v>
      </c>
      <c r="B204" t="s">
        <v>334</v>
      </c>
      <c r="C204" s="43">
        <v>648411.38</v>
      </c>
      <c r="D204" s="43">
        <v>610915.27890000003</v>
      </c>
      <c r="E204" s="43">
        <v>625339.82188999106</v>
      </c>
      <c r="F204" s="16">
        <f t="shared" si="7"/>
        <v>624376.90057832887</v>
      </c>
      <c r="G204" s="51">
        <f t="shared" ref="G204:G262" si="8">+F204/$F$265</f>
        <v>6.508530375154775E-5</v>
      </c>
      <c r="I204" s="16"/>
      <c r="J204" s="74"/>
    </row>
    <row r="205" spans="1:10" outlineLevel="1">
      <c r="A205" t="s">
        <v>335</v>
      </c>
      <c r="B205" t="s">
        <v>336</v>
      </c>
      <c r="C205" s="43">
        <v>630129.06000000006</v>
      </c>
      <c r="D205" s="43">
        <v>580899.85219999996</v>
      </c>
      <c r="E205" s="43">
        <v>516880.90217976947</v>
      </c>
      <c r="F205" s="16">
        <f t="shared" si="7"/>
        <v>557095.24515655136</v>
      </c>
      <c r="G205" s="51">
        <f t="shared" si="8"/>
        <v>5.8071836443616803E-5</v>
      </c>
      <c r="I205" s="16"/>
      <c r="J205" s="74"/>
    </row>
    <row r="206" spans="1:10" outlineLevel="1">
      <c r="A206" t="s">
        <v>337</v>
      </c>
      <c r="B206" t="s">
        <v>338</v>
      </c>
      <c r="C206" s="43">
        <v>154653.31</v>
      </c>
      <c r="D206" s="43">
        <v>126707.4846</v>
      </c>
      <c r="E206" s="43">
        <v>127219.03132283708</v>
      </c>
      <c r="F206" s="16">
        <f t="shared" si="7"/>
        <v>131620.89552808521</v>
      </c>
      <c r="G206" s="51">
        <f t="shared" si="8"/>
        <v>1.37202160386801E-5</v>
      </c>
      <c r="I206" s="16"/>
      <c r="J206" s="74"/>
    </row>
    <row r="207" spans="1:10" outlineLevel="1">
      <c r="A207" t="s">
        <v>339</v>
      </c>
      <c r="B207" t="s">
        <v>340</v>
      </c>
      <c r="C207" s="43">
        <v>1754841.18</v>
      </c>
      <c r="D207" s="43">
        <v>1742053.152</v>
      </c>
      <c r="E207" s="43">
        <v>1764268.2201845348</v>
      </c>
      <c r="F207" s="16">
        <f t="shared" si="7"/>
        <v>1755292.0240922675</v>
      </c>
      <c r="G207" s="51">
        <f t="shared" si="8"/>
        <v>1.8297235925111274E-4</v>
      </c>
      <c r="I207" s="16"/>
      <c r="J207" s="74"/>
    </row>
    <row r="208" spans="1:10" outlineLevel="1">
      <c r="A208" t="s">
        <v>341</v>
      </c>
      <c r="B208" t="s">
        <v>342</v>
      </c>
      <c r="C208" s="43">
        <v>1449129.68</v>
      </c>
      <c r="D208" s="43">
        <v>1518015.584</v>
      </c>
      <c r="E208" s="43">
        <v>1519410.3182796959</v>
      </c>
      <c r="F208" s="16">
        <f t="shared" si="7"/>
        <v>1507231.9671398483</v>
      </c>
      <c r="G208" s="51">
        <f t="shared" si="8"/>
        <v>1.5711447735250298E-4</v>
      </c>
      <c r="I208" s="16"/>
      <c r="J208" s="74"/>
    </row>
    <row r="209" spans="1:10" outlineLevel="1">
      <c r="A209" t="s">
        <v>343</v>
      </c>
      <c r="B209" t="s">
        <v>344</v>
      </c>
      <c r="C209" s="43">
        <v>427376.1</v>
      </c>
      <c r="D209" s="43">
        <v>456258.04379999998</v>
      </c>
      <c r="E209" s="43">
        <v>480046.35551720462</v>
      </c>
      <c r="F209" s="16">
        <f t="shared" si="7"/>
        <v>463338.54235860222</v>
      </c>
      <c r="G209" s="51">
        <f t="shared" si="8"/>
        <v>4.8298599357658045E-5</v>
      </c>
      <c r="I209" s="16"/>
      <c r="J209" s="74"/>
    </row>
    <row r="210" spans="1:10" outlineLevel="1">
      <c r="A210" t="s">
        <v>345</v>
      </c>
      <c r="B210" t="s">
        <v>346</v>
      </c>
      <c r="C210" s="43">
        <v>6020251.2199999997</v>
      </c>
      <c r="D210" s="43">
        <v>5944757.5908000004</v>
      </c>
      <c r="E210" s="43">
        <v>5806185.6410755562</v>
      </c>
      <c r="F210" s="16">
        <f t="shared" si="7"/>
        <v>5888053.8874711124</v>
      </c>
      <c r="G210" s="51">
        <f t="shared" si="8"/>
        <v>6.1377314794409618E-4</v>
      </c>
      <c r="I210" s="16"/>
      <c r="J210" s="74"/>
    </row>
    <row r="211" spans="1:10" outlineLevel="1">
      <c r="A211" t="s">
        <v>486</v>
      </c>
      <c r="B211" t="s">
        <v>350</v>
      </c>
      <c r="C211" s="43">
        <v>874297.39</v>
      </c>
      <c r="D211" s="43">
        <v>912712.20889999997</v>
      </c>
      <c r="E211" s="43">
        <v>855565.33907765243</v>
      </c>
      <c r="F211" s="16">
        <f t="shared" si="7"/>
        <v>877736.30417215952</v>
      </c>
      <c r="G211" s="51">
        <f t="shared" si="8"/>
        <v>9.1495591713741119E-5</v>
      </c>
      <c r="I211" s="16"/>
      <c r="J211" s="74"/>
    </row>
    <row r="212" spans="1:10" outlineLevel="1">
      <c r="A212" t="s">
        <v>487</v>
      </c>
      <c r="B212" t="s">
        <v>351</v>
      </c>
      <c r="C212" s="43">
        <v>483446.35</v>
      </c>
      <c r="D212" s="43">
        <v>515222.20640000002</v>
      </c>
      <c r="E212" s="43">
        <v>541520.41590303369</v>
      </c>
      <c r="F212" s="16">
        <f t="shared" si="7"/>
        <v>523075.3350848502</v>
      </c>
      <c r="G212" s="51">
        <f t="shared" si="8"/>
        <v>5.4525587089154598E-5</v>
      </c>
      <c r="I212" s="16"/>
      <c r="J212" s="74"/>
    </row>
    <row r="213" spans="1:10" outlineLevel="1">
      <c r="A213" t="s">
        <v>488</v>
      </c>
      <c r="B213" t="s">
        <v>347</v>
      </c>
      <c r="C213" s="43">
        <v>241630.98</v>
      </c>
      <c r="D213" s="43">
        <v>244593.90899999999</v>
      </c>
      <c r="E213" s="43">
        <v>245803.77836536473</v>
      </c>
      <c r="F213" s="16">
        <f t="shared" si="7"/>
        <v>244705.02218268238</v>
      </c>
      <c r="G213" s="51">
        <f t="shared" si="8"/>
        <v>2.5508151700578627E-5</v>
      </c>
      <c r="I213" s="16"/>
      <c r="J213" s="74"/>
    </row>
    <row r="214" spans="1:10" outlineLevel="1">
      <c r="A214" t="s">
        <v>349</v>
      </c>
      <c r="B214" t="s">
        <v>348</v>
      </c>
      <c r="C214" s="43">
        <v>2857839.85</v>
      </c>
      <c r="D214" s="43">
        <v>2943448.2319999998</v>
      </c>
      <c r="E214" s="43">
        <v>3113527.4201702266</v>
      </c>
      <c r="F214" s="16">
        <f t="shared" si="7"/>
        <v>3014219.7624184466</v>
      </c>
      <c r="G214" s="51">
        <f t="shared" si="8"/>
        <v>3.1420350213021928E-4</v>
      </c>
      <c r="I214" s="16"/>
      <c r="J214" s="74"/>
    </row>
    <row r="215" spans="1:10" outlineLevel="1">
      <c r="A215" t="s">
        <v>352</v>
      </c>
      <c r="B215" t="s">
        <v>353</v>
      </c>
      <c r="C215" s="43">
        <v>1492189.76</v>
      </c>
      <c r="D215" s="43">
        <v>1655397.6565999999</v>
      </c>
      <c r="E215" s="43">
        <v>1730566.3583439181</v>
      </c>
      <c r="F215" s="16">
        <f t="shared" si="7"/>
        <v>1665780.6913719589</v>
      </c>
      <c r="G215" s="51">
        <f t="shared" si="8"/>
        <v>1.7364166128020617E-4</v>
      </c>
      <c r="I215" s="16"/>
      <c r="J215" s="74"/>
    </row>
    <row r="216" spans="1:10" outlineLevel="1">
      <c r="A216" t="s">
        <v>354</v>
      </c>
      <c r="B216" t="s">
        <v>355</v>
      </c>
      <c r="C216" s="43">
        <v>306349.67</v>
      </c>
      <c r="D216" s="43">
        <v>285249.174</v>
      </c>
      <c r="E216" s="43">
        <v>279602.48889693763</v>
      </c>
      <c r="F216" s="16">
        <f t="shared" si="7"/>
        <v>285942.58078180213</v>
      </c>
      <c r="G216" s="51">
        <f t="shared" si="8"/>
        <v>2.98067716926218E-5</v>
      </c>
      <c r="I216" s="16"/>
      <c r="J216" s="74"/>
    </row>
    <row r="217" spans="1:10" outlineLevel="1">
      <c r="A217" t="s">
        <v>356</v>
      </c>
      <c r="B217" t="s">
        <v>357</v>
      </c>
      <c r="C217" s="43">
        <v>347857.15</v>
      </c>
      <c r="D217" s="43">
        <v>415579.20750000002</v>
      </c>
      <c r="E217" s="43">
        <v>434741.12254821818</v>
      </c>
      <c r="F217" s="16">
        <f t="shared" si="7"/>
        <v>413873.15544077574</v>
      </c>
      <c r="G217" s="51">
        <f t="shared" si="8"/>
        <v>4.3142307172997563E-5</v>
      </c>
      <c r="I217" s="16"/>
      <c r="J217" s="74"/>
    </row>
    <row r="218" spans="1:10" outlineLevel="1">
      <c r="A218" t="s">
        <v>358</v>
      </c>
      <c r="B218" t="s">
        <v>359</v>
      </c>
      <c r="C218" s="43">
        <v>2961893.57</v>
      </c>
      <c r="D218" s="43">
        <v>2941423.9606999997</v>
      </c>
      <c r="E218" s="43">
        <v>3443785.6348723704</v>
      </c>
      <c r="F218" s="16">
        <f t="shared" si="7"/>
        <v>3196016.3993361853</v>
      </c>
      <c r="G218" s="51">
        <f t="shared" si="8"/>
        <v>3.3315405799453973E-4</v>
      </c>
      <c r="I218" s="16"/>
      <c r="J218" s="74"/>
    </row>
    <row r="219" spans="1:10" outlineLevel="1">
      <c r="A219" t="s">
        <v>360</v>
      </c>
      <c r="B219" t="s">
        <v>361</v>
      </c>
      <c r="C219" s="43">
        <v>428410</v>
      </c>
      <c r="D219" s="43">
        <v>424182.40620000003</v>
      </c>
      <c r="E219" s="43">
        <v>425119.90896864532</v>
      </c>
      <c r="F219" s="16">
        <f t="shared" si="7"/>
        <v>425355.75655098935</v>
      </c>
      <c r="G219" s="51">
        <f t="shared" si="8"/>
        <v>4.4339258213985597E-5</v>
      </c>
      <c r="I219" s="16"/>
      <c r="J219" s="74"/>
    </row>
    <row r="220" spans="1:10" outlineLevel="1">
      <c r="A220" t="s">
        <v>362</v>
      </c>
      <c r="B220" t="s">
        <v>363</v>
      </c>
      <c r="C220" s="43">
        <v>714680.83</v>
      </c>
      <c r="D220" s="43">
        <v>732577.97140000004</v>
      </c>
      <c r="E220" s="43">
        <v>751903.18282515975</v>
      </c>
      <c r="F220" s="16">
        <f t="shared" si="7"/>
        <v>739257.72021257982</v>
      </c>
      <c r="G220" s="51">
        <f t="shared" si="8"/>
        <v>7.7060527425255689E-5</v>
      </c>
      <c r="I220" s="16"/>
      <c r="J220" s="74"/>
    </row>
    <row r="221" spans="1:10" outlineLevel="1">
      <c r="A221" t="s">
        <v>364</v>
      </c>
      <c r="B221" t="s">
        <v>365</v>
      </c>
      <c r="C221" s="43">
        <v>1002554.26</v>
      </c>
      <c r="D221" s="43">
        <v>973941.7379999999</v>
      </c>
      <c r="E221" s="43">
        <v>956971.55649188918</v>
      </c>
      <c r="F221" s="16">
        <f t="shared" si="7"/>
        <v>970225.40091261116</v>
      </c>
      <c r="G221" s="51">
        <f t="shared" si="8"/>
        <v>1.0113669302527722E-4</v>
      </c>
      <c r="I221" s="16"/>
      <c r="J221" s="74"/>
    </row>
    <row r="222" spans="1:10" outlineLevel="1">
      <c r="A222" t="s">
        <v>366</v>
      </c>
      <c r="B222" t="s">
        <v>367</v>
      </c>
      <c r="C222" s="43">
        <v>888089.17</v>
      </c>
      <c r="D222" s="43">
        <v>846883.64040000003</v>
      </c>
      <c r="E222" s="43">
        <v>850277.65055189887</v>
      </c>
      <c r="F222" s="16">
        <f t="shared" si="7"/>
        <v>855448.23374261614</v>
      </c>
      <c r="G222" s="51">
        <f t="shared" si="8"/>
        <v>8.9172274126881194E-5</v>
      </c>
      <c r="I222" s="16"/>
      <c r="J222" s="74"/>
    </row>
    <row r="223" spans="1:10" outlineLevel="1">
      <c r="A223" t="s">
        <v>368</v>
      </c>
      <c r="B223" t="s">
        <v>369</v>
      </c>
      <c r="C223" s="43">
        <v>338993.83</v>
      </c>
      <c r="D223" s="43">
        <v>318335.59480000002</v>
      </c>
      <c r="E223" s="43">
        <v>283967.24745118513</v>
      </c>
      <c r="F223" s="16">
        <f t="shared" si="7"/>
        <v>304594.4603255926</v>
      </c>
      <c r="G223" s="51">
        <f t="shared" si="8"/>
        <v>3.1751051252804845E-5</v>
      </c>
      <c r="I223" s="16"/>
      <c r="J223" s="74"/>
    </row>
    <row r="224" spans="1:10" outlineLevel="1">
      <c r="A224" t="s">
        <v>370</v>
      </c>
      <c r="B224" t="s">
        <v>371</v>
      </c>
      <c r="C224" s="43">
        <v>6095903.1200000001</v>
      </c>
      <c r="D224" s="43">
        <v>6218596.9732999997</v>
      </c>
      <c r="E224" s="43">
        <v>6643895.1568098515</v>
      </c>
      <c r="F224" s="16">
        <f t="shared" si="7"/>
        <v>6410797.0895049246</v>
      </c>
      <c r="G224" s="51">
        <f t="shared" si="8"/>
        <v>6.6826411334802716E-4</v>
      </c>
      <c r="I224" s="16"/>
      <c r="J224" s="74"/>
    </row>
    <row r="225" spans="1:11" outlineLevel="1">
      <c r="A225" t="s">
        <v>372</v>
      </c>
      <c r="B225" t="s">
        <v>373</v>
      </c>
      <c r="C225" s="43">
        <v>1032001.09</v>
      </c>
      <c r="D225" s="43">
        <v>903351.86020000011</v>
      </c>
      <c r="E225" s="43">
        <v>918333.72157614329</v>
      </c>
      <c r="F225" s="16">
        <f t="shared" si="7"/>
        <v>932284.32918807177</v>
      </c>
      <c r="G225" s="51">
        <f t="shared" si="8"/>
        <v>9.7181700174703132E-5</v>
      </c>
      <c r="I225" s="16"/>
      <c r="J225" s="74"/>
    </row>
    <row r="226" spans="1:11" outlineLevel="1">
      <c r="A226" t="s">
        <v>374</v>
      </c>
      <c r="B226" t="s">
        <v>375</v>
      </c>
      <c r="C226" s="43">
        <v>408894.04</v>
      </c>
      <c r="D226" s="43">
        <v>433197</v>
      </c>
      <c r="E226" s="43">
        <v>388456.5334215092</v>
      </c>
      <c r="F226" s="16">
        <f t="shared" si="7"/>
        <v>406776.27337742131</v>
      </c>
      <c r="G226" s="51">
        <f t="shared" si="8"/>
        <v>4.2402525281075396E-5</v>
      </c>
      <c r="I226" s="16"/>
      <c r="J226" s="74"/>
    </row>
    <row r="227" spans="1:11" outlineLevel="1">
      <c r="A227" t="s">
        <v>376</v>
      </c>
      <c r="B227" t="s">
        <v>377</v>
      </c>
      <c r="C227" s="43">
        <v>513049.94</v>
      </c>
      <c r="D227" s="43">
        <v>475457</v>
      </c>
      <c r="E227" s="43">
        <v>171904.55728567665</v>
      </c>
      <c r="F227" s="16">
        <f t="shared" si="7"/>
        <v>329946.26864283829</v>
      </c>
      <c r="G227" s="51">
        <f t="shared" si="8"/>
        <v>3.4393734131448511E-5</v>
      </c>
      <c r="I227" s="16"/>
      <c r="J227" s="74"/>
    </row>
    <row r="228" spans="1:11" outlineLevel="1">
      <c r="A228" t="s">
        <v>378</v>
      </c>
      <c r="B228" t="s">
        <v>379</v>
      </c>
      <c r="C228" s="43">
        <v>1466027.7</v>
      </c>
      <c r="D228" s="43">
        <v>1485237</v>
      </c>
      <c r="E228" s="43">
        <v>1393857.1968008569</v>
      </c>
      <c r="F228" s="16">
        <f t="shared" si="7"/>
        <v>1436345.5484004284</v>
      </c>
      <c r="G228" s="51">
        <f t="shared" si="8"/>
        <v>1.4972524804046221E-4</v>
      </c>
      <c r="I228" s="16"/>
      <c r="J228" s="74"/>
    </row>
    <row r="229" spans="1:11" outlineLevel="1">
      <c r="A229" t="s">
        <v>511</v>
      </c>
      <c r="B229" t="s">
        <v>512</v>
      </c>
      <c r="C229" s="43">
        <v>192286.25</v>
      </c>
      <c r="D229" s="43">
        <v>197353.97749999998</v>
      </c>
      <c r="E229" s="43">
        <v>196498.09714457381</v>
      </c>
      <c r="F229" s="16">
        <f t="shared" si="7"/>
        <v>196081.4160722869</v>
      </c>
      <c r="G229" s="51">
        <f t="shared" si="8"/>
        <v>2.0439607091930521E-5</v>
      </c>
      <c r="I229" s="16"/>
      <c r="J229" s="74"/>
    </row>
    <row r="230" spans="1:11" outlineLevel="1">
      <c r="A230" t="s">
        <v>380</v>
      </c>
      <c r="B230" t="s">
        <v>381</v>
      </c>
      <c r="C230" s="43">
        <v>790056.5</v>
      </c>
      <c r="D230" s="43">
        <v>834832.83100000001</v>
      </c>
      <c r="E230" s="43">
        <v>812845.44992653083</v>
      </c>
      <c r="F230" s="16">
        <f t="shared" si="7"/>
        <v>816376.4186299321</v>
      </c>
      <c r="G230" s="51">
        <f t="shared" si="8"/>
        <v>8.5099412122572742E-5</v>
      </c>
      <c r="I230" s="16"/>
      <c r="J230" s="74"/>
    </row>
    <row r="231" spans="1:11" outlineLevel="1">
      <c r="A231" t="s">
        <v>382</v>
      </c>
      <c r="B231" t="s">
        <v>383</v>
      </c>
      <c r="C231" s="43">
        <v>849694.08</v>
      </c>
      <c r="D231" s="43">
        <v>827332.32000000007</v>
      </c>
      <c r="E231" s="43">
        <v>829955.81495555397</v>
      </c>
      <c r="F231" s="16">
        <f t="shared" si="7"/>
        <v>832371.02747777698</v>
      </c>
      <c r="G231" s="51">
        <f t="shared" si="8"/>
        <v>8.6766696697458421E-5</v>
      </c>
      <c r="I231" s="16"/>
      <c r="J231" s="74"/>
    </row>
    <row r="232" spans="1:11" outlineLevel="1">
      <c r="A232" t="s">
        <v>384</v>
      </c>
      <c r="B232" t="s">
        <v>385</v>
      </c>
      <c r="C232" s="43">
        <v>3222057.33</v>
      </c>
      <c r="D232" s="43">
        <v>3185137.398</v>
      </c>
      <c r="E232" s="43">
        <v>3163817.6903313985</v>
      </c>
      <c r="F232" s="16">
        <f t="shared" si="7"/>
        <v>3180630.866165699</v>
      </c>
      <c r="G232" s="51">
        <f t="shared" si="8"/>
        <v>3.3155026371763248E-4</v>
      </c>
      <c r="I232" s="16"/>
      <c r="J232" s="74"/>
    </row>
    <row r="233" spans="1:11" s="47" customFormat="1" outlineLevel="1">
      <c r="A233" s="47" t="s">
        <v>564</v>
      </c>
      <c r="B233" s="47" t="s">
        <v>565</v>
      </c>
      <c r="C233" s="43">
        <v>181827.29</v>
      </c>
      <c r="D233" s="43">
        <v>186529.60949999999</v>
      </c>
      <c r="E233" s="43">
        <v>153780.67299404042</v>
      </c>
      <c r="F233" s="16">
        <f t="shared" si="7"/>
        <v>169371.42133035354</v>
      </c>
      <c r="G233" s="51">
        <f t="shared" si="8"/>
        <v>1.7655346304302474E-5</v>
      </c>
      <c r="I233" s="16"/>
      <c r="J233" s="74"/>
      <c r="K233" s="75"/>
    </row>
    <row r="234" spans="1:11" outlineLevel="1">
      <c r="A234" t="s">
        <v>386</v>
      </c>
      <c r="B234" t="s">
        <v>387</v>
      </c>
      <c r="C234" s="43">
        <v>494096.72</v>
      </c>
      <c r="D234" s="43">
        <v>479140.74180000002</v>
      </c>
      <c r="E234" s="43">
        <v>472697.71340981685</v>
      </c>
      <c r="F234" s="16">
        <f t="shared" si="7"/>
        <v>478411.89063824178</v>
      </c>
      <c r="G234" s="51">
        <f t="shared" si="8"/>
        <v>4.9869851353727262E-5</v>
      </c>
      <c r="I234" s="16"/>
      <c r="J234" s="74"/>
    </row>
    <row r="235" spans="1:11" outlineLevel="1">
      <c r="A235" t="s">
        <v>388</v>
      </c>
      <c r="B235" t="s">
        <v>389</v>
      </c>
      <c r="C235" s="43">
        <v>709694.32</v>
      </c>
      <c r="D235" s="43">
        <v>718578.67599999998</v>
      </c>
      <c r="E235" s="43">
        <v>720014.64288186969</v>
      </c>
      <c r="F235" s="16">
        <f t="shared" si="7"/>
        <v>717815.93344093487</v>
      </c>
      <c r="G235" s="51">
        <f t="shared" si="8"/>
        <v>7.482542679338445E-5</v>
      </c>
      <c r="I235" s="16"/>
      <c r="J235" s="74"/>
    </row>
    <row r="236" spans="1:11" outlineLevel="1">
      <c r="A236" t="s">
        <v>390</v>
      </c>
      <c r="B236" t="s">
        <v>391</v>
      </c>
      <c r="C236" s="43">
        <v>339443.83</v>
      </c>
      <c r="D236" s="43">
        <v>310889.73719999997</v>
      </c>
      <c r="E236" s="43">
        <v>316309.02409029595</v>
      </c>
      <c r="F236" s="16">
        <f t="shared" si="7"/>
        <v>318358.39611181465</v>
      </c>
      <c r="G236" s="51">
        <f t="shared" si="8"/>
        <v>3.3185809554454535E-5</v>
      </c>
      <c r="I236" s="16"/>
      <c r="J236" s="74"/>
    </row>
    <row r="237" spans="1:11" outlineLevel="1">
      <c r="A237" t="s">
        <v>392</v>
      </c>
      <c r="B237" t="s">
        <v>393</v>
      </c>
      <c r="C237" s="43">
        <v>2153200.9</v>
      </c>
      <c r="D237" s="43">
        <v>2163951.9467999996</v>
      </c>
      <c r="E237" s="43">
        <v>2116257.9859790588</v>
      </c>
      <c r="F237" s="16">
        <f t="shared" si="7"/>
        <v>2138313.1252561957</v>
      </c>
      <c r="G237" s="51">
        <f t="shared" si="8"/>
        <v>2.2289863565470172E-4</v>
      </c>
      <c r="I237" s="16"/>
      <c r="J237" s="74"/>
    </row>
    <row r="238" spans="1:11" outlineLevel="1">
      <c r="A238" t="s">
        <v>394</v>
      </c>
      <c r="B238" t="s">
        <v>395</v>
      </c>
      <c r="C238" s="43">
        <v>400237.24</v>
      </c>
      <c r="D238" s="43">
        <v>411617.82949999999</v>
      </c>
      <c r="E238" s="43">
        <v>406403.54565144272</v>
      </c>
      <c r="F238" s="16">
        <f t="shared" si="7"/>
        <v>407113.92265905469</v>
      </c>
      <c r="G238" s="51">
        <f t="shared" si="8"/>
        <v>4.2437721980434781E-5</v>
      </c>
      <c r="I238" s="16"/>
      <c r="J238" s="74"/>
    </row>
    <row r="239" spans="1:11" s="48" customFormat="1" outlineLevel="1">
      <c r="A239" s="48" t="s">
        <v>576</v>
      </c>
      <c r="B239" s="48" t="s">
        <v>577</v>
      </c>
      <c r="C239" s="43">
        <v>0</v>
      </c>
      <c r="D239" s="43">
        <v>0</v>
      </c>
      <c r="E239" s="43">
        <v>133845.85702041222</v>
      </c>
      <c r="F239" s="16">
        <f t="shared" si="7"/>
        <v>133845.85702041222</v>
      </c>
      <c r="G239" s="51">
        <f>+F239/$F$265</f>
        <v>1.3952146935594237E-5</v>
      </c>
      <c r="I239" s="16"/>
      <c r="J239" s="74"/>
      <c r="K239" s="75"/>
    </row>
    <row r="240" spans="1:11" outlineLevel="1">
      <c r="A240" t="s">
        <v>396</v>
      </c>
      <c r="B240" t="s">
        <v>397</v>
      </c>
      <c r="C240" s="43">
        <v>2437132.12</v>
      </c>
      <c r="D240" s="43">
        <v>2330031.4211999997</v>
      </c>
      <c r="E240" s="43">
        <v>2263340.8536189497</v>
      </c>
      <c r="F240" s="16">
        <f t="shared" si="7"/>
        <v>2314536.2538761417</v>
      </c>
      <c r="G240" s="51">
        <f t="shared" si="8"/>
        <v>2.4126820673212886E-4</v>
      </c>
      <c r="I240" s="16"/>
      <c r="J240" s="74"/>
    </row>
    <row r="241" spans="1:10" outlineLevel="1">
      <c r="A241" t="s">
        <v>398</v>
      </c>
      <c r="B241" t="s">
        <v>399</v>
      </c>
      <c r="C241" s="43">
        <v>1079717.74</v>
      </c>
      <c r="D241" s="43">
        <v>1063486.3315000001</v>
      </c>
      <c r="E241" s="43">
        <v>1058390.5789840687</v>
      </c>
      <c r="F241" s="16">
        <f t="shared" si="7"/>
        <v>1063643.6899920343</v>
      </c>
      <c r="G241" s="51">
        <f t="shared" si="8"/>
        <v>1.1087465372666194E-4</v>
      </c>
      <c r="I241" s="16"/>
      <c r="J241" s="74"/>
    </row>
    <row r="242" spans="1:10" outlineLevel="1">
      <c r="A242" t="s">
        <v>400</v>
      </c>
      <c r="B242" t="s">
        <v>401</v>
      </c>
      <c r="C242" s="43">
        <v>16039184.5</v>
      </c>
      <c r="D242" s="43">
        <v>15563479.885199999</v>
      </c>
      <c r="E242" s="43">
        <v>15609589.186791595</v>
      </c>
      <c r="F242" s="16">
        <f t="shared" si="7"/>
        <v>15665818.638462463</v>
      </c>
      <c r="G242" s="51">
        <f t="shared" si="8"/>
        <v>1.6330113488448562E-3</v>
      </c>
      <c r="I242" s="16"/>
      <c r="J242" s="74"/>
    </row>
    <row r="243" spans="1:10" outlineLevel="1">
      <c r="A243" t="s">
        <v>402</v>
      </c>
      <c r="B243" t="s">
        <v>403</v>
      </c>
      <c r="C243" s="43">
        <v>3708505.98</v>
      </c>
      <c r="D243" s="43">
        <v>3984966.9740000004</v>
      </c>
      <c r="E243" s="43">
        <v>3806810.1145536159</v>
      </c>
      <c r="F243" s="16">
        <f t="shared" si="7"/>
        <v>3849811.7119434751</v>
      </c>
      <c r="G243" s="51">
        <f t="shared" si="8"/>
        <v>4.013059490606079E-4</v>
      </c>
      <c r="I243" s="16"/>
      <c r="J243" s="74"/>
    </row>
    <row r="244" spans="1:10" outlineLevel="1">
      <c r="A244" t="s">
        <v>404</v>
      </c>
      <c r="B244" t="s">
        <v>405</v>
      </c>
      <c r="C244" s="43">
        <v>942380.38</v>
      </c>
      <c r="D244" s="43">
        <v>929349.6</v>
      </c>
      <c r="E244" s="43">
        <v>937280.14766488597</v>
      </c>
      <c r="F244" s="16">
        <f t="shared" si="7"/>
        <v>935486.67049910966</v>
      </c>
      <c r="G244" s="51">
        <f t="shared" si="8"/>
        <v>9.7515513544083022E-5</v>
      </c>
      <c r="I244" s="16"/>
      <c r="J244" s="74"/>
    </row>
    <row r="245" spans="1:10" outlineLevel="1">
      <c r="A245" t="s">
        <v>406</v>
      </c>
      <c r="B245" t="s">
        <v>407</v>
      </c>
      <c r="C245" s="43">
        <v>6382236.1699999999</v>
      </c>
      <c r="D245" s="43">
        <v>5952667.4275000002</v>
      </c>
      <c r="E245" s="43">
        <v>5778327.5178445093</v>
      </c>
      <c r="F245" s="16">
        <f t="shared" si="7"/>
        <v>5937092.263088922</v>
      </c>
      <c r="G245" s="51">
        <f t="shared" si="8"/>
        <v>6.1888492829601394E-4</v>
      </c>
      <c r="I245" s="16"/>
      <c r="J245" s="74"/>
    </row>
    <row r="246" spans="1:10" outlineLevel="1">
      <c r="A246" t="s">
        <v>408</v>
      </c>
      <c r="B246" t="s">
        <v>409</v>
      </c>
      <c r="C246" s="43">
        <v>11303149.15</v>
      </c>
      <c r="D246" s="43">
        <v>11611035.155399999</v>
      </c>
      <c r="E246" s="43">
        <v>12754353.217963688</v>
      </c>
      <c r="F246" s="16">
        <f t="shared" si="7"/>
        <v>12131379.85244851</v>
      </c>
      <c r="G246" s="51">
        <f t="shared" si="8"/>
        <v>1.2645800027045757E-3</v>
      </c>
      <c r="I246" s="16"/>
      <c r="J246" s="74"/>
    </row>
    <row r="247" spans="1:10" outlineLevel="1">
      <c r="A247" t="s">
        <v>410</v>
      </c>
      <c r="B247" t="s">
        <v>411</v>
      </c>
      <c r="C247" s="43">
        <v>196769.7</v>
      </c>
      <c r="D247" s="43">
        <v>210030.77789999999</v>
      </c>
      <c r="E247" s="43">
        <v>168112.77465703545</v>
      </c>
      <c r="F247" s="16">
        <f t="shared" si="7"/>
        <v>186861.5966285177</v>
      </c>
      <c r="G247" s="51">
        <f t="shared" si="8"/>
        <v>1.9478529338291131E-5</v>
      </c>
      <c r="I247" s="16"/>
      <c r="J247" s="74"/>
    </row>
    <row r="248" spans="1:10" outlineLevel="1">
      <c r="A248" t="s">
        <v>412</v>
      </c>
      <c r="B248" t="s">
        <v>413</v>
      </c>
      <c r="C248" s="43">
        <v>565103.74</v>
      </c>
      <c r="D248" s="43">
        <v>607795.85039999988</v>
      </c>
      <c r="E248" s="43">
        <v>630888.85881687608</v>
      </c>
      <c r="F248" s="16">
        <f t="shared" si="7"/>
        <v>612227.00287510466</v>
      </c>
      <c r="G248" s="51">
        <f t="shared" si="8"/>
        <v>6.3818793440496645E-5</v>
      </c>
      <c r="I248" s="16"/>
      <c r="J248" s="74"/>
    </row>
    <row r="249" spans="1:10" outlineLevel="1">
      <c r="A249" t="s">
        <v>414</v>
      </c>
      <c r="B249" t="s">
        <v>415</v>
      </c>
      <c r="C249" s="43">
        <v>1832904.2</v>
      </c>
      <c r="D249" s="43">
        <v>1852361.9135</v>
      </c>
      <c r="E249" s="43">
        <v>1765559.6262559064</v>
      </c>
      <c r="F249" s="16">
        <f t="shared" si="7"/>
        <v>1805717.8176279534</v>
      </c>
      <c r="G249" s="51">
        <f t="shared" si="8"/>
        <v>1.8822876461483298E-4</v>
      </c>
      <c r="I249" s="16"/>
      <c r="J249" s="74"/>
    </row>
    <row r="250" spans="1:10" outlineLevel="1">
      <c r="A250" t="s">
        <v>416</v>
      </c>
      <c r="B250" t="s">
        <v>417</v>
      </c>
      <c r="C250" s="43">
        <v>320095.13</v>
      </c>
      <c r="D250" s="43">
        <v>328623.22080000001</v>
      </c>
      <c r="E250" s="43">
        <v>422685.64645296242</v>
      </c>
      <c r="F250" s="16">
        <f t="shared" si="7"/>
        <v>374233.08515981451</v>
      </c>
      <c r="G250" s="51">
        <f t="shared" si="8"/>
        <v>3.9010210017290248E-5</v>
      </c>
      <c r="I250" s="16"/>
      <c r="J250" s="74"/>
    </row>
    <row r="251" spans="1:10" outlineLevel="1">
      <c r="A251" t="s">
        <v>418</v>
      </c>
      <c r="B251" t="s">
        <v>419</v>
      </c>
      <c r="C251" s="43">
        <v>457900.41</v>
      </c>
      <c r="D251" s="43">
        <v>474542.57339999994</v>
      </c>
      <c r="E251" s="43">
        <v>454493.19855692383</v>
      </c>
      <c r="F251" s="16">
        <f t="shared" si="7"/>
        <v>461744.19207846187</v>
      </c>
      <c r="G251" s="51">
        <f t="shared" si="8"/>
        <v>4.8132403631689987E-5</v>
      </c>
      <c r="I251" s="16"/>
      <c r="J251" s="74"/>
    </row>
    <row r="252" spans="1:10" outlineLevel="1">
      <c r="A252" t="s">
        <v>420</v>
      </c>
      <c r="B252" t="s">
        <v>421</v>
      </c>
      <c r="C252" s="43">
        <v>2837959.56</v>
      </c>
      <c r="D252" s="43">
        <v>2761875.6856</v>
      </c>
      <c r="E252" s="43">
        <v>2681617.0457303212</v>
      </c>
      <c r="F252" s="16">
        <f t="shared" si="7"/>
        <v>2734427.0113984938</v>
      </c>
      <c r="G252" s="51">
        <f t="shared" si="8"/>
        <v>2.8503779120986426E-4</v>
      </c>
      <c r="I252" s="16"/>
      <c r="J252" s="74"/>
    </row>
    <row r="253" spans="1:10" outlineLevel="1">
      <c r="A253" t="s">
        <v>422</v>
      </c>
      <c r="B253" t="s">
        <v>423</v>
      </c>
      <c r="C253" s="43">
        <v>1129594.03</v>
      </c>
      <c r="D253" s="43">
        <v>1147324.5209999999</v>
      </c>
      <c r="E253" s="43">
        <v>1191129.5917085626</v>
      </c>
      <c r="F253" s="16">
        <f t="shared" si="7"/>
        <v>1166271.974520948</v>
      </c>
      <c r="G253" s="51">
        <f t="shared" si="8"/>
        <v>1.2157266812450023E-4</v>
      </c>
      <c r="I253" s="16"/>
      <c r="J253" s="74"/>
    </row>
    <row r="254" spans="1:10" outlineLevel="1">
      <c r="A254" t="s">
        <v>424</v>
      </c>
      <c r="B254" t="s">
        <v>425</v>
      </c>
      <c r="C254" s="43">
        <v>2008858.67</v>
      </c>
      <c r="D254" s="43">
        <v>2014818.3267999999</v>
      </c>
      <c r="E254" s="43">
        <v>2002891.4993529338</v>
      </c>
      <c r="F254" s="16">
        <f t="shared" si="7"/>
        <v>2007861.6369431335</v>
      </c>
      <c r="G254" s="51">
        <f t="shared" si="8"/>
        <v>2.0930031910289972E-4</v>
      </c>
      <c r="I254" s="16"/>
      <c r="J254" s="74"/>
    </row>
    <row r="255" spans="1:10" outlineLevel="1">
      <c r="A255" t="s">
        <v>426</v>
      </c>
      <c r="B255" t="s">
        <v>427</v>
      </c>
      <c r="C255" s="43">
        <v>90865.83</v>
      </c>
      <c r="D255" s="43">
        <v>93881.466</v>
      </c>
      <c r="E255" s="43">
        <v>97253.51400025413</v>
      </c>
      <c r="F255" s="16">
        <f t="shared" si="7"/>
        <v>95064.884000127073</v>
      </c>
      <c r="G255" s="51">
        <f t="shared" si="8"/>
        <v>9.9096024300753475E-6</v>
      </c>
      <c r="I255" s="16"/>
      <c r="J255" s="74"/>
    </row>
    <row r="256" spans="1:10" outlineLevel="1">
      <c r="A256" t="s">
        <v>428</v>
      </c>
      <c r="B256" t="s">
        <v>429</v>
      </c>
      <c r="C256" s="43">
        <v>963693.87</v>
      </c>
      <c r="D256" s="43">
        <v>988928.79839999997</v>
      </c>
      <c r="E256" s="43">
        <v>1016421.4601685818</v>
      </c>
      <c r="F256" s="16">
        <f t="shared" si="7"/>
        <v>998469.30788429081</v>
      </c>
      <c r="G256" s="51">
        <f t="shared" si="8"/>
        <v>1.0408084945175543E-4</v>
      </c>
      <c r="I256" s="16"/>
      <c r="J256" s="74"/>
    </row>
    <row r="257" spans="1:11" outlineLevel="1">
      <c r="A257" t="s">
        <v>430</v>
      </c>
      <c r="B257" t="s">
        <v>431</v>
      </c>
      <c r="C257" s="43">
        <v>239839.59</v>
      </c>
      <c r="D257" s="43">
        <v>253681.84740000003</v>
      </c>
      <c r="E257" s="43">
        <v>245530.52180802057</v>
      </c>
      <c r="F257" s="16">
        <f t="shared" si="7"/>
        <v>247299.14170401031</v>
      </c>
      <c r="G257" s="51">
        <f t="shared" si="8"/>
        <v>2.5778563781578198E-5</v>
      </c>
      <c r="I257" s="16"/>
      <c r="J257" s="74"/>
    </row>
    <row r="258" spans="1:11" outlineLevel="1">
      <c r="A258" t="s">
        <v>432</v>
      </c>
      <c r="B258" t="s">
        <v>433</v>
      </c>
      <c r="C258" s="43">
        <v>4511800.09</v>
      </c>
      <c r="D258" s="43">
        <v>4168591.5435000001</v>
      </c>
      <c r="E258" s="43">
        <v>4098691.6136883842</v>
      </c>
      <c r="F258" s="16">
        <f t="shared" si="7"/>
        <v>4190843.0030108592</v>
      </c>
      <c r="G258" s="51">
        <f t="shared" si="8"/>
        <v>4.3685519046807197E-4</v>
      </c>
      <c r="I258" s="16"/>
      <c r="J258" s="74"/>
    </row>
    <row r="259" spans="1:11" outlineLevel="1">
      <c r="A259" t="s">
        <v>434</v>
      </c>
      <c r="B259" t="s">
        <v>435</v>
      </c>
      <c r="C259" s="43">
        <v>117540.91</v>
      </c>
      <c r="D259" s="43">
        <v>103848.16680000001</v>
      </c>
      <c r="E259" s="43">
        <v>111030.75185163826</v>
      </c>
      <c r="F259" s="16">
        <f t="shared" si="7"/>
        <v>109721.58319248581</v>
      </c>
      <c r="G259" s="51">
        <f t="shared" si="8"/>
        <v>1.1437422754700025E-5</v>
      </c>
      <c r="I259" s="16"/>
      <c r="J259" s="74"/>
    </row>
    <row r="260" spans="1:11" outlineLevel="1">
      <c r="A260" s="48" t="s">
        <v>566</v>
      </c>
      <c r="B260" s="48" t="s">
        <v>567</v>
      </c>
      <c r="C260" s="43">
        <v>976519.05</v>
      </c>
      <c r="D260" s="43">
        <v>1038868.6949</v>
      </c>
      <c r="E260" s="43">
        <v>1043881.9542989429</v>
      </c>
      <c r="F260" s="16">
        <f t="shared" si="7"/>
        <v>1030983.7171161381</v>
      </c>
      <c r="G260" s="51">
        <f t="shared" si="8"/>
        <v>1.0747016478228218E-4</v>
      </c>
      <c r="I260" s="16"/>
      <c r="J260" s="74"/>
    </row>
    <row r="261" spans="1:11" outlineLevel="1">
      <c r="A261" t="s">
        <v>436</v>
      </c>
      <c r="B261" t="s">
        <v>437</v>
      </c>
      <c r="C261" s="43">
        <v>339585.1</v>
      </c>
      <c r="D261" s="43">
        <v>336285.15659999999</v>
      </c>
      <c r="E261" s="43">
        <v>318763.88239243341</v>
      </c>
      <c r="F261" s="16">
        <f t="shared" ref="F261:F262" si="9">IF(C261&gt;0,(+C261+(D261*2)+(E261*3))/6,IF(D261&gt;0,((D261*2)+(E261*3))/5,E261))</f>
        <v>328074.51006288338</v>
      </c>
      <c r="G261" s="51">
        <f t="shared" si="8"/>
        <v>3.4198621250730005E-5</v>
      </c>
      <c r="I261" s="16"/>
      <c r="J261" s="74"/>
    </row>
    <row r="262" spans="1:11" outlineLevel="1">
      <c r="A262" t="s">
        <v>438</v>
      </c>
      <c r="B262" t="s">
        <v>439</v>
      </c>
      <c r="C262" s="46">
        <v>318149.43</v>
      </c>
      <c r="D262" s="46">
        <v>327698.27299999999</v>
      </c>
      <c r="E262" s="46">
        <v>320604.84434983076</v>
      </c>
      <c r="F262" s="16">
        <f t="shared" si="9"/>
        <v>322560.08484158205</v>
      </c>
      <c r="G262" s="51">
        <f t="shared" si="8"/>
        <v>3.3623795307920215E-5</v>
      </c>
      <c r="I262" s="16"/>
      <c r="J262" s="74"/>
    </row>
    <row r="263" spans="1:11">
      <c r="B263" t="s">
        <v>483</v>
      </c>
      <c r="C263" s="56">
        <f>SUBTOTAL(9,C140:C262)</f>
        <v>274633036.49999994</v>
      </c>
      <c r="D263" s="56">
        <f>SUBTOTAL(9,D140:D262)</f>
        <v>269027553.03290004</v>
      </c>
      <c r="E263" s="56">
        <f>SUBTOTAL(9,E140:E262)</f>
        <v>268632692.48900747</v>
      </c>
      <c r="F263" s="16">
        <f>SUBTOTAL(9,F140:F262)</f>
        <v>269831292.9339807</v>
      </c>
      <c r="G263" s="3">
        <f>SUBTOTAL(9,G140:G262)</f>
        <v>2.8127324451007307E-2</v>
      </c>
    </row>
    <row r="264" spans="1:11">
      <c r="C264" s="38"/>
      <c r="D264" s="38"/>
      <c r="E264" s="36"/>
      <c r="F264" s="16"/>
    </row>
    <row r="265" spans="1:11" ht="13.5" thickBot="1">
      <c r="C265" s="41">
        <f>SUBTOTAL(9,C5:C264)</f>
        <v>9205960742.303997</v>
      </c>
      <c r="D265" s="41">
        <f>SUBTOTAL(9,D5:D264)</f>
        <v>9543216818.3929176</v>
      </c>
      <c r="E265" s="41">
        <f>SUBTOTAL(9,E5:E264)</f>
        <v>9755485378.2090034</v>
      </c>
      <c r="F265" s="17">
        <f>SUBTOTAL(9,F5:F264)</f>
        <v>9593208675.2146568</v>
      </c>
      <c r="G265" s="12">
        <f>SUBTOTAL(9,G5:G264)</f>
        <v>0.99999999999999911</v>
      </c>
    </row>
    <row r="266" spans="1:11" ht="13.5" thickTop="1"/>
    <row r="267" spans="1:11">
      <c r="C267"/>
      <c r="D267"/>
      <c r="E267"/>
      <c r="F267" s="75"/>
      <c r="G267"/>
      <c r="K267"/>
    </row>
    <row r="268" spans="1:11">
      <c r="C268"/>
      <c r="D268"/>
      <c r="E268"/>
      <c r="F268" s="75"/>
      <c r="G268"/>
      <c r="K268"/>
    </row>
    <row r="269" spans="1:11">
      <c r="C269"/>
      <c r="D269"/>
      <c r="E269"/>
      <c r="F269" s="75"/>
      <c r="G269"/>
      <c r="K269"/>
    </row>
    <row r="270" spans="1:11">
      <c r="C270"/>
      <c r="D270"/>
      <c r="E270"/>
      <c r="F270" s="75"/>
      <c r="G270"/>
      <c r="K270"/>
    </row>
    <row r="271" spans="1:11">
      <c r="C271"/>
      <c r="D271"/>
      <c r="E271"/>
      <c r="F271" s="75"/>
      <c r="G271"/>
      <c r="K271"/>
    </row>
    <row r="272" spans="1:11">
      <c r="C272"/>
      <c r="D272"/>
      <c r="E272"/>
      <c r="F272" s="75"/>
      <c r="G272"/>
      <c r="K272"/>
    </row>
    <row r="273" spans="3:11">
      <c r="C273"/>
      <c r="D273"/>
      <c r="E273"/>
      <c r="F273" s="75"/>
      <c r="G273"/>
      <c r="K273"/>
    </row>
    <row r="274" spans="3:11">
      <c r="C274"/>
      <c r="D274"/>
      <c r="E274"/>
      <c r="F274" s="75"/>
      <c r="G274"/>
      <c r="K274"/>
    </row>
    <row r="275" spans="3:11">
      <c r="C275"/>
      <c r="D275"/>
      <c r="E275"/>
      <c r="F275" s="75"/>
      <c r="G275"/>
      <c r="K275"/>
    </row>
    <row r="276" spans="3:11">
      <c r="C276"/>
      <c r="D276"/>
      <c r="E276"/>
      <c r="F276" s="75"/>
      <c r="G276"/>
      <c r="K276"/>
    </row>
    <row r="277" spans="3:11">
      <c r="C277"/>
      <c r="D277"/>
      <c r="E277"/>
      <c r="F277" s="75"/>
      <c r="G277"/>
      <c r="K277"/>
    </row>
    <row r="278" spans="3:11">
      <c r="C278"/>
      <c r="D278"/>
      <c r="E278"/>
      <c r="F278" s="75"/>
      <c r="G278"/>
      <c r="K278"/>
    </row>
  </sheetData>
  <phoneticPr fontId="6" type="noConversion"/>
  <printOptions horizontalCentered="1"/>
  <pageMargins left="0.17" right="0.17" top="0.75" bottom="0.5" header="0.25" footer="0.25"/>
  <pageSetup scale="90" fitToHeight="6" orientation="landscape" horizontalDpi="200" verticalDpi="200" r:id="rId1"/>
  <headerFooter alignWithMargins="0">
    <oddHeader>&amp;C&amp;"Arial,Bold"&amp;14
Payroll Data
FY 2019 Assessments</oddHeader>
    <oddFooter>&amp;L&amp;D&amp;CPage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E274"/>
  <sheetViews>
    <sheetView zoomScaleNormal="100" workbookViewId="0">
      <pane xSplit="2" ySplit="3" topLeftCell="C230" activePane="bottomRight" state="frozen"/>
      <selection activeCell="D52" sqref="D52"/>
      <selection pane="topRight" activeCell="D52" sqref="D52"/>
      <selection pane="bottomLeft" activeCell="D52" sqref="D52"/>
      <selection pane="bottomRight" activeCell="AQ251" sqref="AQ251"/>
    </sheetView>
  </sheetViews>
  <sheetFormatPr defaultRowHeight="12.75" outlineLevelRow="1"/>
  <cols>
    <col min="1" max="1" width="5.28515625" customWidth="1"/>
    <col min="2" max="2" width="19.85546875" customWidth="1"/>
    <col min="3" max="6" width="10.42578125" style="50" hidden="1" customWidth="1"/>
    <col min="7" max="7" width="10.42578125" style="50" customWidth="1"/>
    <col min="8" max="11" width="10.42578125" style="50" hidden="1" customWidth="1"/>
    <col min="12" max="12" width="10.85546875" style="50" bestFit="1" customWidth="1"/>
    <col min="13" max="13" width="10.85546875" style="50" hidden="1" customWidth="1"/>
    <col min="14" max="16" width="10.42578125" style="50" hidden="1" customWidth="1"/>
    <col min="17" max="17" width="10.85546875" style="50" bestFit="1" customWidth="1"/>
    <col min="18" max="18" width="10.7109375" bestFit="1" customWidth="1"/>
    <col min="19" max="19" width="2.140625" customWidth="1"/>
    <col min="20" max="20" width="9" customWidth="1"/>
    <col min="21" max="21" width="2.140625" customWidth="1"/>
    <col min="22" max="23" width="8.5703125" customWidth="1"/>
    <col min="24" max="24" width="8.5703125" bestFit="1" customWidth="1"/>
    <col min="25" max="25" width="1.5703125" customWidth="1"/>
    <col min="26" max="28" width="7.28515625" bestFit="1" customWidth="1"/>
    <col min="29" max="29" width="2.5703125" customWidth="1"/>
  </cols>
  <sheetData>
    <row r="1" spans="1:31">
      <c r="A1" s="48"/>
      <c r="B1" s="48"/>
      <c r="R1" s="48"/>
      <c r="S1" s="48"/>
      <c r="T1" s="1" t="s">
        <v>447</v>
      </c>
      <c r="U1" s="48"/>
      <c r="V1" s="48"/>
      <c r="W1" s="48"/>
      <c r="X1" s="48"/>
      <c r="Y1" s="48"/>
      <c r="Z1" s="1"/>
      <c r="AA1" s="1"/>
      <c r="AB1" s="1"/>
      <c r="AC1" s="1"/>
      <c r="AD1" s="1" t="s">
        <v>442</v>
      </c>
    </row>
    <row r="2" spans="1:31">
      <c r="A2" s="19" t="s">
        <v>460</v>
      </c>
      <c r="B2" s="19"/>
      <c r="C2" s="63">
        <v>2015</v>
      </c>
      <c r="D2" s="59"/>
      <c r="E2" s="59"/>
      <c r="F2" s="59"/>
      <c r="G2" s="1" t="s">
        <v>570</v>
      </c>
      <c r="H2" s="63">
        <v>2016</v>
      </c>
      <c r="I2" s="59"/>
      <c r="J2" s="59"/>
      <c r="K2" s="59"/>
      <c r="L2" s="1" t="s">
        <v>572</v>
      </c>
      <c r="M2" s="63">
        <v>2017</v>
      </c>
      <c r="N2" s="59"/>
      <c r="O2" s="59"/>
      <c r="P2" s="59"/>
      <c r="Q2" s="1" t="s">
        <v>580</v>
      </c>
      <c r="R2" s="1" t="s">
        <v>446</v>
      </c>
      <c r="S2" s="1"/>
      <c r="T2" s="1" t="s">
        <v>3</v>
      </c>
      <c r="U2" s="1"/>
      <c r="V2" s="1" t="s">
        <v>569</v>
      </c>
      <c r="W2" s="1" t="s">
        <v>571</v>
      </c>
      <c r="X2" s="1" t="s">
        <v>579</v>
      </c>
      <c r="Y2" s="1"/>
      <c r="Z2" s="1" t="s">
        <v>569</v>
      </c>
      <c r="AA2" s="1" t="s">
        <v>571</v>
      </c>
      <c r="AB2" s="1" t="s">
        <v>579</v>
      </c>
      <c r="AC2" s="1"/>
      <c r="AD2" s="1" t="s">
        <v>446</v>
      </c>
      <c r="AE2" s="1"/>
    </row>
    <row r="3" spans="1:31">
      <c r="A3" s="11" t="s">
        <v>458</v>
      </c>
      <c r="B3" s="11" t="s">
        <v>459</v>
      </c>
      <c r="C3" s="11" t="s">
        <v>462</v>
      </c>
      <c r="D3" s="60" t="s">
        <v>463</v>
      </c>
      <c r="E3" s="60" t="s">
        <v>464</v>
      </c>
      <c r="F3" s="60" t="s">
        <v>465</v>
      </c>
      <c r="G3" s="11" t="s">
        <v>447</v>
      </c>
      <c r="H3" s="11" t="s">
        <v>462</v>
      </c>
      <c r="I3" s="60" t="s">
        <v>463</v>
      </c>
      <c r="J3" s="60" t="s">
        <v>464</v>
      </c>
      <c r="K3" s="60" t="s">
        <v>465</v>
      </c>
      <c r="L3" s="11" t="s">
        <v>447</v>
      </c>
      <c r="M3" s="11" t="s">
        <v>462</v>
      </c>
      <c r="N3" s="60" t="s">
        <v>463</v>
      </c>
      <c r="O3" s="60" t="s">
        <v>464</v>
      </c>
      <c r="P3" s="60" t="s">
        <v>465</v>
      </c>
      <c r="Q3" s="11" t="s">
        <v>447</v>
      </c>
      <c r="R3" s="11" t="s">
        <v>478</v>
      </c>
      <c r="S3" s="11"/>
      <c r="T3" s="11" t="s">
        <v>5</v>
      </c>
      <c r="U3" s="11"/>
      <c r="V3" s="11" t="s">
        <v>448</v>
      </c>
      <c r="W3" s="11" t="s">
        <v>448</v>
      </c>
      <c r="X3" s="11" t="s">
        <v>448</v>
      </c>
      <c r="Y3" s="11"/>
      <c r="Z3" s="11" t="s">
        <v>2</v>
      </c>
      <c r="AA3" s="11" t="s">
        <v>2</v>
      </c>
      <c r="AB3" s="11" t="s">
        <v>2</v>
      </c>
      <c r="AC3" s="11"/>
      <c r="AD3" s="11" t="s">
        <v>449</v>
      </c>
      <c r="AE3" s="11"/>
    </row>
    <row r="4" spans="1:31" ht="3" customHeight="1">
      <c r="A4" s="48"/>
      <c r="B4" s="48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5"/>
      <c r="Z4" s="6"/>
      <c r="AA4" s="6"/>
      <c r="AB4" s="6"/>
      <c r="AD4" s="6"/>
    </row>
    <row r="5" spans="1:31">
      <c r="A5" s="48" t="s">
        <v>7</v>
      </c>
      <c r="B5" s="48" t="s">
        <v>515</v>
      </c>
      <c r="C5" s="84">
        <v>470</v>
      </c>
      <c r="D5" s="84">
        <v>550</v>
      </c>
      <c r="E5" s="65">
        <v>633</v>
      </c>
      <c r="F5" s="84">
        <v>548</v>
      </c>
      <c r="G5" s="38">
        <f t="shared" ref="G5:G68" si="0">AVERAGE(C5:F5)</f>
        <v>550.25</v>
      </c>
      <c r="H5" s="84">
        <v>472</v>
      </c>
      <c r="I5" s="84">
        <v>467</v>
      </c>
      <c r="J5" s="65">
        <v>468</v>
      </c>
      <c r="K5" s="84">
        <v>477</v>
      </c>
      <c r="L5" s="38">
        <f t="shared" ref="L5:L68" si="1">AVERAGE(H5:K5)</f>
        <v>471</v>
      </c>
      <c r="M5" s="84">
        <v>482</v>
      </c>
      <c r="N5" s="84">
        <v>568</v>
      </c>
      <c r="O5" s="65">
        <v>626</v>
      </c>
      <c r="P5" s="84">
        <v>548</v>
      </c>
      <c r="Q5" s="38">
        <f t="shared" ref="Q5:Q68" si="2">AVERAGE(M5:P5)</f>
        <v>556</v>
      </c>
      <c r="R5" s="16">
        <f t="shared" ref="R5:R36" si="3">IF(G5&gt;0,(+G5+(L5*2)+(Q5*3))/6,IF(L5&gt;0,((L5*2)+(Q5*3))/5,Q5))</f>
        <v>526.70833333333337</v>
      </c>
      <c r="T5" s="6">
        <f t="shared" ref="T5:T36" si="4">+R5/$R$265</f>
        <v>2.7729866742426373E-3</v>
      </c>
      <c r="V5" s="23">
        <f>+claims!D5</f>
        <v>1</v>
      </c>
      <c r="W5" s="23">
        <f>+claims!E5</f>
        <v>2</v>
      </c>
      <c r="X5" s="23">
        <f>+claims!F5</f>
        <v>0</v>
      </c>
      <c r="Z5" s="6">
        <f t="shared" ref="Z5:Z54" si="5">IF(G5&gt;100,IF(V5&lt;1,0,+V5/G5),IF(V5&lt;1,0,+V5/100))</f>
        <v>1.817355747387551E-3</v>
      </c>
      <c r="AA5" s="6">
        <f t="shared" ref="AA5:AA54" si="6">IF(L5&gt;100,IF(W5&lt;1,0,+W5/L5),IF(W5&lt;1,0,+W5/100))</f>
        <v>4.246284501061571E-3</v>
      </c>
      <c r="AB5" s="6">
        <f>IF(Q5&gt;100,IF(X5&lt;1,0,+X5/Q5),IF(X5&lt;1,0,+X5/100))</f>
        <v>0</v>
      </c>
      <c r="AD5" s="6">
        <f t="shared" ref="AD5:AD67" si="7">(+Z5+(AA5*2)+(AB5*3))/6</f>
        <v>1.7183207915851156E-3</v>
      </c>
    </row>
    <row r="6" spans="1:31">
      <c r="A6" s="48" t="s">
        <v>8</v>
      </c>
      <c r="B6" s="48" t="s">
        <v>516</v>
      </c>
      <c r="C6" s="84">
        <v>699</v>
      </c>
      <c r="D6" s="84">
        <v>851</v>
      </c>
      <c r="E6" s="84">
        <v>996</v>
      </c>
      <c r="F6" s="84">
        <v>811</v>
      </c>
      <c r="G6" s="38">
        <f t="shared" si="0"/>
        <v>839.25</v>
      </c>
      <c r="H6" s="84">
        <v>723</v>
      </c>
      <c r="I6" s="84">
        <v>709</v>
      </c>
      <c r="J6" s="84">
        <v>710</v>
      </c>
      <c r="K6" s="84">
        <v>729</v>
      </c>
      <c r="L6" s="38">
        <f t="shared" si="1"/>
        <v>717.75</v>
      </c>
      <c r="M6" s="84">
        <v>716</v>
      </c>
      <c r="N6" s="84">
        <v>873</v>
      </c>
      <c r="O6" s="84">
        <v>999</v>
      </c>
      <c r="P6" s="84">
        <v>834</v>
      </c>
      <c r="Q6" s="38">
        <f t="shared" si="2"/>
        <v>855.5</v>
      </c>
      <c r="R6" s="16">
        <f t="shared" si="3"/>
        <v>806.875</v>
      </c>
      <c r="T6" s="6">
        <f t="shared" si="4"/>
        <v>4.2479935880633387E-3</v>
      </c>
      <c r="V6" s="23">
        <f>+claims!D6</f>
        <v>0</v>
      </c>
      <c r="W6" s="23">
        <f>+claims!E6</f>
        <v>0</v>
      </c>
      <c r="X6" s="23">
        <f>+claims!F6</f>
        <v>0</v>
      </c>
      <c r="Z6" s="6">
        <f t="shared" si="5"/>
        <v>0</v>
      </c>
      <c r="AA6" s="6">
        <f t="shared" si="6"/>
        <v>0</v>
      </c>
      <c r="AB6" s="6">
        <f>IF(Q6&gt;100,IF(X6&lt;1,0,+X6/Q6),IF(X6&lt;1,0,+X6/100))</f>
        <v>0</v>
      </c>
      <c r="AD6" s="6">
        <f t="shared" si="7"/>
        <v>0</v>
      </c>
    </row>
    <row r="7" spans="1:31">
      <c r="A7" s="48" t="s">
        <v>9</v>
      </c>
      <c r="B7" s="48" t="s">
        <v>10</v>
      </c>
      <c r="C7" s="84">
        <v>392</v>
      </c>
      <c r="D7" s="84">
        <v>476</v>
      </c>
      <c r="E7" s="84">
        <v>477</v>
      </c>
      <c r="F7" s="84">
        <v>391</v>
      </c>
      <c r="G7" s="38">
        <f t="shared" si="0"/>
        <v>434</v>
      </c>
      <c r="H7" s="84">
        <v>381</v>
      </c>
      <c r="I7" s="84">
        <v>381</v>
      </c>
      <c r="J7" s="84">
        <v>384</v>
      </c>
      <c r="K7" s="84">
        <v>383</v>
      </c>
      <c r="L7" s="38">
        <f t="shared" si="1"/>
        <v>382.25</v>
      </c>
      <c r="M7" s="84">
        <v>403</v>
      </c>
      <c r="N7" s="84">
        <v>472</v>
      </c>
      <c r="O7" s="84">
        <v>473</v>
      </c>
      <c r="P7" s="84">
        <v>399</v>
      </c>
      <c r="Q7" s="38">
        <f t="shared" si="2"/>
        <v>436.75</v>
      </c>
      <c r="R7" s="16">
        <f t="shared" si="3"/>
        <v>418.125</v>
      </c>
      <c r="T7" s="6">
        <f t="shared" si="4"/>
        <v>2.2013227811110564E-3</v>
      </c>
      <c r="V7" s="23">
        <f>+claims!D7</f>
        <v>1</v>
      </c>
      <c r="W7" s="23">
        <f>+claims!E7</f>
        <v>0</v>
      </c>
      <c r="X7" s="23">
        <f>+claims!F7</f>
        <v>0</v>
      </c>
      <c r="Z7" s="6">
        <f t="shared" si="5"/>
        <v>2.304147465437788E-3</v>
      </c>
      <c r="AA7" s="6">
        <f t="shared" si="6"/>
        <v>0</v>
      </c>
      <c r="AB7" s="6">
        <f>IF(Q7&gt;100,IF(X7&lt;1,0,+X7/Q7),IF(X7&lt;1,0,+X7/100))</f>
        <v>0</v>
      </c>
      <c r="AD7" s="6">
        <f t="shared" si="7"/>
        <v>3.8402457757296467E-4</v>
      </c>
    </row>
    <row r="8" spans="1:31">
      <c r="A8" s="48" t="s">
        <v>11</v>
      </c>
      <c r="B8" s="48" t="s">
        <v>12</v>
      </c>
      <c r="C8" s="84">
        <v>147</v>
      </c>
      <c r="D8" s="84">
        <v>147</v>
      </c>
      <c r="E8" s="84">
        <v>147</v>
      </c>
      <c r="F8" s="84">
        <v>150</v>
      </c>
      <c r="G8" s="38">
        <f t="shared" si="0"/>
        <v>147.75</v>
      </c>
      <c r="H8" s="84">
        <v>154</v>
      </c>
      <c r="I8" s="84">
        <v>153</v>
      </c>
      <c r="J8" s="84">
        <v>154</v>
      </c>
      <c r="K8" s="84">
        <v>159</v>
      </c>
      <c r="L8" s="38">
        <f t="shared" si="1"/>
        <v>155</v>
      </c>
      <c r="M8" s="84">
        <v>158</v>
      </c>
      <c r="N8" s="84">
        <v>154</v>
      </c>
      <c r="O8" s="84">
        <v>154</v>
      </c>
      <c r="P8" s="84">
        <v>149</v>
      </c>
      <c r="Q8" s="38">
        <f t="shared" si="2"/>
        <v>153.75</v>
      </c>
      <c r="R8" s="16">
        <f t="shared" si="3"/>
        <v>153.16666666666666</v>
      </c>
      <c r="T8" s="6">
        <f t="shared" si="4"/>
        <v>8.0638391064915226E-4</v>
      </c>
      <c r="V8" s="23">
        <f>+claims!D8</f>
        <v>1</v>
      </c>
      <c r="W8" s="23">
        <f>+claims!E8</f>
        <v>0</v>
      </c>
      <c r="X8" s="23">
        <f>+claims!F8</f>
        <v>0</v>
      </c>
      <c r="Z8" s="6">
        <f t="shared" si="5"/>
        <v>6.7681895093062603E-3</v>
      </c>
      <c r="AA8" s="6">
        <f t="shared" si="6"/>
        <v>0</v>
      </c>
      <c r="AB8" s="6">
        <f>IF(Q8&gt;100,IF(X8&lt;1,0,+X8/Q8),IF(X8&lt;1,0,+X8/100))</f>
        <v>0</v>
      </c>
      <c r="AD8" s="6">
        <f t="shared" si="7"/>
        <v>1.1280315848843767E-3</v>
      </c>
    </row>
    <row r="9" spans="1:31">
      <c r="A9" s="48" t="s">
        <v>13</v>
      </c>
      <c r="B9" s="48" t="s">
        <v>14</v>
      </c>
      <c r="C9" s="84">
        <v>24.4</v>
      </c>
      <c r="D9" s="84">
        <v>27.4</v>
      </c>
      <c r="E9" s="84">
        <v>28.6</v>
      </c>
      <c r="F9" s="84">
        <v>26.9</v>
      </c>
      <c r="G9" s="38">
        <f t="shared" si="0"/>
        <v>26.825000000000003</v>
      </c>
      <c r="H9" s="84">
        <v>25.7</v>
      </c>
      <c r="I9" s="84">
        <v>25.3</v>
      </c>
      <c r="J9" s="84">
        <v>24.8</v>
      </c>
      <c r="K9" s="84">
        <v>24.6</v>
      </c>
      <c r="L9" s="38">
        <f t="shared" si="1"/>
        <v>25.1</v>
      </c>
      <c r="M9" s="84">
        <v>24.5</v>
      </c>
      <c r="N9" s="84">
        <v>25.8</v>
      </c>
      <c r="O9" s="84">
        <v>25</v>
      </c>
      <c r="P9" s="84">
        <v>24.3</v>
      </c>
      <c r="Q9" s="38">
        <f t="shared" si="2"/>
        <v>24.9</v>
      </c>
      <c r="R9" s="16">
        <f t="shared" si="3"/>
        <v>25.287499999999998</v>
      </c>
      <c r="T9" s="6">
        <f t="shared" si="4"/>
        <v>1.3313231647795715E-4</v>
      </c>
      <c r="V9" s="23">
        <f>+claims!D9</f>
        <v>0</v>
      </c>
      <c r="W9" s="23">
        <f>+claims!E9</f>
        <v>0</v>
      </c>
      <c r="X9" s="23">
        <f>+claims!F9</f>
        <v>0</v>
      </c>
      <c r="Z9" s="6">
        <f t="shared" si="5"/>
        <v>0</v>
      </c>
      <c r="AA9" s="6">
        <f t="shared" si="6"/>
        <v>0</v>
      </c>
      <c r="AB9" s="6">
        <f t="shared" ref="AB9:AB57" si="8">IF(Q9&gt;100,IF(X9&lt;1,0,+X9/Q9),IF(X9&lt;1,0,+X9/100))</f>
        <v>0</v>
      </c>
      <c r="AD9" s="6">
        <f t="shared" si="7"/>
        <v>0</v>
      </c>
    </row>
    <row r="10" spans="1:31">
      <c r="A10" s="48" t="s">
        <v>15</v>
      </c>
      <c r="B10" s="48" t="s">
        <v>16</v>
      </c>
      <c r="C10" s="84">
        <v>29.8</v>
      </c>
      <c r="D10" s="84">
        <v>27.7</v>
      </c>
      <c r="E10" s="84">
        <v>25</v>
      </c>
      <c r="F10" s="84">
        <v>25.4</v>
      </c>
      <c r="G10" s="38">
        <f t="shared" si="0"/>
        <v>26.975000000000001</v>
      </c>
      <c r="H10" s="84">
        <v>29.8</v>
      </c>
      <c r="I10" s="84">
        <v>29.4</v>
      </c>
      <c r="J10" s="84">
        <v>29.6</v>
      </c>
      <c r="K10" s="84">
        <v>30.4</v>
      </c>
      <c r="L10" s="38">
        <f t="shared" si="1"/>
        <v>29.800000000000004</v>
      </c>
      <c r="M10" s="84">
        <v>27</v>
      </c>
      <c r="N10" s="84">
        <v>27.8</v>
      </c>
      <c r="O10" s="84">
        <v>26.8</v>
      </c>
      <c r="P10" s="84">
        <v>26.2</v>
      </c>
      <c r="Q10" s="38">
        <f t="shared" si="2"/>
        <v>26.95</v>
      </c>
      <c r="R10" s="16">
        <f t="shared" si="3"/>
        <v>27.904166666666669</v>
      </c>
      <c r="T10" s="6">
        <f t="shared" si="4"/>
        <v>1.4690840722571746E-4</v>
      </c>
      <c r="V10" s="23">
        <f>+claims!D10</f>
        <v>0</v>
      </c>
      <c r="W10" s="23">
        <f>+claims!E10</f>
        <v>0</v>
      </c>
      <c r="X10" s="23">
        <f>+claims!F10</f>
        <v>0</v>
      </c>
      <c r="Z10" s="6">
        <f t="shared" si="5"/>
        <v>0</v>
      </c>
      <c r="AA10" s="6">
        <f t="shared" si="6"/>
        <v>0</v>
      </c>
      <c r="AB10" s="6">
        <f t="shared" si="8"/>
        <v>0</v>
      </c>
      <c r="AD10" s="6">
        <f t="shared" si="7"/>
        <v>0</v>
      </c>
    </row>
    <row r="11" spans="1:31">
      <c r="A11" s="48" t="s">
        <v>17</v>
      </c>
      <c r="B11" s="48" t="s">
        <v>18</v>
      </c>
      <c r="C11" s="84">
        <v>75</v>
      </c>
      <c r="D11" s="84">
        <v>75</v>
      </c>
      <c r="E11" s="84">
        <v>77</v>
      </c>
      <c r="F11" s="84">
        <v>72</v>
      </c>
      <c r="G11" s="38">
        <f t="shared" si="0"/>
        <v>74.75</v>
      </c>
      <c r="H11" s="84">
        <v>75</v>
      </c>
      <c r="I11" s="84">
        <v>77</v>
      </c>
      <c r="J11" s="84">
        <v>77</v>
      </c>
      <c r="K11" s="84">
        <v>73</v>
      </c>
      <c r="L11" s="38">
        <f t="shared" si="1"/>
        <v>75.5</v>
      </c>
      <c r="M11" s="84">
        <v>77</v>
      </c>
      <c r="N11" s="84">
        <v>77</v>
      </c>
      <c r="O11" s="84">
        <v>77</v>
      </c>
      <c r="P11" s="84">
        <v>73</v>
      </c>
      <c r="Q11" s="38">
        <f t="shared" si="2"/>
        <v>76</v>
      </c>
      <c r="R11" s="16">
        <f t="shared" si="3"/>
        <v>75.625</v>
      </c>
      <c r="T11" s="6">
        <f t="shared" si="4"/>
        <v>3.9814657177046013E-4</v>
      </c>
      <c r="V11" s="23">
        <f>+claims!D11</f>
        <v>0</v>
      </c>
      <c r="W11" s="23">
        <f>+claims!E11</f>
        <v>0</v>
      </c>
      <c r="X11" s="23">
        <f>+claims!F11</f>
        <v>0</v>
      </c>
      <c r="Z11" s="6">
        <f t="shared" si="5"/>
        <v>0</v>
      </c>
      <c r="AA11" s="6">
        <f t="shared" si="6"/>
        <v>0</v>
      </c>
      <c r="AB11" s="6">
        <f t="shared" si="8"/>
        <v>0</v>
      </c>
      <c r="AD11" s="6">
        <f t="shared" si="7"/>
        <v>0</v>
      </c>
    </row>
    <row r="12" spans="1:31">
      <c r="A12" s="48" t="s">
        <v>19</v>
      </c>
      <c r="B12" s="48" t="s">
        <v>20</v>
      </c>
      <c r="C12" s="84">
        <v>18</v>
      </c>
      <c r="D12" s="84">
        <v>18</v>
      </c>
      <c r="E12" s="84">
        <v>24</v>
      </c>
      <c r="F12" s="84">
        <v>27</v>
      </c>
      <c r="G12" s="38">
        <f t="shared" si="0"/>
        <v>21.75</v>
      </c>
      <c r="H12" s="84">
        <v>18</v>
      </c>
      <c r="I12" s="84">
        <v>18</v>
      </c>
      <c r="J12" s="84">
        <v>22</v>
      </c>
      <c r="K12" s="84">
        <v>26</v>
      </c>
      <c r="L12" s="38">
        <f t="shared" si="1"/>
        <v>21</v>
      </c>
      <c r="M12" s="84">
        <v>18</v>
      </c>
      <c r="N12" s="84">
        <v>18</v>
      </c>
      <c r="O12" s="84">
        <v>21</v>
      </c>
      <c r="P12" s="84">
        <v>17</v>
      </c>
      <c r="Q12" s="38">
        <f t="shared" si="2"/>
        <v>18.5</v>
      </c>
      <c r="R12" s="16">
        <f t="shared" si="3"/>
        <v>19.875</v>
      </c>
      <c r="T12" s="6">
        <f t="shared" si="4"/>
        <v>1.0463686762231928E-4</v>
      </c>
      <c r="V12" s="23">
        <f>+claims!D12</f>
        <v>0</v>
      </c>
      <c r="W12" s="23">
        <f>+claims!E12</f>
        <v>0</v>
      </c>
      <c r="X12" s="23">
        <f>+claims!F12</f>
        <v>0</v>
      </c>
      <c r="Z12" s="6">
        <f t="shared" si="5"/>
        <v>0</v>
      </c>
      <c r="AA12" s="6">
        <f t="shared" si="6"/>
        <v>0</v>
      </c>
      <c r="AB12" s="6">
        <f t="shared" si="8"/>
        <v>0</v>
      </c>
      <c r="AD12" s="6">
        <f t="shared" si="7"/>
        <v>0</v>
      </c>
    </row>
    <row r="13" spans="1:31">
      <c r="A13" s="48" t="s">
        <v>21</v>
      </c>
      <c r="B13" s="48" t="s">
        <v>22</v>
      </c>
      <c r="C13" s="84">
        <v>68</v>
      </c>
      <c r="D13" s="84">
        <v>67</v>
      </c>
      <c r="E13" s="84">
        <v>67</v>
      </c>
      <c r="F13" s="84">
        <v>65</v>
      </c>
      <c r="G13" s="38">
        <f t="shared" si="0"/>
        <v>66.75</v>
      </c>
      <c r="H13" s="84">
        <v>69</v>
      </c>
      <c r="I13" s="84">
        <v>71</v>
      </c>
      <c r="J13" s="84">
        <v>70</v>
      </c>
      <c r="K13" s="84">
        <v>68</v>
      </c>
      <c r="L13" s="38">
        <f t="shared" si="1"/>
        <v>69.5</v>
      </c>
      <c r="M13" s="84">
        <v>70</v>
      </c>
      <c r="N13" s="84">
        <v>70</v>
      </c>
      <c r="O13" s="84">
        <v>69.400000000000006</v>
      </c>
      <c r="P13" s="84">
        <v>67.5</v>
      </c>
      <c r="Q13" s="38">
        <f t="shared" si="2"/>
        <v>69.224999999999994</v>
      </c>
      <c r="R13" s="16">
        <f t="shared" si="3"/>
        <v>68.904166666666654</v>
      </c>
      <c r="T13" s="6">
        <f t="shared" si="4"/>
        <v>3.6276307754094203E-4</v>
      </c>
      <c r="V13" s="23">
        <f>+claims!D13</f>
        <v>0</v>
      </c>
      <c r="W13" s="23">
        <f>+claims!E13</f>
        <v>0</v>
      </c>
      <c r="X13" s="23">
        <f>+claims!F13</f>
        <v>0</v>
      </c>
      <c r="Z13" s="6">
        <f t="shared" si="5"/>
        <v>0</v>
      </c>
      <c r="AA13" s="6">
        <f t="shared" si="6"/>
        <v>0</v>
      </c>
      <c r="AB13" s="6">
        <f t="shared" si="8"/>
        <v>0</v>
      </c>
      <c r="AD13" s="6">
        <f t="shared" si="7"/>
        <v>0</v>
      </c>
    </row>
    <row r="14" spans="1:31">
      <c r="A14" s="48" t="s">
        <v>23</v>
      </c>
      <c r="B14" s="48" t="s">
        <v>24</v>
      </c>
      <c r="C14" s="65">
        <v>214.6</v>
      </c>
      <c r="D14" s="84">
        <v>213.7</v>
      </c>
      <c r="E14" s="84">
        <v>215.5</v>
      </c>
      <c r="F14" s="84">
        <v>211.7</v>
      </c>
      <c r="G14" s="38">
        <f t="shared" si="0"/>
        <v>213.875</v>
      </c>
      <c r="H14" s="65">
        <v>221.3</v>
      </c>
      <c r="I14" s="84">
        <v>227.1</v>
      </c>
      <c r="J14" s="84">
        <v>228</v>
      </c>
      <c r="K14" s="84">
        <v>232.5</v>
      </c>
      <c r="L14" s="38">
        <f t="shared" si="1"/>
        <v>227.22499999999999</v>
      </c>
      <c r="M14" s="65">
        <v>229.9</v>
      </c>
      <c r="N14" s="84">
        <v>229.4</v>
      </c>
      <c r="O14" s="84">
        <v>229.6</v>
      </c>
      <c r="P14" s="84">
        <v>227.2</v>
      </c>
      <c r="Q14" s="38">
        <f t="shared" si="2"/>
        <v>229.02499999999998</v>
      </c>
      <c r="R14" s="16">
        <f t="shared" si="3"/>
        <v>225.9</v>
      </c>
      <c r="T14" s="6">
        <f t="shared" si="4"/>
        <v>1.1893065859563232E-3</v>
      </c>
      <c r="V14" s="23">
        <f>+claims!D14</f>
        <v>1</v>
      </c>
      <c r="W14" s="23">
        <f>+claims!E14</f>
        <v>0</v>
      </c>
      <c r="X14" s="23">
        <f>+claims!F14</f>
        <v>3</v>
      </c>
      <c r="Z14" s="6">
        <f t="shared" si="5"/>
        <v>4.6756282875511394E-3</v>
      </c>
      <c r="AA14" s="6">
        <f t="shared" si="6"/>
        <v>0</v>
      </c>
      <c r="AB14" s="6">
        <f t="shared" si="8"/>
        <v>1.3099006658661719E-2</v>
      </c>
      <c r="AD14" s="6">
        <f t="shared" si="7"/>
        <v>7.3287747105893822E-3</v>
      </c>
    </row>
    <row r="15" spans="1:31">
      <c r="A15" s="48" t="s">
        <v>25</v>
      </c>
      <c r="B15" s="48" t="s">
        <v>26</v>
      </c>
      <c r="C15" s="84">
        <v>4</v>
      </c>
      <c r="D15" s="84">
        <v>4</v>
      </c>
      <c r="E15" s="84">
        <v>4</v>
      </c>
      <c r="F15" s="84">
        <v>4</v>
      </c>
      <c r="G15" s="38">
        <f t="shared" si="0"/>
        <v>4</v>
      </c>
      <c r="H15" s="84">
        <v>3.1</v>
      </c>
      <c r="I15" s="84">
        <v>3.8</v>
      </c>
      <c r="J15" s="84">
        <v>4</v>
      </c>
      <c r="K15" s="84">
        <v>4</v>
      </c>
      <c r="L15" s="38">
        <f t="shared" si="1"/>
        <v>3.7250000000000001</v>
      </c>
      <c r="M15" s="84">
        <v>4</v>
      </c>
      <c r="N15" s="84">
        <v>4</v>
      </c>
      <c r="O15" s="84">
        <v>4</v>
      </c>
      <c r="P15" s="84">
        <v>3</v>
      </c>
      <c r="Q15" s="38">
        <f t="shared" si="2"/>
        <v>3.75</v>
      </c>
      <c r="R15" s="16">
        <f t="shared" si="3"/>
        <v>3.7833333333333332</v>
      </c>
      <c r="T15" s="6">
        <f t="shared" si="4"/>
        <v>1.991829681364065E-5</v>
      </c>
      <c r="V15" s="23">
        <f>+claims!D15</f>
        <v>0</v>
      </c>
      <c r="W15" s="23">
        <f>+claims!E15</f>
        <v>0</v>
      </c>
      <c r="X15" s="23">
        <f>+claims!F15</f>
        <v>0</v>
      </c>
      <c r="Z15" s="6">
        <f t="shared" si="5"/>
        <v>0</v>
      </c>
      <c r="AA15" s="6">
        <f t="shared" si="6"/>
        <v>0</v>
      </c>
      <c r="AB15" s="6">
        <f t="shared" si="8"/>
        <v>0</v>
      </c>
      <c r="AD15" s="6">
        <f t="shared" si="7"/>
        <v>0</v>
      </c>
    </row>
    <row r="16" spans="1:31">
      <c r="A16" s="48" t="s">
        <v>548</v>
      </c>
      <c r="B16" s="48" t="s">
        <v>581</v>
      </c>
      <c r="C16" s="84">
        <v>13</v>
      </c>
      <c r="D16" s="84">
        <v>13</v>
      </c>
      <c r="E16" s="84">
        <v>13</v>
      </c>
      <c r="F16" s="84">
        <v>12.4</v>
      </c>
      <c r="G16" s="38">
        <f t="shared" si="0"/>
        <v>12.85</v>
      </c>
      <c r="H16" s="84">
        <v>12</v>
      </c>
      <c r="I16" s="84">
        <v>14</v>
      </c>
      <c r="J16" s="84">
        <v>15</v>
      </c>
      <c r="K16" s="84">
        <v>14.6</v>
      </c>
      <c r="L16" s="38">
        <f t="shared" si="1"/>
        <v>13.9</v>
      </c>
      <c r="M16" s="84">
        <v>14.4</v>
      </c>
      <c r="N16" s="84">
        <v>14</v>
      </c>
      <c r="O16" s="84">
        <v>15.4</v>
      </c>
      <c r="P16" s="84">
        <v>16</v>
      </c>
      <c r="Q16" s="38">
        <f t="shared" si="2"/>
        <v>14.95</v>
      </c>
      <c r="R16" s="16">
        <f>IF(G16&gt;0,(+G16+(L16*2)+(Q16*3))/6,IF(L16&gt;0,((L16*2)+(Q16*3))/5,Q16))</f>
        <v>14.25</v>
      </c>
      <c r="T16" s="6">
        <f t="shared" si="4"/>
        <v>7.5022659804681744E-5</v>
      </c>
      <c r="V16" s="23">
        <f>+claims!D16</f>
        <v>0</v>
      </c>
      <c r="W16" s="23">
        <f>+claims!E16</f>
        <v>0</v>
      </c>
      <c r="X16" s="23">
        <f>+claims!F16</f>
        <v>0</v>
      </c>
      <c r="Z16" s="6">
        <f>IF(G16&gt;100,IF(V16&lt;1,0,+V16/G16),IF(V16&lt;1,0,+V16/100))</f>
        <v>0</v>
      </c>
      <c r="AA16" s="6">
        <f>IF(L16&gt;100,IF(W16&lt;1,0,+W16/L16),IF(W16&lt;1,0,+W16/100))</f>
        <v>0</v>
      </c>
      <c r="AB16" s="6">
        <f>IF(Q16&gt;100,IF(X16&lt;1,0,+X16/Q16),IF(X16&lt;1,0,+X16/100))</f>
        <v>0</v>
      </c>
      <c r="AD16" s="6">
        <f t="shared" si="7"/>
        <v>0</v>
      </c>
    </row>
    <row r="17" spans="1:30">
      <c r="A17" s="48" t="s">
        <v>27</v>
      </c>
      <c r="B17" s="48" t="s">
        <v>517</v>
      </c>
      <c r="C17" s="84">
        <v>44</v>
      </c>
      <c r="D17" s="84">
        <v>45</v>
      </c>
      <c r="E17" s="84">
        <v>44</v>
      </c>
      <c r="F17" s="84">
        <v>42</v>
      </c>
      <c r="G17" s="38">
        <f t="shared" si="0"/>
        <v>43.75</v>
      </c>
      <c r="H17" s="84">
        <v>43</v>
      </c>
      <c r="I17" s="84">
        <v>44</v>
      </c>
      <c r="J17" s="84">
        <v>46</v>
      </c>
      <c r="K17" s="84">
        <v>46</v>
      </c>
      <c r="L17" s="38">
        <f t="shared" si="1"/>
        <v>44.75</v>
      </c>
      <c r="M17" s="84">
        <v>46</v>
      </c>
      <c r="N17" s="84">
        <v>45</v>
      </c>
      <c r="O17" s="84">
        <v>44</v>
      </c>
      <c r="P17" s="84">
        <v>41.9</v>
      </c>
      <c r="Q17" s="38">
        <f t="shared" si="2"/>
        <v>44.225000000000001</v>
      </c>
      <c r="R17" s="16">
        <f t="shared" si="3"/>
        <v>44.320833333333333</v>
      </c>
      <c r="T17" s="6">
        <f t="shared" si="4"/>
        <v>2.3333802115274845E-4</v>
      </c>
      <c r="V17" s="23">
        <f>+claims!D17</f>
        <v>0</v>
      </c>
      <c r="W17" s="23">
        <f>+claims!E17</f>
        <v>0</v>
      </c>
      <c r="X17" s="23">
        <f>+claims!F17</f>
        <v>0</v>
      </c>
      <c r="Z17" s="6">
        <f t="shared" si="5"/>
        <v>0</v>
      </c>
      <c r="AA17" s="6">
        <f t="shared" si="6"/>
        <v>0</v>
      </c>
      <c r="AB17" s="6">
        <f t="shared" si="8"/>
        <v>0</v>
      </c>
      <c r="AD17" s="6">
        <f t="shared" si="7"/>
        <v>0</v>
      </c>
    </row>
    <row r="18" spans="1:30">
      <c r="A18" s="48" t="s">
        <v>28</v>
      </c>
      <c r="B18" s="48" t="s">
        <v>518</v>
      </c>
      <c r="C18" s="84">
        <v>37</v>
      </c>
      <c r="D18" s="84">
        <v>36</v>
      </c>
      <c r="E18" s="84">
        <v>37</v>
      </c>
      <c r="F18" s="84">
        <v>35</v>
      </c>
      <c r="G18" s="38">
        <f t="shared" si="0"/>
        <v>36.25</v>
      </c>
      <c r="H18" s="84">
        <v>37.4</v>
      </c>
      <c r="I18" s="84">
        <v>38.200000000000003</v>
      </c>
      <c r="J18" s="84">
        <v>36.799999999999997</v>
      </c>
      <c r="K18" s="84">
        <v>37.700000000000003</v>
      </c>
      <c r="L18" s="38">
        <f t="shared" si="1"/>
        <v>37.524999999999999</v>
      </c>
      <c r="M18" s="84">
        <v>37.9</v>
      </c>
      <c r="N18" s="84">
        <v>37.799999999999997</v>
      </c>
      <c r="O18" s="84">
        <v>37.9</v>
      </c>
      <c r="P18" s="84">
        <v>37.5</v>
      </c>
      <c r="Q18" s="38">
        <f t="shared" si="2"/>
        <v>37.774999999999999</v>
      </c>
      <c r="R18" s="16">
        <f t="shared" si="3"/>
        <v>37.4375</v>
      </c>
      <c r="T18" s="6">
        <f t="shared" si="4"/>
        <v>1.9709900536405423E-4</v>
      </c>
      <c r="V18" s="23">
        <f>+claims!D18</f>
        <v>1</v>
      </c>
      <c r="W18" s="23">
        <f>+claims!E18</f>
        <v>0</v>
      </c>
      <c r="X18" s="23">
        <f>+claims!F18</f>
        <v>0</v>
      </c>
      <c r="Z18" s="6">
        <f t="shared" si="5"/>
        <v>0.01</v>
      </c>
      <c r="AA18" s="6">
        <f t="shared" si="6"/>
        <v>0</v>
      </c>
      <c r="AB18" s="6">
        <f t="shared" si="8"/>
        <v>0</v>
      </c>
      <c r="AD18" s="6">
        <f t="shared" si="7"/>
        <v>1.6666666666666668E-3</v>
      </c>
    </row>
    <row r="19" spans="1:30">
      <c r="A19" s="48" t="s">
        <v>29</v>
      </c>
      <c r="B19" s="48" t="s">
        <v>519</v>
      </c>
      <c r="C19" s="84">
        <v>32</v>
      </c>
      <c r="D19" s="84">
        <v>32</v>
      </c>
      <c r="E19" s="84">
        <v>32</v>
      </c>
      <c r="F19" s="84">
        <v>35</v>
      </c>
      <c r="G19" s="38">
        <f t="shared" si="0"/>
        <v>32.75</v>
      </c>
      <c r="H19" s="84">
        <v>35</v>
      </c>
      <c r="I19" s="84">
        <v>35</v>
      </c>
      <c r="J19" s="84">
        <v>35</v>
      </c>
      <c r="K19" s="84">
        <v>35</v>
      </c>
      <c r="L19" s="38">
        <f t="shared" si="1"/>
        <v>35</v>
      </c>
      <c r="M19" s="84">
        <v>34.299999999999997</v>
      </c>
      <c r="N19" s="84">
        <v>34.1</v>
      </c>
      <c r="O19" s="84">
        <v>35</v>
      </c>
      <c r="P19" s="84">
        <v>33.9</v>
      </c>
      <c r="Q19" s="38">
        <f t="shared" si="2"/>
        <v>34.325000000000003</v>
      </c>
      <c r="R19" s="16">
        <f t="shared" si="3"/>
        <v>34.287500000000001</v>
      </c>
      <c r="T19" s="6">
        <f t="shared" si="4"/>
        <v>1.8051504898617722E-4</v>
      </c>
      <c r="V19" s="23">
        <f>+claims!D19</f>
        <v>0</v>
      </c>
      <c r="W19" s="23">
        <f>+claims!E19</f>
        <v>0</v>
      </c>
      <c r="X19" s="23">
        <f>+claims!F19</f>
        <v>0</v>
      </c>
      <c r="Z19" s="6">
        <f t="shared" si="5"/>
        <v>0</v>
      </c>
      <c r="AA19" s="6">
        <f t="shared" si="6"/>
        <v>0</v>
      </c>
      <c r="AB19" s="6">
        <f t="shared" si="8"/>
        <v>0</v>
      </c>
      <c r="AD19" s="6">
        <f t="shared" si="7"/>
        <v>0</v>
      </c>
    </row>
    <row r="20" spans="1:30">
      <c r="A20" s="48" t="s">
        <v>30</v>
      </c>
      <c r="B20" s="48" t="s">
        <v>520</v>
      </c>
      <c r="C20" s="84">
        <v>34</v>
      </c>
      <c r="D20" s="84">
        <v>35</v>
      </c>
      <c r="E20" s="84">
        <v>35</v>
      </c>
      <c r="F20" s="84">
        <v>34</v>
      </c>
      <c r="G20" s="38">
        <f t="shared" si="0"/>
        <v>34.5</v>
      </c>
      <c r="H20" s="84">
        <v>33.700000000000003</v>
      </c>
      <c r="I20" s="84">
        <v>33</v>
      </c>
      <c r="J20" s="84">
        <v>33.4</v>
      </c>
      <c r="K20" s="84">
        <v>34</v>
      </c>
      <c r="L20" s="38">
        <f t="shared" si="1"/>
        <v>33.524999999999999</v>
      </c>
      <c r="M20" s="84">
        <v>33</v>
      </c>
      <c r="N20" s="84">
        <v>33</v>
      </c>
      <c r="O20" s="84">
        <v>34</v>
      </c>
      <c r="P20" s="84">
        <v>33</v>
      </c>
      <c r="Q20" s="38">
        <f t="shared" si="2"/>
        <v>33.25</v>
      </c>
      <c r="R20" s="16">
        <f t="shared" si="3"/>
        <v>33.550000000000004</v>
      </c>
      <c r="T20" s="6">
        <f t="shared" si="4"/>
        <v>1.7663229729453141E-4</v>
      </c>
      <c r="V20" s="23">
        <f>+claims!D20</f>
        <v>0</v>
      </c>
      <c r="W20" s="23">
        <f>+claims!E20</f>
        <v>0</v>
      </c>
      <c r="X20" s="23">
        <f>+claims!F20</f>
        <v>0</v>
      </c>
      <c r="Z20" s="6">
        <f t="shared" si="5"/>
        <v>0</v>
      </c>
      <c r="AA20" s="6">
        <f t="shared" si="6"/>
        <v>0</v>
      </c>
      <c r="AB20" s="6">
        <f t="shared" si="8"/>
        <v>0</v>
      </c>
      <c r="AD20" s="6">
        <f t="shared" si="7"/>
        <v>0</v>
      </c>
    </row>
    <row r="21" spans="1:30">
      <c r="A21" s="48" t="s">
        <v>31</v>
      </c>
      <c r="B21" s="48" t="s">
        <v>521</v>
      </c>
      <c r="C21" s="84">
        <v>58</v>
      </c>
      <c r="D21" s="84">
        <v>57</v>
      </c>
      <c r="E21" s="84">
        <v>59</v>
      </c>
      <c r="F21" s="84">
        <v>60.5</v>
      </c>
      <c r="G21" s="38">
        <f t="shared" si="0"/>
        <v>58.625</v>
      </c>
      <c r="H21" s="84">
        <v>63.5</v>
      </c>
      <c r="I21" s="84">
        <v>63</v>
      </c>
      <c r="J21" s="84">
        <v>61</v>
      </c>
      <c r="K21" s="84">
        <v>61.5</v>
      </c>
      <c r="L21" s="38">
        <f t="shared" si="1"/>
        <v>62.25</v>
      </c>
      <c r="M21" s="84">
        <v>60.5</v>
      </c>
      <c r="N21" s="84">
        <v>61.5</v>
      </c>
      <c r="O21" s="84">
        <v>62.5</v>
      </c>
      <c r="P21" s="84">
        <v>62.5</v>
      </c>
      <c r="Q21" s="38">
        <f t="shared" si="2"/>
        <v>61.75</v>
      </c>
      <c r="R21" s="16">
        <f t="shared" si="3"/>
        <v>61.395833333333336</v>
      </c>
      <c r="T21" s="6">
        <f t="shared" si="4"/>
        <v>3.2323359421695486E-4</v>
      </c>
      <c r="V21" s="23">
        <f>+claims!D21</f>
        <v>0</v>
      </c>
      <c r="W21" s="23">
        <f>+claims!E21</f>
        <v>0</v>
      </c>
      <c r="X21" s="23">
        <f>+claims!F21</f>
        <v>0</v>
      </c>
      <c r="Z21" s="6">
        <f t="shared" si="5"/>
        <v>0</v>
      </c>
      <c r="AA21" s="6">
        <f t="shared" si="6"/>
        <v>0</v>
      </c>
      <c r="AB21" s="6">
        <f t="shared" si="8"/>
        <v>0</v>
      </c>
      <c r="AD21" s="6">
        <f t="shared" si="7"/>
        <v>0</v>
      </c>
    </row>
    <row r="22" spans="1:30">
      <c r="A22" s="48" t="s">
        <v>32</v>
      </c>
      <c r="B22" s="48" t="s">
        <v>522</v>
      </c>
      <c r="C22" s="84">
        <v>15.5</v>
      </c>
      <c r="D22" s="84">
        <v>16</v>
      </c>
      <c r="E22" s="84">
        <v>15</v>
      </c>
      <c r="F22" s="84">
        <v>15</v>
      </c>
      <c r="G22" s="38">
        <f t="shared" si="0"/>
        <v>15.375</v>
      </c>
      <c r="H22" s="84">
        <v>15</v>
      </c>
      <c r="I22" s="84">
        <v>15</v>
      </c>
      <c r="J22" s="84">
        <v>15</v>
      </c>
      <c r="K22" s="84">
        <v>15</v>
      </c>
      <c r="L22" s="38">
        <f t="shared" si="1"/>
        <v>15</v>
      </c>
      <c r="M22" s="84">
        <v>15</v>
      </c>
      <c r="N22" s="84">
        <v>15</v>
      </c>
      <c r="O22" s="84">
        <v>15</v>
      </c>
      <c r="P22" s="84">
        <v>15</v>
      </c>
      <c r="Q22" s="38">
        <f t="shared" si="2"/>
        <v>15</v>
      </c>
      <c r="R22" s="16">
        <f t="shared" si="3"/>
        <v>15.0625</v>
      </c>
      <c r="T22" s="6">
        <f t="shared" si="4"/>
        <v>7.9300267600562724E-5</v>
      </c>
      <c r="V22" s="23">
        <f>+claims!D22</f>
        <v>0</v>
      </c>
      <c r="W22" s="23">
        <f>+claims!E22</f>
        <v>0</v>
      </c>
      <c r="X22" s="23">
        <f>+claims!F22</f>
        <v>0</v>
      </c>
      <c r="Z22" s="6">
        <f t="shared" si="5"/>
        <v>0</v>
      </c>
      <c r="AA22" s="6">
        <f t="shared" si="6"/>
        <v>0</v>
      </c>
      <c r="AB22" s="6">
        <f t="shared" si="8"/>
        <v>0</v>
      </c>
      <c r="AD22" s="6">
        <f t="shared" si="7"/>
        <v>0</v>
      </c>
    </row>
    <row r="23" spans="1:30">
      <c r="A23" s="48" t="s">
        <v>33</v>
      </c>
      <c r="B23" s="48" t="s">
        <v>523</v>
      </c>
      <c r="C23" s="84">
        <v>18.899999999999999</v>
      </c>
      <c r="D23" s="84">
        <v>19</v>
      </c>
      <c r="E23" s="84">
        <v>19.3</v>
      </c>
      <c r="F23" s="84">
        <v>20</v>
      </c>
      <c r="G23" s="38">
        <f t="shared" si="0"/>
        <v>19.3</v>
      </c>
      <c r="H23" s="84">
        <v>18.5</v>
      </c>
      <c r="I23" s="84">
        <v>18.600000000000001</v>
      </c>
      <c r="J23" s="84">
        <v>18.899999999999999</v>
      </c>
      <c r="K23" s="84">
        <v>19</v>
      </c>
      <c r="L23" s="38">
        <f t="shared" si="1"/>
        <v>18.75</v>
      </c>
      <c r="M23" s="84">
        <v>18.3</v>
      </c>
      <c r="N23" s="84">
        <v>16.7</v>
      </c>
      <c r="O23" s="84">
        <v>16</v>
      </c>
      <c r="P23" s="84">
        <v>16</v>
      </c>
      <c r="Q23" s="38">
        <f t="shared" si="2"/>
        <v>16.75</v>
      </c>
      <c r="R23" s="16">
        <f t="shared" si="3"/>
        <v>17.841666666666665</v>
      </c>
      <c r="T23" s="6">
        <f t="shared" si="4"/>
        <v>9.3931879907499177E-5</v>
      </c>
      <c r="V23" s="23">
        <f>+claims!D23</f>
        <v>0</v>
      </c>
      <c r="W23" s="23">
        <f>+claims!E23</f>
        <v>0</v>
      </c>
      <c r="X23" s="23">
        <f>+claims!F23</f>
        <v>0</v>
      </c>
      <c r="Z23" s="6">
        <f t="shared" si="5"/>
        <v>0</v>
      </c>
      <c r="AA23" s="6">
        <f t="shared" si="6"/>
        <v>0</v>
      </c>
      <c r="AB23" s="6">
        <f t="shared" si="8"/>
        <v>0</v>
      </c>
      <c r="AD23" s="6">
        <f t="shared" si="7"/>
        <v>0</v>
      </c>
    </row>
    <row r="24" spans="1:30">
      <c r="A24" s="48" t="s">
        <v>34</v>
      </c>
      <c r="B24" s="48" t="s">
        <v>524</v>
      </c>
      <c r="C24" s="84">
        <v>15.8</v>
      </c>
      <c r="D24" s="84">
        <v>16.600000000000001</v>
      </c>
      <c r="E24" s="84">
        <v>16.2</v>
      </c>
      <c r="F24" s="84">
        <v>16.600000000000001</v>
      </c>
      <c r="G24" s="38">
        <f t="shared" si="0"/>
        <v>16.300000000000004</v>
      </c>
      <c r="H24" s="84">
        <v>17.600000000000001</v>
      </c>
      <c r="I24" s="84">
        <v>17.600000000000001</v>
      </c>
      <c r="J24" s="84">
        <v>17.600000000000001</v>
      </c>
      <c r="K24" s="84">
        <v>17.100000000000001</v>
      </c>
      <c r="L24" s="38">
        <f t="shared" si="1"/>
        <v>17.475000000000001</v>
      </c>
      <c r="M24" s="84">
        <v>17.600000000000001</v>
      </c>
      <c r="N24" s="84">
        <v>17.899999999999999</v>
      </c>
      <c r="O24" s="84">
        <v>16.8</v>
      </c>
      <c r="P24" s="84">
        <v>17.5</v>
      </c>
      <c r="Q24" s="38">
        <f t="shared" si="2"/>
        <v>17.45</v>
      </c>
      <c r="R24" s="16">
        <f t="shared" si="3"/>
        <v>17.266666666666666</v>
      </c>
      <c r="T24" s="6">
        <f t="shared" si="4"/>
        <v>9.0904649775029568E-5</v>
      </c>
      <c r="V24" s="23">
        <f>+claims!D24</f>
        <v>0</v>
      </c>
      <c r="W24" s="23">
        <f>+claims!E24</f>
        <v>0</v>
      </c>
      <c r="X24" s="23">
        <f>+claims!F24</f>
        <v>0</v>
      </c>
      <c r="Z24" s="6">
        <f t="shared" si="5"/>
        <v>0</v>
      </c>
      <c r="AA24" s="6">
        <f t="shared" si="6"/>
        <v>0</v>
      </c>
      <c r="AB24" s="6">
        <f t="shared" si="8"/>
        <v>0</v>
      </c>
      <c r="AD24" s="6">
        <f t="shared" si="7"/>
        <v>0</v>
      </c>
    </row>
    <row r="25" spans="1:30">
      <c r="A25" s="48" t="s">
        <v>35</v>
      </c>
      <c r="B25" s="48" t="s">
        <v>525</v>
      </c>
      <c r="C25" s="84">
        <v>19.3</v>
      </c>
      <c r="D25" s="84">
        <v>20</v>
      </c>
      <c r="E25" s="84">
        <v>19.3</v>
      </c>
      <c r="F25" s="84">
        <v>19.7</v>
      </c>
      <c r="G25" s="38">
        <f t="shared" si="0"/>
        <v>19.574999999999999</v>
      </c>
      <c r="H25" s="84">
        <v>20.100000000000001</v>
      </c>
      <c r="I25" s="84">
        <v>20.5</v>
      </c>
      <c r="J25" s="84">
        <v>20.5</v>
      </c>
      <c r="K25" s="84">
        <v>20.5</v>
      </c>
      <c r="L25" s="38">
        <f t="shared" si="1"/>
        <v>20.399999999999999</v>
      </c>
      <c r="M25" s="84">
        <v>20.5</v>
      </c>
      <c r="N25" s="84">
        <v>20.100000000000001</v>
      </c>
      <c r="O25" s="84">
        <v>20.399999999999999</v>
      </c>
      <c r="P25" s="84">
        <v>20.5</v>
      </c>
      <c r="Q25" s="38">
        <f t="shared" si="2"/>
        <v>20.375</v>
      </c>
      <c r="R25" s="16">
        <f t="shared" si="3"/>
        <v>20.25</v>
      </c>
      <c r="T25" s="6">
        <f t="shared" si="4"/>
        <v>1.0661114814349511E-4</v>
      </c>
      <c r="V25" s="23">
        <f>+claims!D25</f>
        <v>0</v>
      </c>
      <c r="W25" s="23">
        <f>+claims!E25</f>
        <v>0</v>
      </c>
      <c r="X25" s="23">
        <f>+claims!F25</f>
        <v>0</v>
      </c>
      <c r="Z25" s="6">
        <f t="shared" si="5"/>
        <v>0</v>
      </c>
      <c r="AA25" s="6">
        <f t="shared" si="6"/>
        <v>0</v>
      </c>
      <c r="AB25" s="6">
        <f t="shared" si="8"/>
        <v>0</v>
      </c>
      <c r="AD25" s="6">
        <f t="shared" si="7"/>
        <v>0</v>
      </c>
    </row>
    <row r="26" spans="1:30">
      <c r="A26" s="48" t="s">
        <v>36</v>
      </c>
      <c r="B26" s="48" t="s">
        <v>526</v>
      </c>
      <c r="C26" s="84">
        <v>15.7</v>
      </c>
      <c r="D26" s="84">
        <v>15.7</v>
      </c>
      <c r="E26" s="84">
        <v>15.7</v>
      </c>
      <c r="F26" s="84">
        <v>15.7</v>
      </c>
      <c r="G26" s="38">
        <f t="shared" si="0"/>
        <v>15.7</v>
      </c>
      <c r="H26" s="84">
        <v>15.7</v>
      </c>
      <c r="I26" s="84">
        <v>15.7</v>
      </c>
      <c r="J26" s="84">
        <v>15.7</v>
      </c>
      <c r="K26" s="84">
        <v>15.7</v>
      </c>
      <c r="L26" s="38">
        <f t="shared" si="1"/>
        <v>15.7</v>
      </c>
      <c r="M26" s="84">
        <v>14.5</v>
      </c>
      <c r="N26" s="84">
        <v>13.7</v>
      </c>
      <c r="O26" s="84">
        <v>14.3</v>
      </c>
      <c r="P26" s="84">
        <v>14.8</v>
      </c>
      <c r="Q26" s="38">
        <f t="shared" si="2"/>
        <v>14.324999999999999</v>
      </c>
      <c r="R26" s="16">
        <f t="shared" si="3"/>
        <v>15.012499999999998</v>
      </c>
      <c r="T26" s="6">
        <f t="shared" si="4"/>
        <v>7.9037030197739256E-5</v>
      </c>
      <c r="V26" s="23">
        <f>+claims!D26</f>
        <v>0</v>
      </c>
      <c r="W26" s="23">
        <f>+claims!E26</f>
        <v>0</v>
      </c>
      <c r="X26" s="23">
        <f>+claims!F26</f>
        <v>0</v>
      </c>
      <c r="Z26" s="6">
        <f t="shared" si="5"/>
        <v>0</v>
      </c>
      <c r="AA26" s="6">
        <f t="shared" si="6"/>
        <v>0</v>
      </c>
      <c r="AB26" s="6">
        <f t="shared" si="8"/>
        <v>0</v>
      </c>
      <c r="AD26" s="6">
        <f t="shared" si="7"/>
        <v>0</v>
      </c>
    </row>
    <row r="27" spans="1:30">
      <c r="A27" s="48" t="s">
        <v>37</v>
      </c>
      <c r="B27" s="48" t="s">
        <v>527</v>
      </c>
      <c r="C27" s="84">
        <v>19</v>
      </c>
      <c r="D27" s="84">
        <v>18</v>
      </c>
      <c r="E27" s="84">
        <v>18</v>
      </c>
      <c r="F27" s="84">
        <v>21</v>
      </c>
      <c r="G27" s="38">
        <f t="shared" si="0"/>
        <v>19</v>
      </c>
      <c r="H27" s="84">
        <v>20</v>
      </c>
      <c r="I27" s="84">
        <v>19</v>
      </c>
      <c r="J27" s="84">
        <v>19</v>
      </c>
      <c r="K27" s="84">
        <v>21</v>
      </c>
      <c r="L27" s="38">
        <f t="shared" si="1"/>
        <v>19.75</v>
      </c>
      <c r="M27" s="84">
        <v>19</v>
      </c>
      <c r="N27" s="84">
        <v>18</v>
      </c>
      <c r="O27" s="84">
        <v>18</v>
      </c>
      <c r="P27" s="84">
        <v>21</v>
      </c>
      <c r="Q27" s="38">
        <f t="shared" si="2"/>
        <v>19</v>
      </c>
      <c r="R27" s="16">
        <f t="shared" si="3"/>
        <v>19.25</v>
      </c>
      <c r="T27" s="6">
        <f t="shared" si="4"/>
        <v>1.0134640008702621E-4</v>
      </c>
      <c r="V27" s="23">
        <f>+claims!D27</f>
        <v>0</v>
      </c>
      <c r="W27" s="23">
        <f>+claims!E27</f>
        <v>0</v>
      </c>
      <c r="X27" s="23">
        <f>+claims!F27</f>
        <v>0</v>
      </c>
      <c r="Z27" s="6">
        <f t="shared" si="5"/>
        <v>0</v>
      </c>
      <c r="AA27" s="6">
        <f t="shared" si="6"/>
        <v>0</v>
      </c>
      <c r="AB27" s="6">
        <f t="shared" si="8"/>
        <v>0</v>
      </c>
      <c r="AD27" s="6">
        <f t="shared" si="7"/>
        <v>0</v>
      </c>
    </row>
    <row r="28" spans="1:30">
      <c r="A28" s="48" t="s">
        <v>38</v>
      </c>
      <c r="B28" s="48" t="s">
        <v>528</v>
      </c>
      <c r="C28" s="84">
        <v>15</v>
      </c>
      <c r="D28" s="84">
        <v>16</v>
      </c>
      <c r="E28" s="84">
        <v>15</v>
      </c>
      <c r="F28" s="84">
        <v>15</v>
      </c>
      <c r="G28" s="38">
        <f t="shared" si="0"/>
        <v>15.25</v>
      </c>
      <c r="H28" s="84">
        <v>15</v>
      </c>
      <c r="I28" s="84">
        <v>14</v>
      </c>
      <c r="J28" s="84">
        <v>16</v>
      </c>
      <c r="K28" s="84">
        <v>15.5</v>
      </c>
      <c r="L28" s="38">
        <f t="shared" si="1"/>
        <v>15.125</v>
      </c>
      <c r="M28" s="84">
        <v>15</v>
      </c>
      <c r="N28" s="84">
        <v>14.3</v>
      </c>
      <c r="O28" s="84">
        <v>14.7</v>
      </c>
      <c r="P28" s="84">
        <v>15</v>
      </c>
      <c r="Q28" s="38">
        <f t="shared" si="2"/>
        <v>14.75</v>
      </c>
      <c r="R28" s="16">
        <f t="shared" si="3"/>
        <v>14.958333333333334</v>
      </c>
      <c r="T28" s="6">
        <f t="shared" si="4"/>
        <v>7.8751856344680543E-5</v>
      </c>
      <c r="V28" s="23">
        <f>+claims!D28</f>
        <v>0</v>
      </c>
      <c r="W28" s="23">
        <f>+claims!E28</f>
        <v>0</v>
      </c>
      <c r="X28" s="23">
        <f>+claims!F28</f>
        <v>0</v>
      </c>
      <c r="Z28" s="6">
        <f t="shared" si="5"/>
        <v>0</v>
      </c>
      <c r="AA28" s="6">
        <f t="shared" si="6"/>
        <v>0</v>
      </c>
      <c r="AB28" s="6">
        <f t="shared" si="8"/>
        <v>0</v>
      </c>
      <c r="AD28" s="6">
        <f t="shared" si="7"/>
        <v>0</v>
      </c>
    </row>
    <row r="29" spans="1:30">
      <c r="A29" s="48" t="s">
        <v>39</v>
      </c>
      <c r="B29" s="48" t="s">
        <v>529</v>
      </c>
      <c r="C29" s="84">
        <v>32</v>
      </c>
      <c r="D29" s="84">
        <v>32</v>
      </c>
      <c r="E29" s="84">
        <v>32</v>
      </c>
      <c r="F29" s="84">
        <v>32</v>
      </c>
      <c r="G29" s="38">
        <f t="shared" si="0"/>
        <v>32</v>
      </c>
      <c r="H29" s="84">
        <v>32</v>
      </c>
      <c r="I29" s="84">
        <v>32</v>
      </c>
      <c r="J29" s="84">
        <v>32</v>
      </c>
      <c r="K29" s="84">
        <v>32</v>
      </c>
      <c r="L29" s="38">
        <f t="shared" si="1"/>
        <v>32</v>
      </c>
      <c r="M29" s="84">
        <v>31</v>
      </c>
      <c r="N29" s="84">
        <v>31</v>
      </c>
      <c r="O29" s="84">
        <v>32</v>
      </c>
      <c r="P29" s="84">
        <v>32</v>
      </c>
      <c r="Q29" s="38">
        <f t="shared" si="2"/>
        <v>31.5</v>
      </c>
      <c r="R29" s="16">
        <f t="shared" si="3"/>
        <v>31.75</v>
      </c>
      <c r="T29" s="6">
        <f t="shared" si="4"/>
        <v>1.6715575079288738E-4</v>
      </c>
      <c r="V29" s="23">
        <f>+claims!D29</f>
        <v>0</v>
      </c>
      <c r="W29" s="23">
        <f>+claims!E29</f>
        <v>0</v>
      </c>
      <c r="X29" s="23">
        <f>+claims!F29</f>
        <v>0</v>
      </c>
      <c r="Z29" s="6">
        <f t="shared" si="5"/>
        <v>0</v>
      </c>
      <c r="AA29" s="6">
        <f t="shared" si="6"/>
        <v>0</v>
      </c>
      <c r="AB29" s="6">
        <f t="shared" si="8"/>
        <v>0</v>
      </c>
      <c r="AD29" s="6">
        <f t="shared" si="7"/>
        <v>0</v>
      </c>
    </row>
    <row r="30" spans="1:30">
      <c r="A30" s="48" t="s">
        <v>40</v>
      </c>
      <c r="B30" s="48" t="s">
        <v>530</v>
      </c>
      <c r="C30" s="84">
        <v>43</v>
      </c>
      <c r="D30" s="84">
        <v>43</v>
      </c>
      <c r="E30" s="84">
        <v>43</v>
      </c>
      <c r="F30" s="84">
        <v>42</v>
      </c>
      <c r="G30" s="38">
        <f t="shared" si="0"/>
        <v>42.75</v>
      </c>
      <c r="H30" s="84">
        <v>41</v>
      </c>
      <c r="I30" s="84">
        <v>44</v>
      </c>
      <c r="J30" s="84">
        <v>47</v>
      </c>
      <c r="K30" s="84">
        <v>44</v>
      </c>
      <c r="L30" s="38">
        <f t="shared" si="1"/>
        <v>44</v>
      </c>
      <c r="M30" s="84">
        <v>43.8</v>
      </c>
      <c r="N30" s="84">
        <v>42.6</v>
      </c>
      <c r="O30" s="84">
        <v>43</v>
      </c>
      <c r="P30" s="84">
        <v>42.1</v>
      </c>
      <c r="Q30" s="38">
        <f t="shared" si="2"/>
        <v>42.875</v>
      </c>
      <c r="R30" s="16">
        <f t="shared" si="3"/>
        <v>43.229166666666664</v>
      </c>
      <c r="T30" s="6">
        <f t="shared" si="4"/>
        <v>2.2759067119110322E-4</v>
      </c>
      <c r="V30" s="23">
        <f>+claims!D30</f>
        <v>2</v>
      </c>
      <c r="W30" s="23">
        <f>+claims!E30</f>
        <v>0</v>
      </c>
      <c r="X30" s="23">
        <f>+claims!F30</f>
        <v>0</v>
      </c>
      <c r="Z30" s="6">
        <f t="shared" si="5"/>
        <v>0.02</v>
      </c>
      <c r="AA30" s="6">
        <f t="shared" si="6"/>
        <v>0</v>
      </c>
      <c r="AB30" s="6">
        <f t="shared" si="8"/>
        <v>0</v>
      </c>
      <c r="AD30" s="6">
        <f t="shared" si="7"/>
        <v>3.3333333333333335E-3</v>
      </c>
    </row>
    <row r="31" spans="1:30">
      <c r="A31" s="48" t="s">
        <v>41</v>
      </c>
      <c r="B31" s="48" t="s">
        <v>531</v>
      </c>
      <c r="C31" s="84">
        <v>613.1</v>
      </c>
      <c r="D31" s="84">
        <v>615.70000000000005</v>
      </c>
      <c r="E31" s="84">
        <v>615.79999999999995</v>
      </c>
      <c r="F31" s="84">
        <v>614</v>
      </c>
      <c r="G31" s="38">
        <f t="shared" si="0"/>
        <v>614.65000000000009</v>
      </c>
      <c r="H31" s="84">
        <v>622.4</v>
      </c>
      <c r="I31" s="84">
        <v>623.9</v>
      </c>
      <c r="J31" s="84">
        <v>622.70000000000005</v>
      </c>
      <c r="K31" s="84">
        <v>639.6</v>
      </c>
      <c r="L31" s="38">
        <f t="shared" si="1"/>
        <v>627.15</v>
      </c>
      <c r="M31" s="84">
        <v>622.9</v>
      </c>
      <c r="N31" s="84">
        <v>626</v>
      </c>
      <c r="O31" s="84">
        <v>625.70000000000005</v>
      </c>
      <c r="P31" s="84">
        <v>623.1</v>
      </c>
      <c r="Q31" s="38">
        <f t="shared" si="2"/>
        <v>624.42500000000007</v>
      </c>
      <c r="R31" s="16">
        <f t="shared" si="3"/>
        <v>623.70416666666677</v>
      </c>
      <c r="T31" s="6">
        <f t="shared" si="4"/>
        <v>3.2836452992698853E-3</v>
      </c>
      <c r="V31" s="23">
        <f>+claims!D31</f>
        <v>0</v>
      </c>
      <c r="W31" s="23">
        <f>+claims!E31</f>
        <v>2</v>
      </c>
      <c r="X31" s="23">
        <f>+claims!F31</f>
        <v>0</v>
      </c>
      <c r="Z31" s="6">
        <f t="shared" si="5"/>
        <v>0</v>
      </c>
      <c r="AA31" s="6">
        <f t="shared" si="6"/>
        <v>3.1890297377023041E-3</v>
      </c>
      <c r="AB31" s="6">
        <f t="shared" si="8"/>
        <v>0</v>
      </c>
      <c r="AD31" s="6">
        <f t="shared" si="7"/>
        <v>1.0630099125674348E-3</v>
      </c>
    </row>
    <row r="32" spans="1:30">
      <c r="A32" s="48" t="s">
        <v>42</v>
      </c>
      <c r="B32" s="48" t="s">
        <v>43</v>
      </c>
      <c r="C32" s="84">
        <v>13</v>
      </c>
      <c r="D32" s="84">
        <v>13</v>
      </c>
      <c r="E32" s="84">
        <v>12</v>
      </c>
      <c r="F32" s="84">
        <v>13</v>
      </c>
      <c r="G32" s="38">
        <f t="shared" si="0"/>
        <v>12.75</v>
      </c>
      <c r="H32" s="84">
        <v>13</v>
      </c>
      <c r="I32" s="84">
        <v>13</v>
      </c>
      <c r="J32" s="84">
        <v>13.3</v>
      </c>
      <c r="K32" s="84">
        <v>14.3</v>
      </c>
      <c r="L32" s="38">
        <f t="shared" si="1"/>
        <v>13.399999999999999</v>
      </c>
      <c r="M32" s="84">
        <v>14</v>
      </c>
      <c r="N32" s="84">
        <v>14</v>
      </c>
      <c r="O32" s="84">
        <v>13</v>
      </c>
      <c r="P32" s="84">
        <v>12.6</v>
      </c>
      <c r="Q32" s="38">
        <f t="shared" si="2"/>
        <v>13.4</v>
      </c>
      <c r="R32" s="16">
        <f t="shared" si="3"/>
        <v>13.291666666666666</v>
      </c>
      <c r="T32" s="6">
        <f t="shared" si="4"/>
        <v>6.9977276250565715E-5</v>
      </c>
      <c r="V32" s="23">
        <f>+claims!D32</f>
        <v>0</v>
      </c>
      <c r="W32" s="23">
        <f>+claims!E32</f>
        <v>0</v>
      </c>
      <c r="X32" s="23">
        <f>+claims!F32</f>
        <v>0</v>
      </c>
      <c r="Z32" s="6">
        <f t="shared" si="5"/>
        <v>0</v>
      </c>
      <c r="AA32" s="6">
        <f t="shared" si="6"/>
        <v>0</v>
      </c>
      <c r="AB32" s="6">
        <f t="shared" si="8"/>
        <v>0</v>
      </c>
      <c r="AD32" s="6">
        <f t="shared" si="7"/>
        <v>0</v>
      </c>
    </row>
    <row r="33" spans="1:30">
      <c r="A33" s="48" t="s">
        <v>44</v>
      </c>
      <c r="B33" s="48" t="s">
        <v>45</v>
      </c>
      <c r="C33" s="84">
        <v>9</v>
      </c>
      <c r="D33" s="84">
        <v>9</v>
      </c>
      <c r="E33" s="84">
        <v>10</v>
      </c>
      <c r="F33" s="84">
        <v>11</v>
      </c>
      <c r="G33" s="38">
        <f t="shared" si="0"/>
        <v>9.75</v>
      </c>
      <c r="H33" s="84">
        <v>10</v>
      </c>
      <c r="I33" s="84">
        <v>10</v>
      </c>
      <c r="J33" s="84">
        <v>10</v>
      </c>
      <c r="K33" s="84">
        <v>11</v>
      </c>
      <c r="L33" s="38">
        <f t="shared" si="1"/>
        <v>10.25</v>
      </c>
      <c r="M33" s="84">
        <v>10</v>
      </c>
      <c r="N33" s="84">
        <v>10.4</v>
      </c>
      <c r="O33" s="84">
        <v>10.4</v>
      </c>
      <c r="P33" s="84">
        <v>9.8000000000000007</v>
      </c>
      <c r="Q33" s="38">
        <f t="shared" si="2"/>
        <v>10.149999999999999</v>
      </c>
      <c r="R33" s="16">
        <f t="shared" si="3"/>
        <v>10.116666666666665</v>
      </c>
      <c r="T33" s="6">
        <f t="shared" si="4"/>
        <v>5.3261701171276975E-5</v>
      </c>
      <c r="V33" s="23">
        <f>+claims!D33</f>
        <v>0</v>
      </c>
      <c r="W33" s="23">
        <f>+claims!E33</f>
        <v>0</v>
      </c>
      <c r="X33" s="23">
        <f>+claims!F33</f>
        <v>0</v>
      </c>
      <c r="Z33" s="6">
        <f t="shared" si="5"/>
        <v>0</v>
      </c>
      <c r="AA33" s="6">
        <f t="shared" si="6"/>
        <v>0</v>
      </c>
      <c r="AB33" s="6">
        <f t="shared" si="8"/>
        <v>0</v>
      </c>
      <c r="AD33" s="6">
        <f t="shared" si="7"/>
        <v>0</v>
      </c>
    </row>
    <row r="34" spans="1:30">
      <c r="A34" s="48" t="s">
        <v>46</v>
      </c>
      <c r="B34" s="48" t="s">
        <v>47</v>
      </c>
      <c r="C34" s="65">
        <v>234.39999999999998</v>
      </c>
      <c r="D34" s="65">
        <v>241.4</v>
      </c>
      <c r="E34" s="65">
        <v>248.70000000000002</v>
      </c>
      <c r="F34" s="65">
        <v>243</v>
      </c>
      <c r="G34" s="38">
        <f t="shared" si="0"/>
        <v>241.875</v>
      </c>
      <c r="H34" s="65">
        <v>245.6</v>
      </c>
      <c r="I34" s="65">
        <v>257.60000000000002</v>
      </c>
      <c r="J34" s="65">
        <v>255.1</v>
      </c>
      <c r="K34" s="65">
        <v>254.79999999999998</v>
      </c>
      <c r="L34" s="38">
        <f t="shared" si="1"/>
        <v>253.27500000000001</v>
      </c>
      <c r="M34" s="65">
        <v>263.60000000000002</v>
      </c>
      <c r="N34" s="65">
        <v>271.60000000000002</v>
      </c>
      <c r="O34" s="65">
        <v>269.8</v>
      </c>
      <c r="P34" s="65">
        <v>262.39999999999998</v>
      </c>
      <c r="Q34" s="38">
        <f t="shared" si="2"/>
        <v>266.85000000000002</v>
      </c>
      <c r="R34" s="16">
        <f t="shared" si="3"/>
        <v>258.16249999999997</v>
      </c>
      <c r="T34" s="6">
        <f t="shared" si="4"/>
        <v>1.3591605201281507E-3</v>
      </c>
      <c r="V34" s="23">
        <f>+claims!D34</f>
        <v>0</v>
      </c>
      <c r="W34" s="23">
        <f>+claims!E34</f>
        <v>3</v>
      </c>
      <c r="X34" s="23">
        <f>+claims!F34</f>
        <v>4</v>
      </c>
      <c r="Z34" s="6">
        <f t="shared" si="5"/>
        <v>0</v>
      </c>
      <c r="AA34" s="6">
        <f t="shared" si="6"/>
        <v>1.1844832691738229E-2</v>
      </c>
      <c r="AB34" s="6">
        <f t="shared" si="8"/>
        <v>1.498969458497283E-2</v>
      </c>
      <c r="AD34" s="6">
        <f t="shared" si="7"/>
        <v>1.1443124856399159E-2</v>
      </c>
    </row>
    <row r="35" spans="1:30">
      <c r="A35" s="48" t="s">
        <v>48</v>
      </c>
      <c r="B35" s="48" t="s">
        <v>49</v>
      </c>
      <c r="C35" s="66">
        <v>4088</v>
      </c>
      <c r="D35" s="69">
        <v>4083.2</v>
      </c>
      <c r="E35" s="69">
        <v>4099</v>
      </c>
      <c r="F35" s="69">
        <v>4090.3</v>
      </c>
      <c r="G35" s="38">
        <f t="shared" si="0"/>
        <v>4090.125</v>
      </c>
      <c r="H35" s="66">
        <v>4068.1</v>
      </c>
      <c r="I35" s="69">
        <v>4112.7</v>
      </c>
      <c r="J35" s="69">
        <v>4223.1000000000004</v>
      </c>
      <c r="K35" s="69">
        <v>4234</v>
      </c>
      <c r="L35" s="38">
        <f t="shared" si="1"/>
        <v>4159.4750000000004</v>
      </c>
      <c r="M35" s="66">
        <v>4153.5</v>
      </c>
      <c r="N35" s="69">
        <v>4189.6000000000004</v>
      </c>
      <c r="O35" s="69">
        <v>4246.2</v>
      </c>
      <c r="P35" s="69">
        <v>4292.6000000000004</v>
      </c>
      <c r="Q35" s="38">
        <f t="shared" si="2"/>
        <v>4220.4750000000004</v>
      </c>
      <c r="R35" s="16">
        <f t="shared" si="3"/>
        <v>4178.416666666667</v>
      </c>
      <c r="T35" s="6">
        <f t="shared" si="4"/>
        <v>2.1998311024950569E-2</v>
      </c>
      <c r="V35" s="23">
        <f>+claims!D35</f>
        <v>15</v>
      </c>
      <c r="W35" s="23">
        <f>+claims!E35</f>
        <v>21</v>
      </c>
      <c r="X35" s="23">
        <f>+claims!F35</f>
        <v>23</v>
      </c>
      <c r="Z35" s="6">
        <f t="shared" si="5"/>
        <v>3.6673695791693407E-3</v>
      </c>
      <c r="AA35" s="6">
        <f t="shared" si="6"/>
        <v>5.0487140805029473E-3</v>
      </c>
      <c r="AB35" s="6">
        <f t="shared" si="8"/>
        <v>5.449623561328997E-3</v>
      </c>
      <c r="AD35" s="6">
        <f t="shared" si="7"/>
        <v>5.0189447373603707E-3</v>
      </c>
    </row>
    <row r="36" spans="1:30">
      <c r="A36" s="48" t="s">
        <v>50</v>
      </c>
      <c r="B36" s="48" t="s">
        <v>497</v>
      </c>
      <c r="C36" s="66">
        <v>283</v>
      </c>
      <c r="D36" s="69">
        <v>283</v>
      </c>
      <c r="E36" s="69">
        <v>285</v>
      </c>
      <c r="F36" s="69">
        <v>284</v>
      </c>
      <c r="G36" s="38">
        <f t="shared" si="0"/>
        <v>283.75</v>
      </c>
      <c r="H36" s="66">
        <v>328</v>
      </c>
      <c r="I36" s="69">
        <v>329</v>
      </c>
      <c r="J36" s="69">
        <v>332</v>
      </c>
      <c r="K36" s="69">
        <v>329</v>
      </c>
      <c r="L36" s="38">
        <f t="shared" si="1"/>
        <v>329.5</v>
      </c>
      <c r="M36" s="66">
        <v>336</v>
      </c>
      <c r="N36" s="69">
        <v>336</v>
      </c>
      <c r="O36" s="69">
        <v>330</v>
      </c>
      <c r="P36" s="69">
        <v>325</v>
      </c>
      <c r="Q36" s="38">
        <f t="shared" si="2"/>
        <v>331.75</v>
      </c>
      <c r="R36" s="16">
        <f t="shared" si="3"/>
        <v>323</v>
      </c>
      <c r="T36" s="6">
        <f t="shared" si="4"/>
        <v>1.7005136222394527E-3</v>
      </c>
      <c r="V36" s="23">
        <f>+claims!D36</f>
        <v>0</v>
      </c>
      <c r="W36" s="23">
        <f>+claims!E36</f>
        <v>10</v>
      </c>
      <c r="X36" s="23">
        <f>+claims!F36</f>
        <v>13</v>
      </c>
      <c r="Z36" s="6">
        <f t="shared" si="5"/>
        <v>0</v>
      </c>
      <c r="AA36" s="6">
        <f t="shared" si="6"/>
        <v>3.0349013657056147E-2</v>
      </c>
      <c r="AB36" s="6">
        <f t="shared" si="8"/>
        <v>3.9186134137151468E-2</v>
      </c>
      <c r="AD36" s="6">
        <f t="shared" si="7"/>
        <v>2.970940495426112E-2</v>
      </c>
    </row>
    <row r="37" spans="1:30" s="50" customFormat="1">
      <c r="A37" s="50" t="s">
        <v>51</v>
      </c>
      <c r="B37" s="50" t="s">
        <v>52</v>
      </c>
      <c r="C37" s="67">
        <v>2712.2999999999997</v>
      </c>
      <c r="D37" s="70">
        <v>2732.7999999999997</v>
      </c>
      <c r="E37" s="70">
        <v>2722.7</v>
      </c>
      <c r="F37" s="70">
        <v>2722.4</v>
      </c>
      <c r="G37" s="38">
        <f t="shared" si="0"/>
        <v>2722.5499999999997</v>
      </c>
      <c r="H37" s="67">
        <v>2684.3999999999996</v>
      </c>
      <c r="I37" s="70">
        <v>2711.2999999999997</v>
      </c>
      <c r="J37" s="70">
        <v>2698.1</v>
      </c>
      <c r="K37" s="70">
        <v>2725.3999999999996</v>
      </c>
      <c r="L37" s="38">
        <f t="shared" si="1"/>
        <v>2704.7999999999997</v>
      </c>
      <c r="M37" s="67">
        <v>2702.1</v>
      </c>
      <c r="N37" s="70">
        <v>2729.7</v>
      </c>
      <c r="O37" s="70">
        <v>2720.9</v>
      </c>
      <c r="P37" s="70">
        <v>2763.9</v>
      </c>
      <c r="Q37" s="38">
        <f t="shared" si="2"/>
        <v>2729.1499999999996</v>
      </c>
      <c r="R37" s="38">
        <f t="shared" ref="R37:R51" si="9">IF(G37&gt;0,(+G37+(L37*2)+(Q37*3))/6,IF(L37&gt;0,((L37*2)+(Q37*3))/5,Q37))</f>
        <v>2719.9333333333329</v>
      </c>
      <c r="T37" s="39">
        <f t="shared" ref="T37:T68" si="10">+R37/$R$265</f>
        <v>1.4319763730391625E-2</v>
      </c>
      <c r="V37" s="23">
        <f>+claims!D37</f>
        <v>15</v>
      </c>
      <c r="W37" s="23">
        <f>+claims!E37</f>
        <v>12</v>
      </c>
      <c r="X37" s="23">
        <f>+claims!F37</f>
        <v>20</v>
      </c>
      <c r="Z37" s="39">
        <f t="shared" si="5"/>
        <v>5.5095406879579808E-3</v>
      </c>
      <c r="AA37" s="39">
        <f t="shared" si="6"/>
        <v>4.4365572315882883E-3</v>
      </c>
      <c r="AB37" s="39">
        <f t="shared" si="8"/>
        <v>7.328289027719254E-3</v>
      </c>
      <c r="AD37" s="39">
        <f t="shared" si="7"/>
        <v>6.0612537057153871E-3</v>
      </c>
    </row>
    <row r="38" spans="1:30">
      <c r="A38" s="48" t="s">
        <v>53</v>
      </c>
      <c r="B38" s="48" t="s">
        <v>54</v>
      </c>
      <c r="C38" s="68">
        <v>624.9</v>
      </c>
      <c r="D38" s="68">
        <v>631</v>
      </c>
      <c r="E38" s="68">
        <v>612.9</v>
      </c>
      <c r="F38" s="68">
        <v>615.5</v>
      </c>
      <c r="G38" s="38">
        <f t="shared" si="0"/>
        <v>621.07500000000005</v>
      </c>
      <c r="H38" s="68">
        <v>589.5</v>
      </c>
      <c r="I38" s="68">
        <v>576</v>
      </c>
      <c r="J38" s="68">
        <v>583</v>
      </c>
      <c r="K38" s="68">
        <v>571.1</v>
      </c>
      <c r="L38" s="38">
        <f t="shared" si="1"/>
        <v>579.9</v>
      </c>
      <c r="M38" s="68">
        <v>565.79999999999995</v>
      </c>
      <c r="N38" s="68">
        <v>572.6</v>
      </c>
      <c r="O38" s="68">
        <v>569.70000000000005</v>
      </c>
      <c r="P38" s="68">
        <v>565.1</v>
      </c>
      <c r="Q38" s="38">
        <f t="shared" si="2"/>
        <v>568.30000000000007</v>
      </c>
      <c r="R38" s="16">
        <f t="shared" si="9"/>
        <v>580.96249999999998</v>
      </c>
      <c r="T38" s="6">
        <f t="shared" si="10"/>
        <v>3.0586211927563097E-3</v>
      </c>
      <c r="V38" s="23">
        <f>+claims!D38</f>
        <v>6</v>
      </c>
      <c r="W38" s="23">
        <f>+claims!E38</f>
        <v>5</v>
      </c>
      <c r="X38" s="23">
        <f>+claims!F38</f>
        <v>9</v>
      </c>
      <c r="Z38" s="6">
        <f t="shared" si="5"/>
        <v>9.6606690013283404E-3</v>
      </c>
      <c r="AA38" s="6">
        <f t="shared" si="6"/>
        <v>8.6221762372822898E-3</v>
      </c>
      <c r="AB38" s="6">
        <f t="shared" si="8"/>
        <v>1.5836705965159244E-2</v>
      </c>
      <c r="AD38" s="6">
        <f t="shared" si="7"/>
        <v>1.2402523228561774E-2</v>
      </c>
    </row>
    <row r="39" spans="1:30">
      <c r="A39" s="48" t="s">
        <v>55</v>
      </c>
      <c r="B39" s="48" t="s">
        <v>56</v>
      </c>
      <c r="C39" s="68">
        <v>151</v>
      </c>
      <c r="D39" s="68">
        <v>152.69999999999999</v>
      </c>
      <c r="E39" s="68">
        <v>150.6</v>
      </c>
      <c r="F39" s="68">
        <v>153.6</v>
      </c>
      <c r="G39" s="38">
        <f t="shared" si="0"/>
        <v>151.97499999999999</v>
      </c>
      <c r="H39" s="68">
        <v>151.30000000000001</v>
      </c>
      <c r="I39" s="68">
        <v>150.6</v>
      </c>
      <c r="J39" s="68">
        <v>152</v>
      </c>
      <c r="K39" s="68">
        <v>155.5</v>
      </c>
      <c r="L39" s="38">
        <f t="shared" si="1"/>
        <v>152.35</v>
      </c>
      <c r="M39" s="68">
        <v>155.69999999999999</v>
      </c>
      <c r="N39" s="68">
        <v>155.30000000000001</v>
      </c>
      <c r="O39" s="68">
        <v>153.9</v>
      </c>
      <c r="P39" s="68">
        <v>152.6</v>
      </c>
      <c r="Q39" s="38">
        <f t="shared" si="2"/>
        <v>154.375</v>
      </c>
      <c r="R39" s="16">
        <f t="shared" si="9"/>
        <v>153.29999999999998</v>
      </c>
      <c r="T39" s="6">
        <f t="shared" si="10"/>
        <v>8.0708587705668143E-4</v>
      </c>
      <c r="V39" s="23">
        <f>+claims!D39</f>
        <v>2</v>
      </c>
      <c r="W39" s="23">
        <f>+claims!E39</f>
        <v>1</v>
      </c>
      <c r="X39" s="23">
        <f>+claims!F39</f>
        <v>3</v>
      </c>
      <c r="Z39" s="6">
        <f t="shared" si="5"/>
        <v>1.3160059220266493E-2</v>
      </c>
      <c r="AA39" s="6">
        <f t="shared" si="6"/>
        <v>6.5638332786347228E-3</v>
      </c>
      <c r="AB39" s="6">
        <f t="shared" si="8"/>
        <v>1.9433198380566803E-2</v>
      </c>
      <c r="AD39" s="6">
        <f t="shared" si="7"/>
        <v>1.4097886819872724E-2</v>
      </c>
    </row>
    <row r="40" spans="1:30">
      <c r="A40" s="48" t="s">
        <v>57</v>
      </c>
      <c r="B40" s="48" t="s">
        <v>58</v>
      </c>
      <c r="C40" s="68">
        <v>191</v>
      </c>
      <c r="D40" s="68">
        <v>196</v>
      </c>
      <c r="E40" s="68">
        <v>195</v>
      </c>
      <c r="F40" s="68">
        <v>197</v>
      </c>
      <c r="G40" s="38">
        <f t="shared" si="0"/>
        <v>194.75</v>
      </c>
      <c r="H40" s="68">
        <v>193</v>
      </c>
      <c r="I40" s="68">
        <v>189</v>
      </c>
      <c r="J40" s="68">
        <v>185</v>
      </c>
      <c r="K40" s="68">
        <v>187</v>
      </c>
      <c r="L40" s="38">
        <f t="shared" si="1"/>
        <v>188.5</v>
      </c>
      <c r="M40" s="68">
        <v>193</v>
      </c>
      <c r="N40" s="68">
        <v>191</v>
      </c>
      <c r="O40" s="68">
        <v>182</v>
      </c>
      <c r="P40" s="68">
        <v>168.1</v>
      </c>
      <c r="Q40" s="38">
        <f t="shared" si="2"/>
        <v>183.52500000000001</v>
      </c>
      <c r="R40" s="16">
        <f t="shared" si="9"/>
        <v>187.05416666666667</v>
      </c>
      <c r="T40" s="6">
        <f t="shared" si="10"/>
        <v>9.8479306041274195E-4</v>
      </c>
      <c r="V40" s="23">
        <f>+claims!D40</f>
        <v>4</v>
      </c>
      <c r="W40" s="23">
        <f>+claims!E40</f>
        <v>2</v>
      </c>
      <c r="X40" s="23">
        <f>+claims!F40</f>
        <v>1</v>
      </c>
      <c r="Z40" s="6">
        <f t="shared" si="5"/>
        <v>2.0539152759948651E-2</v>
      </c>
      <c r="AA40" s="6">
        <f t="shared" si="6"/>
        <v>1.0610079575596816E-2</v>
      </c>
      <c r="AB40" s="6">
        <f t="shared" si="8"/>
        <v>5.4488489306633971E-3</v>
      </c>
      <c r="AD40" s="6">
        <f t="shared" si="7"/>
        <v>9.6843097838554115E-3</v>
      </c>
    </row>
    <row r="41" spans="1:30">
      <c r="A41" s="48" t="s">
        <v>59</v>
      </c>
      <c r="B41" s="48" t="s">
        <v>60</v>
      </c>
      <c r="C41" s="68">
        <v>186</v>
      </c>
      <c r="D41" s="68">
        <v>192</v>
      </c>
      <c r="E41" s="68">
        <v>195</v>
      </c>
      <c r="F41" s="68">
        <v>197</v>
      </c>
      <c r="G41" s="38">
        <f t="shared" si="0"/>
        <v>192.5</v>
      </c>
      <c r="H41" s="68">
        <v>189</v>
      </c>
      <c r="I41" s="68">
        <v>194</v>
      </c>
      <c r="J41" s="68">
        <v>190</v>
      </c>
      <c r="K41" s="68">
        <v>193</v>
      </c>
      <c r="L41" s="38">
        <f t="shared" si="1"/>
        <v>191.5</v>
      </c>
      <c r="M41" s="68">
        <v>188</v>
      </c>
      <c r="N41" s="68">
        <v>188</v>
      </c>
      <c r="O41" s="68">
        <v>182</v>
      </c>
      <c r="P41" s="68">
        <v>179</v>
      </c>
      <c r="Q41" s="38">
        <f t="shared" si="2"/>
        <v>184.25</v>
      </c>
      <c r="R41" s="16">
        <f t="shared" si="9"/>
        <v>188.04166666666666</v>
      </c>
      <c r="T41" s="6">
        <f t="shared" si="10"/>
        <v>9.899919991185049E-4</v>
      </c>
      <c r="V41" s="23">
        <f>+claims!D41</f>
        <v>0</v>
      </c>
      <c r="W41" s="23">
        <f>+claims!E41</f>
        <v>1</v>
      </c>
      <c r="X41" s="23">
        <f>+claims!F41</f>
        <v>0</v>
      </c>
      <c r="Z41" s="6">
        <f t="shared" si="5"/>
        <v>0</v>
      </c>
      <c r="AA41" s="6">
        <f t="shared" si="6"/>
        <v>5.2219321148825066E-3</v>
      </c>
      <c r="AB41" s="6">
        <f t="shared" si="8"/>
        <v>0</v>
      </c>
      <c r="AD41" s="6">
        <f t="shared" si="7"/>
        <v>1.7406440382941688E-3</v>
      </c>
    </row>
    <row r="42" spans="1:30">
      <c r="A42" s="48" t="s">
        <v>61</v>
      </c>
      <c r="B42" s="48" t="s">
        <v>532</v>
      </c>
      <c r="C42" s="68">
        <v>100.3</v>
      </c>
      <c r="D42" s="68">
        <v>96.3</v>
      </c>
      <c r="E42" s="68">
        <v>95.3</v>
      </c>
      <c r="F42" s="68">
        <v>96.3</v>
      </c>
      <c r="G42" s="38">
        <f t="shared" si="0"/>
        <v>97.05</v>
      </c>
      <c r="H42" s="68">
        <v>95.3</v>
      </c>
      <c r="I42" s="68">
        <v>90.3</v>
      </c>
      <c r="J42" s="68">
        <v>91.3</v>
      </c>
      <c r="K42" s="68">
        <v>91.3</v>
      </c>
      <c r="L42" s="38">
        <f t="shared" si="1"/>
        <v>92.05</v>
      </c>
      <c r="M42" s="68">
        <v>90.5</v>
      </c>
      <c r="N42" s="68">
        <v>89.5</v>
      </c>
      <c r="O42" s="68">
        <v>87.5</v>
      </c>
      <c r="P42" s="68">
        <v>84.8</v>
      </c>
      <c r="Q42" s="38">
        <f t="shared" si="2"/>
        <v>88.075000000000003</v>
      </c>
      <c r="R42" s="16">
        <f t="shared" si="9"/>
        <v>90.895833333333329</v>
      </c>
      <c r="T42" s="6">
        <f t="shared" si="10"/>
        <v>4.7854366188278719E-4</v>
      </c>
      <c r="V42" s="23">
        <f>+claims!D42</f>
        <v>1</v>
      </c>
      <c r="W42" s="23">
        <f>+claims!E42</f>
        <v>0</v>
      </c>
      <c r="X42" s="23">
        <f>+claims!F42</f>
        <v>0</v>
      </c>
      <c r="Z42" s="6">
        <f t="shared" si="5"/>
        <v>0.01</v>
      </c>
      <c r="AA42" s="6">
        <f t="shared" si="6"/>
        <v>0</v>
      </c>
      <c r="AB42" s="6">
        <f t="shared" si="8"/>
        <v>0</v>
      </c>
      <c r="AD42" s="6">
        <f t="shared" si="7"/>
        <v>1.6666666666666668E-3</v>
      </c>
    </row>
    <row r="43" spans="1:30">
      <c r="A43" s="48" t="s">
        <v>62</v>
      </c>
      <c r="B43" s="48" t="s">
        <v>63</v>
      </c>
      <c r="C43" s="68">
        <v>186.4</v>
      </c>
      <c r="D43" s="68">
        <v>191.3</v>
      </c>
      <c r="E43" s="68">
        <v>188.1</v>
      </c>
      <c r="F43" s="68">
        <v>188.4</v>
      </c>
      <c r="G43" s="38">
        <f t="shared" si="0"/>
        <v>188.55</v>
      </c>
      <c r="H43" s="68">
        <v>189</v>
      </c>
      <c r="I43" s="68">
        <v>190</v>
      </c>
      <c r="J43" s="68">
        <v>191.7</v>
      </c>
      <c r="K43" s="68">
        <v>193</v>
      </c>
      <c r="L43" s="38">
        <f t="shared" si="1"/>
        <v>190.92500000000001</v>
      </c>
      <c r="M43" s="68">
        <v>190.9</v>
      </c>
      <c r="N43" s="68">
        <v>190.3</v>
      </c>
      <c r="O43" s="68">
        <v>184.9</v>
      </c>
      <c r="P43" s="68">
        <v>183.7</v>
      </c>
      <c r="Q43" s="38">
        <f t="shared" si="2"/>
        <v>187.45</v>
      </c>
      <c r="R43" s="16">
        <f t="shared" si="9"/>
        <v>188.79166666666666</v>
      </c>
      <c r="T43" s="6">
        <f t="shared" si="10"/>
        <v>9.9394056016085652E-4</v>
      </c>
      <c r="V43" s="23">
        <f>+claims!D43</f>
        <v>1</v>
      </c>
      <c r="W43" s="23">
        <f>+claims!E43</f>
        <v>2</v>
      </c>
      <c r="X43" s="23">
        <f>+claims!F43</f>
        <v>1</v>
      </c>
      <c r="Z43" s="6">
        <f t="shared" si="5"/>
        <v>5.3036329885971885E-3</v>
      </c>
      <c r="AA43" s="6">
        <f t="shared" si="6"/>
        <v>1.047531753306272E-2</v>
      </c>
      <c r="AB43" s="6">
        <f t="shared" si="8"/>
        <v>5.334755934915978E-3</v>
      </c>
      <c r="AD43" s="6">
        <f t="shared" si="7"/>
        <v>7.043089309911761E-3</v>
      </c>
    </row>
    <row r="44" spans="1:30">
      <c r="A44" s="48" t="s">
        <v>64</v>
      </c>
      <c r="B44" s="48" t="s">
        <v>533</v>
      </c>
      <c r="C44" s="69">
        <v>4544.6669490000004</v>
      </c>
      <c r="D44" s="69">
        <v>4514.4210240000002</v>
      </c>
      <c r="E44" s="69">
        <v>4501.4728510000004</v>
      </c>
      <c r="F44" s="69">
        <v>4466.679873</v>
      </c>
      <c r="G44" s="38">
        <f t="shared" si="0"/>
        <v>4506.8101742500003</v>
      </c>
      <c r="H44" s="69">
        <v>4433.7564199999997</v>
      </c>
      <c r="I44" s="69">
        <v>4441.727629</v>
      </c>
      <c r="J44" s="69">
        <v>4437.885072</v>
      </c>
      <c r="K44" s="69">
        <v>4457.2208850000006</v>
      </c>
      <c r="L44" s="38">
        <f t="shared" si="1"/>
        <v>4442.6475014999996</v>
      </c>
      <c r="M44" s="69">
        <v>4504.9000000000005</v>
      </c>
      <c r="N44" s="69">
        <v>4504.3999999999996</v>
      </c>
      <c r="O44" s="69">
        <v>4423.6000000000004</v>
      </c>
      <c r="P44" s="69">
        <v>4271.9000000000005</v>
      </c>
      <c r="Q44" s="38">
        <f t="shared" si="2"/>
        <v>4426.2</v>
      </c>
      <c r="R44" s="16">
        <f t="shared" si="9"/>
        <v>4445.117529541666</v>
      </c>
      <c r="T44" s="6">
        <f t="shared" si="10"/>
        <v>2.3402423874430298E-2</v>
      </c>
      <c r="V44" s="23">
        <f>+claims!D44</f>
        <v>59</v>
      </c>
      <c r="W44" s="23">
        <f>+claims!E44</f>
        <v>40</v>
      </c>
      <c r="X44" s="23">
        <f>+claims!F44</f>
        <v>62</v>
      </c>
      <c r="Z44" s="6">
        <f t="shared" si="5"/>
        <v>1.3091299104874873E-2</v>
      </c>
      <c r="AA44" s="6">
        <f t="shared" si="6"/>
        <v>9.0036402812724934E-3</v>
      </c>
      <c r="AB44" s="6">
        <f t="shared" si="8"/>
        <v>1.4007500790746013E-2</v>
      </c>
      <c r="AD44" s="6">
        <f t="shared" si="7"/>
        <v>1.2186847006609649E-2</v>
      </c>
    </row>
    <row r="45" spans="1:30">
      <c r="A45" s="48" t="s">
        <v>555</v>
      </c>
      <c r="B45" s="48" t="s">
        <v>556</v>
      </c>
      <c r="C45" s="68">
        <v>7</v>
      </c>
      <c r="D45" s="68">
        <v>6.6</v>
      </c>
      <c r="E45" s="68">
        <v>6.6</v>
      </c>
      <c r="F45" s="68">
        <v>7</v>
      </c>
      <c r="G45" s="38">
        <f t="shared" si="0"/>
        <v>6.8</v>
      </c>
      <c r="H45" s="68">
        <v>8.1</v>
      </c>
      <c r="I45" s="68">
        <v>11</v>
      </c>
      <c r="J45" s="68">
        <v>11</v>
      </c>
      <c r="K45" s="68">
        <v>12</v>
      </c>
      <c r="L45" s="38">
        <f t="shared" si="1"/>
        <v>10.525</v>
      </c>
      <c r="M45" s="68">
        <v>11</v>
      </c>
      <c r="N45" s="68">
        <v>11</v>
      </c>
      <c r="O45" s="68">
        <v>9</v>
      </c>
      <c r="P45" s="68">
        <v>9</v>
      </c>
      <c r="Q45" s="38">
        <f t="shared" si="2"/>
        <v>10</v>
      </c>
      <c r="R45" s="16">
        <f t="shared" si="9"/>
        <v>9.6416666666666675</v>
      </c>
      <c r="T45" s="6">
        <f t="shared" si="10"/>
        <v>5.0760945844454261E-5</v>
      </c>
      <c r="V45" s="23">
        <f>+claims!D45</f>
        <v>0</v>
      </c>
      <c r="W45" s="23">
        <f>+claims!E45</f>
        <v>0</v>
      </c>
      <c r="X45" s="23">
        <f>+claims!F45</f>
        <v>0</v>
      </c>
      <c r="Z45" s="6">
        <f t="shared" si="5"/>
        <v>0</v>
      </c>
      <c r="AA45" s="6">
        <f t="shared" si="6"/>
        <v>0</v>
      </c>
      <c r="AB45" s="6">
        <f t="shared" si="8"/>
        <v>0</v>
      </c>
      <c r="AD45" s="6">
        <f t="shared" si="7"/>
        <v>0</v>
      </c>
    </row>
    <row r="46" spans="1:30">
      <c r="A46" s="48" t="s">
        <v>65</v>
      </c>
      <c r="B46" s="48" t="s">
        <v>66</v>
      </c>
      <c r="C46" s="68">
        <v>101</v>
      </c>
      <c r="D46" s="68">
        <v>97</v>
      </c>
      <c r="E46" s="68">
        <v>104</v>
      </c>
      <c r="F46" s="68">
        <v>97</v>
      </c>
      <c r="G46" s="38">
        <f t="shared" si="0"/>
        <v>99.75</v>
      </c>
      <c r="H46" s="68">
        <v>96</v>
      </c>
      <c r="I46" s="68">
        <v>101</v>
      </c>
      <c r="J46" s="68">
        <v>102</v>
      </c>
      <c r="K46" s="68">
        <v>97</v>
      </c>
      <c r="L46" s="38">
        <f t="shared" si="1"/>
        <v>99</v>
      </c>
      <c r="M46" s="68">
        <v>98</v>
      </c>
      <c r="N46" s="68">
        <v>98</v>
      </c>
      <c r="O46" s="68">
        <v>103</v>
      </c>
      <c r="P46" s="68">
        <v>97</v>
      </c>
      <c r="Q46" s="38">
        <f t="shared" si="2"/>
        <v>99</v>
      </c>
      <c r="R46" s="16">
        <f t="shared" si="9"/>
        <v>99.125</v>
      </c>
      <c r="T46" s="6">
        <f t="shared" si="10"/>
        <v>5.2186815109747913E-4</v>
      </c>
      <c r="V46" s="23">
        <f>+claims!D46</f>
        <v>3</v>
      </c>
      <c r="W46" s="23">
        <f>+claims!E46</f>
        <v>1</v>
      </c>
      <c r="X46" s="23">
        <f>+claims!F46</f>
        <v>0</v>
      </c>
      <c r="Z46" s="6">
        <f t="shared" si="5"/>
        <v>0.03</v>
      </c>
      <c r="AA46" s="6">
        <f t="shared" si="6"/>
        <v>0.01</v>
      </c>
      <c r="AB46" s="6">
        <f t="shared" si="8"/>
        <v>0</v>
      </c>
      <c r="AD46" s="6">
        <f t="shared" si="7"/>
        <v>8.3333333333333332E-3</v>
      </c>
    </row>
    <row r="47" spans="1:30">
      <c r="A47" s="48" t="s">
        <v>67</v>
      </c>
      <c r="B47" s="48" t="s">
        <v>68</v>
      </c>
      <c r="C47" s="68">
        <v>285</v>
      </c>
      <c r="D47" s="68">
        <v>286</v>
      </c>
      <c r="E47" s="68">
        <v>285.39999999999998</v>
      </c>
      <c r="F47" s="68">
        <v>278</v>
      </c>
      <c r="G47" s="38">
        <f t="shared" si="0"/>
        <v>283.60000000000002</v>
      </c>
      <c r="H47" s="68">
        <v>275</v>
      </c>
      <c r="I47" s="68">
        <v>278.5</v>
      </c>
      <c r="J47" s="68">
        <v>281</v>
      </c>
      <c r="K47" s="68">
        <v>282</v>
      </c>
      <c r="L47" s="38">
        <f t="shared" si="1"/>
        <v>279.125</v>
      </c>
      <c r="M47" s="68">
        <v>280</v>
      </c>
      <c r="N47" s="68">
        <v>279</v>
      </c>
      <c r="O47" s="68">
        <v>282</v>
      </c>
      <c r="P47" s="68">
        <v>277</v>
      </c>
      <c r="Q47" s="38">
        <f t="shared" si="2"/>
        <v>279.5</v>
      </c>
      <c r="R47" s="16">
        <f t="shared" si="9"/>
        <v>280.05833333333334</v>
      </c>
      <c r="T47" s="6">
        <f t="shared" si="10"/>
        <v>1.4744365661145844E-3</v>
      </c>
      <c r="V47" s="23">
        <f>+claims!D47</f>
        <v>6</v>
      </c>
      <c r="W47" s="23">
        <f>+claims!E47</f>
        <v>1</v>
      </c>
      <c r="X47" s="23">
        <f>+claims!F47</f>
        <v>1</v>
      </c>
      <c r="Z47" s="6">
        <f t="shared" si="5"/>
        <v>2.1156558533145273E-2</v>
      </c>
      <c r="AA47" s="6">
        <f t="shared" si="6"/>
        <v>3.5826242722794446E-3</v>
      </c>
      <c r="AB47" s="6">
        <f t="shared" si="8"/>
        <v>3.5778175313059034E-3</v>
      </c>
      <c r="AD47" s="6">
        <f t="shared" si="7"/>
        <v>6.5092099452703127E-3</v>
      </c>
    </row>
    <row r="48" spans="1:30">
      <c r="A48" s="48" t="s">
        <v>69</v>
      </c>
      <c r="B48" s="48" t="s">
        <v>70</v>
      </c>
      <c r="C48" s="68">
        <v>13.8</v>
      </c>
      <c r="D48" s="68">
        <v>13.5</v>
      </c>
      <c r="E48" s="68">
        <v>12.7</v>
      </c>
      <c r="F48" s="68">
        <v>11.4</v>
      </c>
      <c r="G48" s="38">
        <f t="shared" si="0"/>
        <v>12.85</v>
      </c>
      <c r="H48" s="68">
        <v>11.5</v>
      </c>
      <c r="I48" s="68">
        <v>12.9</v>
      </c>
      <c r="J48" s="68">
        <v>13</v>
      </c>
      <c r="K48" s="68">
        <v>13.3</v>
      </c>
      <c r="L48" s="38">
        <f t="shared" si="1"/>
        <v>12.675000000000001</v>
      </c>
      <c r="M48" s="68">
        <v>13</v>
      </c>
      <c r="N48" s="68">
        <v>13</v>
      </c>
      <c r="O48" s="68">
        <v>12</v>
      </c>
      <c r="P48" s="68">
        <v>11.7</v>
      </c>
      <c r="Q48" s="38">
        <f t="shared" si="2"/>
        <v>12.425000000000001</v>
      </c>
      <c r="R48" s="16">
        <f t="shared" si="9"/>
        <v>12.579166666666667</v>
      </c>
      <c r="T48" s="6">
        <f t="shared" si="10"/>
        <v>6.6226143260331643E-5</v>
      </c>
      <c r="V48" s="23">
        <f>+claims!D48</f>
        <v>0</v>
      </c>
      <c r="W48" s="23">
        <f>+claims!E48</f>
        <v>1</v>
      </c>
      <c r="X48" s="23">
        <f>+claims!F48</f>
        <v>1</v>
      </c>
      <c r="Z48" s="6">
        <f t="shared" si="5"/>
        <v>0</v>
      </c>
      <c r="AA48" s="6">
        <f t="shared" si="6"/>
        <v>0.01</v>
      </c>
      <c r="AB48" s="6">
        <f t="shared" si="8"/>
        <v>0.01</v>
      </c>
      <c r="AD48" s="6">
        <f t="shared" si="7"/>
        <v>8.3333333333333332E-3</v>
      </c>
    </row>
    <row r="49" spans="1:30">
      <c r="A49" s="48" t="s">
        <v>71</v>
      </c>
      <c r="B49" s="48" t="s">
        <v>72</v>
      </c>
      <c r="C49" s="68">
        <v>8.4</v>
      </c>
      <c r="D49" s="68">
        <v>10.8</v>
      </c>
      <c r="E49" s="68">
        <v>11.8</v>
      </c>
      <c r="F49" s="68">
        <v>11.8</v>
      </c>
      <c r="G49" s="38">
        <f t="shared" si="0"/>
        <v>10.700000000000001</v>
      </c>
      <c r="H49" s="68">
        <v>12</v>
      </c>
      <c r="I49" s="68">
        <v>11.8</v>
      </c>
      <c r="J49" s="68">
        <v>11</v>
      </c>
      <c r="K49" s="68">
        <v>14</v>
      </c>
      <c r="L49" s="38">
        <f t="shared" si="1"/>
        <v>12.2</v>
      </c>
      <c r="M49" s="68">
        <v>14</v>
      </c>
      <c r="N49" s="68">
        <v>14</v>
      </c>
      <c r="O49" s="68">
        <v>12.7</v>
      </c>
      <c r="P49" s="68">
        <v>12.9</v>
      </c>
      <c r="Q49" s="38">
        <f t="shared" si="2"/>
        <v>13.4</v>
      </c>
      <c r="R49" s="16">
        <f t="shared" si="9"/>
        <v>12.550000000000002</v>
      </c>
      <c r="T49" s="6">
        <f t="shared" si="10"/>
        <v>6.6072588108684636E-5</v>
      </c>
      <c r="V49" s="23">
        <f>+claims!D49</f>
        <v>0</v>
      </c>
      <c r="W49" s="23">
        <f>+claims!E49</f>
        <v>0</v>
      </c>
      <c r="X49" s="23">
        <f>+claims!F49</f>
        <v>0</v>
      </c>
      <c r="Z49" s="6">
        <f t="shared" si="5"/>
        <v>0</v>
      </c>
      <c r="AA49" s="6">
        <f t="shared" si="6"/>
        <v>0</v>
      </c>
      <c r="AB49" s="6">
        <f t="shared" si="8"/>
        <v>0</v>
      </c>
      <c r="AD49" s="6">
        <f t="shared" si="7"/>
        <v>0</v>
      </c>
    </row>
    <row r="50" spans="1:30">
      <c r="A50" s="48" t="s">
        <v>73</v>
      </c>
      <c r="B50" s="48" t="s">
        <v>74</v>
      </c>
      <c r="C50" s="68">
        <v>10</v>
      </c>
      <c r="D50" s="68">
        <v>10</v>
      </c>
      <c r="E50" s="68">
        <v>9</v>
      </c>
      <c r="F50" s="68">
        <v>10</v>
      </c>
      <c r="G50" s="38">
        <f t="shared" si="0"/>
        <v>9.75</v>
      </c>
      <c r="H50" s="68">
        <v>10</v>
      </c>
      <c r="I50" s="68">
        <v>10</v>
      </c>
      <c r="J50" s="68">
        <v>10</v>
      </c>
      <c r="K50" s="68">
        <v>10</v>
      </c>
      <c r="L50" s="38">
        <f t="shared" si="1"/>
        <v>10</v>
      </c>
      <c r="M50" s="68">
        <v>10</v>
      </c>
      <c r="N50" s="68">
        <v>9.9</v>
      </c>
      <c r="O50" s="68">
        <v>9</v>
      </c>
      <c r="P50" s="68">
        <v>9</v>
      </c>
      <c r="Q50" s="38">
        <f t="shared" si="2"/>
        <v>9.4749999999999996</v>
      </c>
      <c r="R50" s="16">
        <f t="shared" si="9"/>
        <v>9.6958333333333329</v>
      </c>
      <c r="T50" s="6">
        <f t="shared" si="10"/>
        <v>5.1046119697512981E-5</v>
      </c>
      <c r="V50" s="23">
        <f>+claims!D50</f>
        <v>0</v>
      </c>
      <c r="W50" s="23">
        <f>+claims!E50</f>
        <v>1</v>
      </c>
      <c r="X50" s="23">
        <f>+claims!F50</f>
        <v>0</v>
      </c>
      <c r="Z50" s="6">
        <f t="shared" si="5"/>
        <v>0</v>
      </c>
      <c r="AA50" s="6">
        <f t="shared" si="6"/>
        <v>0.01</v>
      </c>
      <c r="AB50" s="6">
        <f t="shared" si="8"/>
        <v>0</v>
      </c>
      <c r="AD50" s="6">
        <f t="shared" si="7"/>
        <v>3.3333333333333335E-3</v>
      </c>
    </row>
    <row r="51" spans="1:30">
      <c r="A51" s="48" t="s">
        <v>75</v>
      </c>
      <c r="B51" s="48" t="s">
        <v>76</v>
      </c>
      <c r="C51" s="68">
        <v>30</v>
      </c>
      <c r="D51" s="38">
        <v>29.7</v>
      </c>
      <c r="E51" s="68">
        <v>29.7</v>
      </c>
      <c r="F51" s="68">
        <v>29</v>
      </c>
      <c r="G51" s="38">
        <f t="shared" si="0"/>
        <v>29.6</v>
      </c>
      <c r="H51" s="68">
        <v>27.9</v>
      </c>
      <c r="I51" s="38">
        <v>29.5</v>
      </c>
      <c r="J51" s="68">
        <v>30.6</v>
      </c>
      <c r="K51" s="68">
        <v>30.8</v>
      </c>
      <c r="L51" s="38">
        <f t="shared" si="1"/>
        <v>29.7</v>
      </c>
      <c r="M51" s="68">
        <v>30.6</v>
      </c>
      <c r="N51" s="38">
        <v>28.6</v>
      </c>
      <c r="O51" s="68">
        <v>27.5</v>
      </c>
      <c r="P51" s="68">
        <v>27.6</v>
      </c>
      <c r="Q51" s="38">
        <f t="shared" si="2"/>
        <v>28.575000000000003</v>
      </c>
      <c r="R51" s="16">
        <f t="shared" si="9"/>
        <v>29.120833333333337</v>
      </c>
      <c r="T51" s="6">
        <f t="shared" si="10"/>
        <v>1.5331385069442127E-4</v>
      </c>
      <c r="V51" s="23">
        <f>+claims!D51</f>
        <v>1</v>
      </c>
      <c r="W51" s="23">
        <f>+claims!E51</f>
        <v>0</v>
      </c>
      <c r="X51" s="23">
        <f>+claims!F51</f>
        <v>0</v>
      </c>
      <c r="Z51" s="6">
        <f t="shared" si="5"/>
        <v>0.01</v>
      </c>
      <c r="AA51" s="6">
        <f t="shared" si="6"/>
        <v>0</v>
      </c>
      <c r="AB51" s="6">
        <f t="shared" si="8"/>
        <v>0</v>
      </c>
      <c r="AD51" s="6">
        <f t="shared" si="7"/>
        <v>1.6666666666666668E-3</v>
      </c>
    </row>
    <row r="52" spans="1:30">
      <c r="A52" s="48" t="s">
        <v>77</v>
      </c>
      <c r="B52" s="48" t="s">
        <v>78</v>
      </c>
      <c r="C52" s="68">
        <v>10.1</v>
      </c>
      <c r="D52" s="68">
        <v>10</v>
      </c>
      <c r="E52" s="68">
        <v>10.1</v>
      </c>
      <c r="F52" s="68">
        <v>10.3</v>
      </c>
      <c r="G52" s="38">
        <f t="shared" si="0"/>
        <v>10.125</v>
      </c>
      <c r="H52" s="68">
        <v>10.1</v>
      </c>
      <c r="I52" s="68">
        <v>10.1</v>
      </c>
      <c r="J52" s="68">
        <v>10.1</v>
      </c>
      <c r="K52" s="68">
        <v>10.6</v>
      </c>
      <c r="L52" s="38">
        <f t="shared" si="1"/>
        <v>10.225</v>
      </c>
      <c r="M52" s="68">
        <v>10.199999999999999</v>
      </c>
      <c r="N52" s="68">
        <v>9.8000000000000007</v>
      </c>
      <c r="O52" s="68">
        <v>8.6999999999999993</v>
      </c>
      <c r="P52" s="68">
        <v>8.9</v>
      </c>
      <c r="Q52" s="38">
        <f t="shared" si="2"/>
        <v>9.4</v>
      </c>
      <c r="R52" s="16">
        <f t="shared" ref="R52:R99" si="11">IF(G52&gt;0,(+G52+(L52*2)+(Q52*3))/6,IF(L52&gt;0,((L52*2)+(Q52*3))/5,Q52))</f>
        <v>9.7958333333333343</v>
      </c>
      <c r="T52" s="6">
        <f t="shared" si="10"/>
        <v>5.1572594503159883E-5</v>
      </c>
      <c r="V52" s="23">
        <f>+claims!D52</f>
        <v>0</v>
      </c>
      <c r="W52" s="23">
        <f>+claims!E52</f>
        <v>0</v>
      </c>
      <c r="X52" s="23">
        <f>+claims!F52</f>
        <v>0</v>
      </c>
      <c r="Z52" s="6">
        <f t="shared" si="5"/>
        <v>0</v>
      </c>
      <c r="AA52" s="6">
        <f t="shared" si="6"/>
        <v>0</v>
      </c>
      <c r="AB52" s="6">
        <f t="shared" si="8"/>
        <v>0</v>
      </c>
      <c r="AD52" s="6">
        <f t="shared" si="7"/>
        <v>0</v>
      </c>
    </row>
    <row r="53" spans="1:30">
      <c r="A53" s="48" t="s">
        <v>79</v>
      </c>
      <c r="B53" s="48" t="s">
        <v>80</v>
      </c>
      <c r="C53" s="68">
        <v>106</v>
      </c>
      <c r="D53" s="68">
        <v>106.4</v>
      </c>
      <c r="E53" s="68">
        <v>106</v>
      </c>
      <c r="F53" s="68">
        <v>107</v>
      </c>
      <c r="G53" s="38">
        <f t="shared" si="0"/>
        <v>106.35</v>
      </c>
      <c r="H53" s="68">
        <v>106.4</v>
      </c>
      <c r="I53" s="68">
        <v>106.8</v>
      </c>
      <c r="J53" s="68">
        <v>106.3</v>
      </c>
      <c r="K53" s="68">
        <v>109.9</v>
      </c>
      <c r="L53" s="38">
        <f t="shared" si="1"/>
        <v>107.35</v>
      </c>
      <c r="M53" s="68">
        <v>112.1</v>
      </c>
      <c r="N53" s="68">
        <v>111.7</v>
      </c>
      <c r="O53" s="68">
        <v>111.8</v>
      </c>
      <c r="P53" s="68">
        <v>109</v>
      </c>
      <c r="Q53" s="38">
        <f t="shared" si="2"/>
        <v>111.15</v>
      </c>
      <c r="R53" s="16">
        <f t="shared" si="11"/>
        <v>109.08333333333333</v>
      </c>
      <c r="T53" s="6">
        <f t="shared" si="10"/>
        <v>5.7429626715981518E-4</v>
      </c>
      <c r="V53" s="23">
        <f>+claims!D53</f>
        <v>0</v>
      </c>
      <c r="W53" s="23">
        <f>+claims!E53</f>
        <v>0</v>
      </c>
      <c r="X53" s="23">
        <f>+claims!F53</f>
        <v>0</v>
      </c>
      <c r="Z53" s="6">
        <f t="shared" si="5"/>
        <v>0</v>
      </c>
      <c r="AA53" s="6">
        <f t="shared" si="6"/>
        <v>0</v>
      </c>
      <c r="AB53" s="6">
        <f t="shared" si="8"/>
        <v>0</v>
      </c>
      <c r="AD53" s="6">
        <f t="shared" si="7"/>
        <v>0</v>
      </c>
    </row>
    <row r="54" spans="1:30">
      <c r="A54" s="48" t="s">
        <v>81</v>
      </c>
      <c r="B54" s="48" t="s">
        <v>498</v>
      </c>
      <c r="C54" s="68">
        <v>306.39999999999998</v>
      </c>
      <c r="D54" s="68">
        <v>309.3</v>
      </c>
      <c r="E54" s="68">
        <v>305.2</v>
      </c>
      <c r="F54" s="68">
        <v>303.2</v>
      </c>
      <c r="G54" s="38">
        <f t="shared" si="0"/>
        <v>306.02500000000003</v>
      </c>
      <c r="H54" s="68">
        <v>303.10000000000002</v>
      </c>
      <c r="I54" s="68">
        <v>309.7</v>
      </c>
      <c r="J54" s="68">
        <v>307.8</v>
      </c>
      <c r="K54" s="68">
        <v>308</v>
      </c>
      <c r="L54" s="38">
        <f t="shared" si="1"/>
        <v>307.14999999999998</v>
      </c>
      <c r="M54" s="68">
        <v>305.39999999999998</v>
      </c>
      <c r="N54" s="68">
        <v>304.10000000000002</v>
      </c>
      <c r="O54" s="68">
        <v>298.39999999999998</v>
      </c>
      <c r="P54" s="68">
        <v>289.7</v>
      </c>
      <c r="Q54" s="38">
        <f t="shared" si="2"/>
        <v>299.39999999999998</v>
      </c>
      <c r="R54" s="16">
        <f t="shared" si="11"/>
        <v>303.08750000000003</v>
      </c>
      <c r="T54" s="6">
        <f t="shared" si="10"/>
        <v>1.5956793265650162E-3</v>
      </c>
      <c r="V54" s="23">
        <f>+claims!D54</f>
        <v>1</v>
      </c>
      <c r="W54" s="23">
        <f>+claims!E54</f>
        <v>1</v>
      </c>
      <c r="X54" s="23">
        <f>+claims!F54</f>
        <v>3</v>
      </c>
      <c r="Z54" s="6">
        <f t="shared" si="5"/>
        <v>3.2677068866922634E-3</v>
      </c>
      <c r="AA54" s="6">
        <f t="shared" si="6"/>
        <v>3.255738238645613E-3</v>
      </c>
      <c r="AB54" s="6">
        <f t="shared" si="8"/>
        <v>1.0020040080160322E-2</v>
      </c>
      <c r="AD54" s="6">
        <f t="shared" si="7"/>
        <v>6.6398839340774092E-3</v>
      </c>
    </row>
    <row r="55" spans="1:30">
      <c r="A55" s="48" t="s">
        <v>82</v>
      </c>
      <c r="B55" s="48" t="s">
        <v>83</v>
      </c>
      <c r="C55" s="68">
        <v>6</v>
      </c>
      <c r="D55" s="68">
        <v>6</v>
      </c>
      <c r="E55" s="68">
        <v>6</v>
      </c>
      <c r="F55" s="68">
        <v>6</v>
      </c>
      <c r="G55" s="38">
        <f t="shared" si="0"/>
        <v>6</v>
      </c>
      <c r="H55" s="68">
        <v>7</v>
      </c>
      <c r="I55" s="68">
        <v>7</v>
      </c>
      <c r="J55" s="68">
        <v>7</v>
      </c>
      <c r="K55" s="68">
        <v>6</v>
      </c>
      <c r="L55" s="38">
        <f t="shared" si="1"/>
        <v>6.75</v>
      </c>
      <c r="M55" s="68">
        <v>7</v>
      </c>
      <c r="N55" s="68">
        <v>7</v>
      </c>
      <c r="O55" s="68">
        <v>7</v>
      </c>
      <c r="P55" s="68">
        <v>6</v>
      </c>
      <c r="Q55" s="38">
        <f t="shared" si="2"/>
        <v>6.75</v>
      </c>
      <c r="R55" s="16">
        <f t="shared" si="11"/>
        <v>6.625</v>
      </c>
      <c r="T55" s="6">
        <f t="shared" si="10"/>
        <v>3.4878955874106424E-5</v>
      </c>
      <c r="V55" s="23">
        <f>+claims!D55</f>
        <v>0</v>
      </c>
      <c r="W55" s="23">
        <f>+claims!E55</f>
        <v>0</v>
      </c>
      <c r="X55" s="23">
        <f>+claims!F55</f>
        <v>0</v>
      </c>
      <c r="Z55" s="6">
        <f t="shared" ref="Z55:Z99" si="12">IF(G55&gt;100,IF(V55&lt;1,0,+V55/G55),IF(V55&lt;1,0,+V55/100))</f>
        <v>0</v>
      </c>
      <c r="AA55" s="6">
        <f t="shared" ref="AA55:AA99" si="13">IF(L55&gt;100,IF(W55&lt;1,0,+W55/L55),IF(W55&lt;1,0,+W55/100))</f>
        <v>0</v>
      </c>
      <c r="AB55" s="6">
        <f t="shared" si="8"/>
        <v>0</v>
      </c>
      <c r="AD55" s="6">
        <f t="shared" si="7"/>
        <v>0</v>
      </c>
    </row>
    <row r="56" spans="1:30">
      <c r="A56" s="48" t="s">
        <v>84</v>
      </c>
      <c r="B56" s="50" t="s">
        <v>559</v>
      </c>
      <c r="C56" s="68">
        <v>525</v>
      </c>
      <c r="D56" s="68">
        <v>533.70000000000005</v>
      </c>
      <c r="E56" s="68">
        <v>517</v>
      </c>
      <c r="F56" s="68">
        <v>522.79999999999995</v>
      </c>
      <c r="G56" s="38">
        <f t="shared" si="0"/>
        <v>524.625</v>
      </c>
      <c r="H56" s="68">
        <v>518</v>
      </c>
      <c r="I56" s="68">
        <v>520</v>
      </c>
      <c r="J56" s="68">
        <v>528</v>
      </c>
      <c r="K56" s="68">
        <v>522</v>
      </c>
      <c r="L56" s="38">
        <f t="shared" si="1"/>
        <v>522</v>
      </c>
      <c r="M56" s="68">
        <v>523</v>
      </c>
      <c r="N56" s="68">
        <v>517</v>
      </c>
      <c r="O56" s="68">
        <v>510</v>
      </c>
      <c r="P56" s="68">
        <v>510.4</v>
      </c>
      <c r="Q56" s="38">
        <f t="shared" si="2"/>
        <v>515.1</v>
      </c>
      <c r="R56" s="16">
        <f t="shared" si="11"/>
        <v>518.98750000000007</v>
      </c>
      <c r="T56" s="6">
        <f t="shared" si="10"/>
        <v>2.7323384319566505E-3</v>
      </c>
      <c r="V56" s="23">
        <f>+claims!D56</f>
        <v>78</v>
      </c>
      <c r="W56" s="23">
        <f>+claims!E56</f>
        <v>46</v>
      </c>
      <c r="X56" s="23">
        <f>+claims!F56</f>
        <v>70</v>
      </c>
      <c r="Z56" s="6">
        <f t="shared" si="12"/>
        <v>0.14867762687634023</v>
      </c>
      <c r="AA56" s="6">
        <f t="shared" si="13"/>
        <v>8.8122605363984668E-2</v>
      </c>
      <c r="AB56" s="6">
        <f t="shared" si="8"/>
        <v>0.13589594253543</v>
      </c>
      <c r="AD56" s="6">
        <f t="shared" si="7"/>
        <v>0.12210177753509992</v>
      </c>
    </row>
    <row r="57" spans="1:30">
      <c r="A57" s="48" t="s">
        <v>85</v>
      </c>
      <c r="B57" s="48" t="s">
        <v>86</v>
      </c>
      <c r="C57" s="68">
        <v>384.1</v>
      </c>
      <c r="D57" s="68">
        <v>385</v>
      </c>
      <c r="E57" s="68">
        <v>394</v>
      </c>
      <c r="F57" s="68">
        <v>392</v>
      </c>
      <c r="G57" s="38">
        <f t="shared" si="0"/>
        <v>388.77499999999998</v>
      </c>
      <c r="H57" s="68">
        <v>396.7</v>
      </c>
      <c r="I57" s="68">
        <v>399</v>
      </c>
      <c r="J57" s="68">
        <v>394</v>
      </c>
      <c r="K57" s="68">
        <v>380</v>
      </c>
      <c r="L57" s="38">
        <f t="shared" si="1"/>
        <v>392.42500000000001</v>
      </c>
      <c r="M57" s="68">
        <v>375</v>
      </c>
      <c r="N57" s="68">
        <v>398</v>
      </c>
      <c r="O57" s="68">
        <v>389</v>
      </c>
      <c r="P57" s="68">
        <v>385</v>
      </c>
      <c r="Q57" s="38">
        <f t="shared" si="2"/>
        <v>386.75</v>
      </c>
      <c r="R57" s="16">
        <f t="shared" si="11"/>
        <v>388.97916666666669</v>
      </c>
      <c r="T57" s="6">
        <f t="shared" si="10"/>
        <v>2.0478773117152235E-3</v>
      </c>
      <c r="V57" s="23">
        <f>+claims!D57</f>
        <v>4</v>
      </c>
      <c r="W57" s="23">
        <f>+claims!E57</f>
        <v>4</v>
      </c>
      <c r="X57" s="23">
        <f>+claims!F57</f>
        <v>3</v>
      </c>
      <c r="Z57" s="6">
        <f t="shared" si="12"/>
        <v>1.0288727413028102E-2</v>
      </c>
      <c r="AA57" s="6">
        <f t="shared" si="13"/>
        <v>1.0193030515385105E-2</v>
      </c>
      <c r="AB57" s="6">
        <f t="shared" si="8"/>
        <v>7.7569489334195219E-3</v>
      </c>
      <c r="AD57" s="6">
        <f t="shared" si="7"/>
        <v>8.9909392073428129E-3</v>
      </c>
    </row>
    <row r="58" spans="1:30">
      <c r="A58" s="48" t="s">
        <v>87</v>
      </c>
      <c r="B58" s="48" t="s">
        <v>88</v>
      </c>
      <c r="C58" s="69">
        <v>8982.6</v>
      </c>
      <c r="D58" s="69">
        <v>9024.2000000000007</v>
      </c>
      <c r="E58" s="69">
        <v>9043.6</v>
      </c>
      <c r="F58" s="69">
        <v>9048.6</v>
      </c>
      <c r="G58" s="38">
        <f t="shared" si="0"/>
        <v>9024.75</v>
      </c>
      <c r="H58" s="69">
        <v>9068.7000000000007</v>
      </c>
      <c r="I58" s="69">
        <v>9152.2000000000007</v>
      </c>
      <c r="J58" s="69">
        <v>9311.7000000000007</v>
      </c>
      <c r="K58" s="69">
        <v>9466.4</v>
      </c>
      <c r="L58" s="38">
        <f t="shared" si="1"/>
        <v>9249.75</v>
      </c>
      <c r="M58" s="69">
        <v>9613.5</v>
      </c>
      <c r="N58" s="69">
        <v>9740.7999999999993</v>
      </c>
      <c r="O58" s="69">
        <v>9860.7999999999993</v>
      </c>
      <c r="P58" s="69">
        <v>9885.5</v>
      </c>
      <c r="Q58" s="38">
        <f t="shared" si="2"/>
        <v>9775.15</v>
      </c>
      <c r="R58" s="16">
        <f t="shared" si="11"/>
        <v>9474.9499999999989</v>
      </c>
      <c r="T58" s="6">
        <f t="shared" si="10"/>
        <v>4.9883224597639941E-2</v>
      </c>
      <c r="V58" s="23">
        <f>+claims!D58</f>
        <v>423</v>
      </c>
      <c r="W58" s="23">
        <f>+claims!E58</f>
        <v>510</v>
      </c>
      <c r="X58" s="23">
        <f>+claims!F58</f>
        <v>666</v>
      </c>
      <c r="Z58" s="6">
        <f t="shared" si="12"/>
        <v>4.6871104462727499E-2</v>
      </c>
      <c r="AA58" s="6">
        <f t="shared" si="13"/>
        <v>5.5136625314197683E-2</v>
      </c>
      <c r="AB58" s="6">
        <f t="shared" ref="AB58:AB105" si="14">IF(Q58&gt;100,IF(X58&lt;1,0,+X58/Q58),IF(X58&lt;1,0,+X58/100))</f>
        <v>6.813194682434541E-2</v>
      </c>
      <c r="AD58" s="6">
        <f t="shared" si="7"/>
        <v>6.0256699260693179E-2</v>
      </c>
    </row>
    <row r="59" spans="1:30">
      <c r="A59" s="48" t="s">
        <v>89</v>
      </c>
      <c r="B59" s="50" t="s">
        <v>557</v>
      </c>
      <c r="C59" s="68">
        <v>45.7</v>
      </c>
      <c r="D59" s="68">
        <v>43.8</v>
      </c>
      <c r="E59" s="68">
        <v>43.7</v>
      </c>
      <c r="F59" s="68">
        <v>43.8</v>
      </c>
      <c r="G59" s="38">
        <f t="shared" si="0"/>
        <v>44.25</v>
      </c>
      <c r="H59" s="68">
        <v>47.7</v>
      </c>
      <c r="I59" s="68">
        <v>48.3</v>
      </c>
      <c r="J59" s="68">
        <v>48.4</v>
      </c>
      <c r="K59" s="68">
        <v>47.5</v>
      </c>
      <c r="L59" s="38">
        <f t="shared" si="1"/>
        <v>47.975000000000001</v>
      </c>
      <c r="M59" s="68">
        <v>47.8</v>
      </c>
      <c r="N59" s="68">
        <v>48.5</v>
      </c>
      <c r="O59" s="68">
        <v>50.2</v>
      </c>
      <c r="P59" s="68">
        <v>51</v>
      </c>
      <c r="Q59" s="38">
        <f t="shared" si="2"/>
        <v>49.375</v>
      </c>
      <c r="R59" s="16">
        <f t="shared" si="11"/>
        <v>48.054166666666667</v>
      </c>
      <c r="T59" s="6">
        <f t="shared" si="10"/>
        <v>2.5299308056356566E-4</v>
      </c>
      <c r="V59" s="23">
        <f>+claims!D59</f>
        <v>0</v>
      </c>
      <c r="W59" s="23">
        <f>+claims!E59</f>
        <v>1</v>
      </c>
      <c r="X59" s="23">
        <f>+claims!F59</f>
        <v>1</v>
      </c>
      <c r="Z59" s="6">
        <f t="shared" si="12"/>
        <v>0</v>
      </c>
      <c r="AA59" s="6">
        <f t="shared" si="13"/>
        <v>0.01</v>
      </c>
      <c r="AB59" s="6">
        <f t="shared" si="14"/>
        <v>0.01</v>
      </c>
      <c r="AD59" s="6">
        <f t="shared" si="7"/>
        <v>8.3333333333333332E-3</v>
      </c>
    </row>
    <row r="60" spans="1:30">
      <c r="A60" s="48" t="s">
        <v>90</v>
      </c>
      <c r="B60" s="48" t="s">
        <v>91</v>
      </c>
      <c r="C60" s="68">
        <v>14.7</v>
      </c>
      <c r="D60" s="68">
        <v>15.4</v>
      </c>
      <c r="E60" s="68">
        <v>14.9</v>
      </c>
      <c r="F60" s="68">
        <v>14.7</v>
      </c>
      <c r="G60" s="38">
        <f t="shared" si="0"/>
        <v>14.925000000000001</v>
      </c>
      <c r="H60" s="68">
        <v>16.399999999999999</v>
      </c>
      <c r="I60" s="68">
        <v>16.100000000000001</v>
      </c>
      <c r="J60" s="68">
        <v>15.2</v>
      </c>
      <c r="K60" s="68">
        <v>15.4</v>
      </c>
      <c r="L60" s="38">
        <f t="shared" si="1"/>
        <v>15.775</v>
      </c>
      <c r="M60" s="68">
        <v>15.4</v>
      </c>
      <c r="N60" s="68">
        <v>14.8</v>
      </c>
      <c r="O60" s="68">
        <v>14.9</v>
      </c>
      <c r="P60" s="68">
        <v>13.4</v>
      </c>
      <c r="Q60" s="38">
        <f t="shared" si="2"/>
        <v>14.625</v>
      </c>
      <c r="R60" s="16">
        <f t="shared" si="11"/>
        <v>15.058333333333332</v>
      </c>
      <c r="T60" s="6">
        <f t="shared" si="10"/>
        <v>7.9278331150327424E-5</v>
      </c>
      <c r="V60" s="23">
        <f>+claims!D60</f>
        <v>0</v>
      </c>
      <c r="W60" s="23">
        <f>+claims!E60</f>
        <v>0</v>
      </c>
      <c r="X60" s="23">
        <f>+claims!F60</f>
        <v>0</v>
      </c>
      <c r="Z60" s="6">
        <f t="shared" si="12"/>
        <v>0</v>
      </c>
      <c r="AA60" s="6">
        <f t="shared" si="13"/>
        <v>0</v>
      </c>
      <c r="AB60" s="6">
        <f t="shared" si="14"/>
        <v>0</v>
      </c>
      <c r="AD60" s="6">
        <f t="shared" si="7"/>
        <v>0</v>
      </c>
    </row>
    <row r="61" spans="1:30">
      <c r="A61" s="48" t="s">
        <v>92</v>
      </c>
      <c r="B61" s="48" t="s">
        <v>93</v>
      </c>
      <c r="C61" s="68">
        <v>25.8</v>
      </c>
      <c r="D61" s="68">
        <v>28.9</v>
      </c>
      <c r="E61" s="68">
        <v>30</v>
      </c>
      <c r="F61" s="68">
        <v>30.2</v>
      </c>
      <c r="G61" s="38">
        <f t="shared" si="0"/>
        <v>28.725000000000001</v>
      </c>
      <c r="H61" s="68">
        <v>30.3</v>
      </c>
      <c r="I61" s="68">
        <v>31</v>
      </c>
      <c r="J61" s="68">
        <v>30</v>
      </c>
      <c r="K61" s="68">
        <v>30</v>
      </c>
      <c r="L61" s="38">
        <f t="shared" si="1"/>
        <v>30.324999999999999</v>
      </c>
      <c r="M61" s="68">
        <v>29.6</v>
      </c>
      <c r="N61" s="68">
        <v>28.8</v>
      </c>
      <c r="O61" s="68">
        <v>30</v>
      </c>
      <c r="P61" s="68">
        <v>29.2</v>
      </c>
      <c r="Q61" s="38">
        <f t="shared" si="2"/>
        <v>29.400000000000002</v>
      </c>
      <c r="R61" s="16">
        <f t="shared" si="11"/>
        <v>29.595833333333331</v>
      </c>
      <c r="T61" s="6">
        <f t="shared" si="10"/>
        <v>1.5581460602124398E-4</v>
      </c>
      <c r="V61" s="23">
        <f>+claims!D61</f>
        <v>0</v>
      </c>
      <c r="W61" s="23">
        <f>+claims!E61</f>
        <v>0</v>
      </c>
      <c r="X61" s="23">
        <f>+claims!F61</f>
        <v>0</v>
      </c>
      <c r="Z61" s="6">
        <f t="shared" si="12"/>
        <v>0</v>
      </c>
      <c r="AA61" s="6">
        <f t="shared" si="13"/>
        <v>0</v>
      </c>
      <c r="AB61" s="6">
        <f t="shared" si="14"/>
        <v>0</v>
      </c>
      <c r="AD61" s="6">
        <f t="shared" si="7"/>
        <v>0</v>
      </c>
    </row>
    <row r="62" spans="1:30">
      <c r="A62" s="48" t="s">
        <v>490</v>
      </c>
      <c r="B62" s="48" t="s">
        <v>491</v>
      </c>
      <c r="C62" s="68">
        <v>166.3</v>
      </c>
      <c r="D62" s="68">
        <v>164.9</v>
      </c>
      <c r="E62" s="68">
        <v>155.69999999999999</v>
      </c>
      <c r="F62" s="68">
        <v>161.69999999999999</v>
      </c>
      <c r="G62" s="38">
        <f t="shared" si="0"/>
        <v>162.15</v>
      </c>
      <c r="H62" s="68">
        <v>161.9</v>
      </c>
      <c r="I62" s="68">
        <v>161.19999999999999</v>
      </c>
      <c r="J62" s="68">
        <v>162.9</v>
      </c>
      <c r="K62" s="68">
        <v>166.3</v>
      </c>
      <c r="L62" s="38">
        <f t="shared" si="1"/>
        <v>163.07499999999999</v>
      </c>
      <c r="M62" s="68">
        <v>157.5</v>
      </c>
      <c r="N62" s="68">
        <v>154.69999999999999</v>
      </c>
      <c r="O62" s="68">
        <v>148.69999999999999</v>
      </c>
      <c r="P62" s="68">
        <v>142.69999999999999</v>
      </c>
      <c r="Q62" s="38">
        <f t="shared" si="2"/>
        <v>150.89999999999998</v>
      </c>
      <c r="R62" s="16">
        <f t="shared" si="11"/>
        <v>156.83333333333331</v>
      </c>
      <c r="T62" s="6">
        <f t="shared" si="10"/>
        <v>8.256879868562048E-4</v>
      </c>
      <c r="V62" s="23">
        <f>+claims!D62</f>
        <v>2</v>
      </c>
      <c r="W62" s="23">
        <f>+claims!E62</f>
        <v>1</v>
      </c>
      <c r="X62" s="23">
        <f>+claims!F62</f>
        <v>6</v>
      </c>
      <c r="Z62" s="6">
        <f>IF(G62&gt;100,IF(V62&lt;1,0,+V62/G62),IF(V62&lt;1,0,+V62/100))</f>
        <v>1.2334258402713537E-2</v>
      </c>
      <c r="AA62" s="6">
        <f>IF(L62&gt;100,IF(W62&lt;1,0,+W62/L62),IF(W62&lt;1,0,+W62/100))</f>
        <v>6.1321477847616135E-3</v>
      </c>
      <c r="AB62" s="6">
        <f>IF(Q62&gt;100,IF(X62&lt;1,0,+X62/Q62),IF(X62&lt;1,0,+X62/100))</f>
        <v>3.9761431411530823E-2</v>
      </c>
      <c r="AD62" s="6">
        <f t="shared" si="7"/>
        <v>2.3980474701138205E-2</v>
      </c>
    </row>
    <row r="63" spans="1:30">
      <c r="A63" s="48" t="s">
        <v>94</v>
      </c>
      <c r="B63" s="48" t="s">
        <v>492</v>
      </c>
      <c r="C63" s="68">
        <v>54.4</v>
      </c>
      <c r="D63" s="68">
        <v>55</v>
      </c>
      <c r="E63" s="68">
        <v>55.6</v>
      </c>
      <c r="F63" s="68">
        <v>54.2</v>
      </c>
      <c r="G63" s="38">
        <f t="shared" si="0"/>
        <v>54.8</v>
      </c>
      <c r="H63" s="68">
        <v>52.9</v>
      </c>
      <c r="I63" s="68">
        <v>53</v>
      </c>
      <c r="J63" s="68">
        <v>51.1</v>
      </c>
      <c r="K63" s="68">
        <v>48.7</v>
      </c>
      <c r="L63" s="38">
        <f t="shared" si="1"/>
        <v>51.424999999999997</v>
      </c>
      <c r="M63" s="68">
        <v>50.2</v>
      </c>
      <c r="N63" s="68">
        <v>53.5</v>
      </c>
      <c r="O63" s="68">
        <v>54.4</v>
      </c>
      <c r="P63" s="68">
        <v>54</v>
      </c>
      <c r="Q63" s="38">
        <f t="shared" si="2"/>
        <v>53.024999999999999</v>
      </c>
      <c r="R63" s="16">
        <f t="shared" si="11"/>
        <v>52.787499999999994</v>
      </c>
      <c r="T63" s="6">
        <f t="shared" si="10"/>
        <v>2.7791288803085171E-4</v>
      </c>
      <c r="V63" s="23">
        <f>+claims!D63</f>
        <v>0</v>
      </c>
      <c r="W63" s="23">
        <f>+claims!E63</f>
        <v>0</v>
      </c>
      <c r="X63" s="23">
        <f>+claims!F63</f>
        <v>1</v>
      </c>
      <c r="Z63" s="6">
        <f t="shared" si="12"/>
        <v>0</v>
      </c>
      <c r="AA63" s="6">
        <f t="shared" si="13"/>
        <v>0</v>
      </c>
      <c r="AB63" s="6">
        <f t="shared" si="14"/>
        <v>0.01</v>
      </c>
      <c r="AD63" s="6">
        <f t="shared" si="7"/>
        <v>5.0000000000000001E-3</v>
      </c>
    </row>
    <row r="64" spans="1:30">
      <c r="A64" s="48" t="s">
        <v>95</v>
      </c>
      <c r="B64" s="48" t="s">
        <v>96</v>
      </c>
      <c r="C64" s="68">
        <v>186.6</v>
      </c>
      <c r="D64" s="68">
        <v>188.8</v>
      </c>
      <c r="E64" s="68">
        <v>185.7</v>
      </c>
      <c r="F64" s="68">
        <v>184.5</v>
      </c>
      <c r="G64" s="38">
        <f t="shared" si="0"/>
        <v>186.39999999999998</v>
      </c>
      <c r="H64" s="68">
        <v>182.7</v>
      </c>
      <c r="I64" s="68">
        <v>184.4</v>
      </c>
      <c r="J64" s="68">
        <v>180.7</v>
      </c>
      <c r="K64" s="68">
        <v>184.4</v>
      </c>
      <c r="L64" s="38">
        <f t="shared" si="1"/>
        <v>183.04999999999998</v>
      </c>
      <c r="M64" s="68">
        <v>182.4</v>
      </c>
      <c r="N64" s="68">
        <v>178.8</v>
      </c>
      <c r="O64" s="68">
        <v>173.7</v>
      </c>
      <c r="P64" s="68">
        <v>178.3</v>
      </c>
      <c r="Q64" s="38">
        <f t="shared" si="2"/>
        <v>178.3</v>
      </c>
      <c r="R64" s="16">
        <f t="shared" si="11"/>
        <v>181.23333333333335</v>
      </c>
      <c r="T64" s="6">
        <f t="shared" si="10"/>
        <v>9.5414783943404606E-4</v>
      </c>
      <c r="V64" s="23">
        <f>+claims!D64</f>
        <v>0</v>
      </c>
      <c r="W64" s="23">
        <f>+claims!E64</f>
        <v>1</v>
      </c>
      <c r="X64" s="23">
        <f>+claims!F64</f>
        <v>1</v>
      </c>
      <c r="Z64" s="6">
        <f t="shared" si="12"/>
        <v>0</v>
      </c>
      <c r="AA64" s="6">
        <f t="shared" si="13"/>
        <v>5.4629882545752535E-3</v>
      </c>
      <c r="AB64" s="6">
        <f t="shared" si="14"/>
        <v>5.6085249579360622E-3</v>
      </c>
      <c r="AD64" s="6">
        <f t="shared" si="7"/>
        <v>4.6252585638264492E-3</v>
      </c>
    </row>
    <row r="65" spans="1:30">
      <c r="A65" s="48" t="s">
        <v>97</v>
      </c>
      <c r="B65" s="48" t="s">
        <v>98</v>
      </c>
      <c r="C65" s="68">
        <v>368</v>
      </c>
      <c r="D65" s="68">
        <v>370.8</v>
      </c>
      <c r="E65" s="68">
        <v>374.9</v>
      </c>
      <c r="F65" s="68">
        <v>385.2</v>
      </c>
      <c r="G65" s="38">
        <f t="shared" si="0"/>
        <v>374.72499999999997</v>
      </c>
      <c r="H65" s="68">
        <v>399.9</v>
      </c>
      <c r="I65" s="68">
        <v>403</v>
      </c>
      <c r="J65" s="68">
        <v>413.7</v>
      </c>
      <c r="K65" s="68">
        <v>418.6</v>
      </c>
      <c r="L65" s="38">
        <f t="shared" si="1"/>
        <v>408.79999999999995</v>
      </c>
      <c r="M65" s="68">
        <v>429.2</v>
      </c>
      <c r="N65" s="68">
        <v>441.3</v>
      </c>
      <c r="O65" s="68">
        <v>437.4</v>
      </c>
      <c r="P65" s="68">
        <v>425.6</v>
      </c>
      <c r="Q65" s="38">
        <f t="shared" si="2"/>
        <v>433.375</v>
      </c>
      <c r="R65" s="16">
        <f t="shared" si="11"/>
        <v>415.4083333333333</v>
      </c>
      <c r="T65" s="6">
        <f t="shared" si="10"/>
        <v>2.187020215557649E-3</v>
      </c>
      <c r="V65" s="23">
        <f>+claims!D65</f>
        <v>0</v>
      </c>
      <c r="W65" s="23">
        <f>+claims!E65</f>
        <v>2</v>
      </c>
      <c r="X65" s="23">
        <f>+claims!F65</f>
        <v>2</v>
      </c>
      <c r="Z65" s="6">
        <f t="shared" si="12"/>
        <v>0</v>
      </c>
      <c r="AA65" s="6">
        <f t="shared" si="13"/>
        <v>4.8923679060665368E-3</v>
      </c>
      <c r="AB65" s="6">
        <f t="shared" si="14"/>
        <v>4.614940871070089E-3</v>
      </c>
      <c r="AD65" s="6">
        <f t="shared" si="7"/>
        <v>3.9382597375572231E-3</v>
      </c>
    </row>
    <row r="66" spans="1:30">
      <c r="A66" s="48" t="s">
        <v>99</v>
      </c>
      <c r="B66" s="48" t="s">
        <v>100</v>
      </c>
      <c r="C66" s="69">
        <v>1373.3000000000002</v>
      </c>
      <c r="D66" s="69">
        <v>1371.3000000000002</v>
      </c>
      <c r="E66" s="69">
        <v>1372.3999999999999</v>
      </c>
      <c r="F66" s="69">
        <v>1351.2</v>
      </c>
      <c r="G66" s="38">
        <f t="shared" si="0"/>
        <v>1367.05</v>
      </c>
      <c r="H66" s="69">
        <v>1334.6</v>
      </c>
      <c r="I66" s="69">
        <v>1333.6000000000001</v>
      </c>
      <c r="J66" s="69">
        <v>1332.3</v>
      </c>
      <c r="K66" s="69">
        <v>1351.1</v>
      </c>
      <c r="L66" s="38">
        <f t="shared" si="1"/>
        <v>1337.9</v>
      </c>
      <c r="M66" s="69">
        <v>1364.6999999999998</v>
      </c>
      <c r="N66" s="69">
        <v>1362.6</v>
      </c>
      <c r="O66" s="69">
        <v>1333.3</v>
      </c>
      <c r="P66" s="69">
        <v>1299.7</v>
      </c>
      <c r="Q66" s="38">
        <f t="shared" si="2"/>
        <v>1340.0749999999998</v>
      </c>
      <c r="R66" s="16">
        <f t="shared" si="11"/>
        <v>1343.8458333333333</v>
      </c>
      <c r="T66" s="6">
        <f t="shared" si="10"/>
        <v>7.0750097392354881E-3</v>
      </c>
      <c r="V66" s="23">
        <f>+claims!D66</f>
        <v>9</v>
      </c>
      <c r="W66" s="23">
        <f>+claims!E66</f>
        <v>13</v>
      </c>
      <c r="X66" s="23">
        <f>+claims!F66</f>
        <v>11</v>
      </c>
      <c r="Z66" s="6">
        <f t="shared" si="12"/>
        <v>6.5835192567938261E-3</v>
      </c>
      <c r="AA66" s="6">
        <f t="shared" si="13"/>
        <v>9.7167202332012845E-3</v>
      </c>
      <c r="AB66" s="6">
        <f t="shared" si="14"/>
        <v>8.2084957931459063E-3</v>
      </c>
      <c r="AD66" s="6">
        <f t="shared" si="7"/>
        <v>8.44040785043902E-3</v>
      </c>
    </row>
    <row r="67" spans="1:30">
      <c r="A67" s="48" t="s">
        <v>101</v>
      </c>
      <c r="B67" s="48" t="s">
        <v>534</v>
      </c>
      <c r="C67" s="68">
        <v>743.8</v>
      </c>
      <c r="D67" s="68">
        <v>759.1</v>
      </c>
      <c r="E67" s="68">
        <v>752</v>
      </c>
      <c r="F67" s="68">
        <v>742</v>
      </c>
      <c r="G67" s="38">
        <f t="shared" si="0"/>
        <v>749.22500000000002</v>
      </c>
      <c r="H67" s="68">
        <v>734</v>
      </c>
      <c r="I67" s="68">
        <v>720</v>
      </c>
      <c r="J67" s="68">
        <v>710</v>
      </c>
      <c r="K67" s="68">
        <v>694.6</v>
      </c>
      <c r="L67" s="38">
        <f t="shared" si="1"/>
        <v>714.65</v>
      </c>
      <c r="M67" s="68">
        <v>675.2</v>
      </c>
      <c r="N67" s="68">
        <v>680</v>
      </c>
      <c r="O67" s="68">
        <v>683</v>
      </c>
      <c r="P67" s="68">
        <v>689</v>
      </c>
      <c r="Q67" s="38">
        <f t="shared" si="2"/>
        <v>681.8</v>
      </c>
      <c r="R67" s="16">
        <f t="shared" si="11"/>
        <v>703.98750000000007</v>
      </c>
      <c r="T67" s="6">
        <f t="shared" si="10"/>
        <v>3.7063168224033961E-3</v>
      </c>
      <c r="V67" s="23">
        <f>+claims!D67</f>
        <v>5</v>
      </c>
      <c r="W67" s="23">
        <f>+claims!E67</f>
        <v>3</v>
      </c>
      <c r="X67" s="23">
        <f>+claims!F67</f>
        <v>7</v>
      </c>
      <c r="Z67" s="6">
        <f t="shared" si="12"/>
        <v>6.6735626814374855E-3</v>
      </c>
      <c r="AA67" s="6">
        <f t="shared" si="13"/>
        <v>4.1978590918631499E-3</v>
      </c>
      <c r="AB67" s="6">
        <f t="shared" si="14"/>
        <v>1.0266940451745381E-2</v>
      </c>
      <c r="AD67" s="6">
        <f t="shared" si="7"/>
        <v>7.6450170367333217E-3</v>
      </c>
    </row>
    <row r="68" spans="1:30">
      <c r="A68" s="48" t="s">
        <v>102</v>
      </c>
      <c r="B68" s="48" t="s">
        <v>103</v>
      </c>
      <c r="C68" s="68">
        <v>28.3</v>
      </c>
      <c r="D68" s="68">
        <v>29</v>
      </c>
      <c r="E68" s="68">
        <v>29</v>
      </c>
      <c r="F68" s="68">
        <v>29.3</v>
      </c>
      <c r="G68" s="38">
        <f t="shared" si="0"/>
        <v>28.9</v>
      </c>
      <c r="H68" s="68">
        <v>29.3</v>
      </c>
      <c r="I68" s="68">
        <v>27.7</v>
      </c>
      <c r="J68" s="68">
        <v>29</v>
      </c>
      <c r="K68" s="68">
        <v>31</v>
      </c>
      <c r="L68" s="38">
        <f t="shared" si="1"/>
        <v>29.25</v>
      </c>
      <c r="M68" s="68">
        <v>28.5</v>
      </c>
      <c r="N68" s="68">
        <v>28.7</v>
      </c>
      <c r="O68" s="68">
        <v>27.7</v>
      </c>
      <c r="P68" s="68">
        <v>29.4</v>
      </c>
      <c r="Q68" s="38">
        <f t="shared" si="2"/>
        <v>28.575000000000003</v>
      </c>
      <c r="R68" s="16">
        <f t="shared" si="11"/>
        <v>28.854166666666668</v>
      </c>
      <c r="T68" s="6">
        <f t="shared" si="10"/>
        <v>1.5190991787936289E-4</v>
      </c>
      <c r="V68" s="23">
        <f>+claims!D68</f>
        <v>0</v>
      </c>
      <c r="W68" s="23">
        <f>+claims!E68</f>
        <v>0</v>
      </c>
      <c r="X68" s="23">
        <f>+claims!F68</f>
        <v>0</v>
      </c>
      <c r="Z68" s="6">
        <f t="shared" si="12"/>
        <v>0</v>
      </c>
      <c r="AA68" s="6">
        <f t="shared" si="13"/>
        <v>0</v>
      </c>
      <c r="AB68" s="6">
        <f t="shared" si="14"/>
        <v>0</v>
      </c>
      <c r="AD68" s="6">
        <f t="shared" ref="AD68:AD128" si="15">(+Z68+(AA68*2)+(AB68*3))/6</f>
        <v>0</v>
      </c>
    </row>
    <row r="69" spans="1:30">
      <c r="A69" s="48" t="s">
        <v>104</v>
      </c>
      <c r="B69" s="48" t="s">
        <v>105</v>
      </c>
      <c r="C69" s="68">
        <v>41.1</v>
      </c>
      <c r="D69" s="68">
        <v>41.5</v>
      </c>
      <c r="E69" s="68">
        <v>42</v>
      </c>
      <c r="F69" s="68">
        <v>41.2</v>
      </c>
      <c r="G69" s="38">
        <f t="shared" ref="G69:G132" si="16">AVERAGE(C69:F69)</f>
        <v>41.45</v>
      </c>
      <c r="H69" s="68">
        <v>40</v>
      </c>
      <c r="I69" s="68">
        <v>41.1</v>
      </c>
      <c r="J69" s="68">
        <v>40.5</v>
      </c>
      <c r="K69" s="68">
        <v>39.6</v>
      </c>
      <c r="L69" s="38">
        <f t="shared" ref="L69:L80" si="17">AVERAGE(H69:K69)</f>
        <v>40.299999999999997</v>
      </c>
      <c r="M69" s="68">
        <v>40.200000000000003</v>
      </c>
      <c r="N69" s="68">
        <v>40.799999999999997</v>
      </c>
      <c r="O69" s="68">
        <v>40.1</v>
      </c>
      <c r="P69" s="68">
        <v>39.4</v>
      </c>
      <c r="Q69" s="38">
        <f t="shared" ref="Q69:Q132" si="18">AVERAGE(M69:P69)</f>
        <v>40.125</v>
      </c>
      <c r="R69" s="16">
        <f t="shared" si="11"/>
        <v>40.404166666666669</v>
      </c>
      <c r="T69" s="6">
        <f t="shared" ref="T69:T104" si="19">+R69/$R$265</f>
        <v>2.1271775793157863E-4</v>
      </c>
      <c r="V69" s="23">
        <f>+claims!D69</f>
        <v>0</v>
      </c>
      <c r="W69" s="23">
        <f>+claims!E69</f>
        <v>0</v>
      </c>
      <c r="X69" s="23">
        <f>+claims!F69</f>
        <v>0</v>
      </c>
      <c r="Z69" s="6">
        <f t="shared" si="12"/>
        <v>0</v>
      </c>
      <c r="AA69" s="6">
        <f t="shared" si="13"/>
        <v>0</v>
      </c>
      <c r="AB69" s="6">
        <f t="shared" si="14"/>
        <v>0</v>
      </c>
      <c r="AD69" s="6">
        <f t="shared" si="15"/>
        <v>0</v>
      </c>
    </row>
    <row r="70" spans="1:30">
      <c r="A70" s="48" t="s">
        <v>106</v>
      </c>
      <c r="B70" s="48" t="s">
        <v>107</v>
      </c>
      <c r="C70" s="68">
        <v>597.4</v>
      </c>
      <c r="D70" s="68">
        <v>604.29999999999995</v>
      </c>
      <c r="E70" s="68">
        <v>611.29999999999995</v>
      </c>
      <c r="F70" s="68">
        <v>606</v>
      </c>
      <c r="G70" s="38">
        <f t="shared" si="16"/>
        <v>604.75</v>
      </c>
      <c r="H70" s="68">
        <v>612</v>
      </c>
      <c r="I70" s="68">
        <v>620</v>
      </c>
      <c r="J70" s="68">
        <v>613</v>
      </c>
      <c r="K70" s="68">
        <v>630</v>
      </c>
      <c r="L70" s="38">
        <f t="shared" si="17"/>
        <v>618.75</v>
      </c>
      <c r="M70" s="68">
        <v>609</v>
      </c>
      <c r="N70" s="68">
        <v>602</v>
      </c>
      <c r="O70" s="68">
        <v>593</v>
      </c>
      <c r="P70" s="68">
        <v>604</v>
      </c>
      <c r="Q70" s="38">
        <f t="shared" si="18"/>
        <v>602</v>
      </c>
      <c r="R70" s="16">
        <f t="shared" si="11"/>
        <v>608.04166666666663</v>
      </c>
      <c r="T70" s="6">
        <f t="shared" si="19"/>
        <v>3.2011861828354403E-3</v>
      </c>
      <c r="V70" s="23">
        <f>+claims!D70</f>
        <v>13</v>
      </c>
      <c r="W70" s="23">
        <f>+claims!E70</f>
        <v>29</v>
      </c>
      <c r="X70" s="23">
        <f>+claims!F70</f>
        <v>20</v>
      </c>
      <c r="Z70" s="6">
        <f t="shared" si="12"/>
        <v>2.1496486151302192E-2</v>
      </c>
      <c r="AA70" s="6">
        <f t="shared" si="13"/>
        <v>4.6868686868686872E-2</v>
      </c>
      <c r="AB70" s="6">
        <f t="shared" si="14"/>
        <v>3.3222591362126248E-2</v>
      </c>
      <c r="AD70" s="6">
        <f t="shared" si="15"/>
        <v>3.581693899584245E-2</v>
      </c>
    </row>
    <row r="71" spans="1:30">
      <c r="A71" s="48" t="s">
        <v>108</v>
      </c>
      <c r="B71" s="48" t="s">
        <v>109</v>
      </c>
      <c r="C71" s="68">
        <v>19</v>
      </c>
      <c r="D71" s="68">
        <v>17</v>
      </c>
      <c r="E71" s="68">
        <v>19</v>
      </c>
      <c r="F71" s="68">
        <v>19</v>
      </c>
      <c r="G71" s="38">
        <f t="shared" si="16"/>
        <v>18.5</v>
      </c>
      <c r="H71" s="68">
        <v>19</v>
      </c>
      <c r="I71" s="68">
        <v>19</v>
      </c>
      <c r="J71" s="68">
        <v>19</v>
      </c>
      <c r="K71" s="68">
        <v>19</v>
      </c>
      <c r="L71" s="38">
        <f t="shared" si="17"/>
        <v>19</v>
      </c>
      <c r="M71" s="68">
        <v>20</v>
      </c>
      <c r="N71" s="68">
        <v>20</v>
      </c>
      <c r="O71" s="68">
        <v>20</v>
      </c>
      <c r="P71" s="68">
        <v>21</v>
      </c>
      <c r="Q71" s="38">
        <f t="shared" si="18"/>
        <v>20.25</v>
      </c>
      <c r="R71" s="16">
        <f t="shared" si="11"/>
        <v>19.541666666666668</v>
      </c>
      <c r="T71" s="6">
        <f t="shared" si="19"/>
        <v>1.0288195160349631E-4</v>
      </c>
      <c r="V71" s="23">
        <f>+claims!D71</f>
        <v>1</v>
      </c>
      <c r="W71" s="23">
        <f>+claims!E71</f>
        <v>0</v>
      </c>
      <c r="X71" s="23">
        <f>+claims!F71</f>
        <v>0</v>
      </c>
      <c r="Z71" s="6">
        <f t="shared" si="12"/>
        <v>0.01</v>
      </c>
      <c r="AA71" s="6">
        <f t="shared" si="13"/>
        <v>0</v>
      </c>
      <c r="AB71" s="6">
        <f t="shared" si="14"/>
        <v>0</v>
      </c>
      <c r="AD71" s="6">
        <f t="shared" si="15"/>
        <v>1.6666666666666668E-3</v>
      </c>
    </row>
    <row r="72" spans="1:30">
      <c r="A72" s="48" t="s">
        <v>110</v>
      </c>
      <c r="B72" s="48" t="s">
        <v>111</v>
      </c>
      <c r="C72" s="68">
        <v>31</v>
      </c>
      <c r="D72" s="68">
        <v>31</v>
      </c>
      <c r="E72" s="68">
        <v>32</v>
      </c>
      <c r="F72" s="68">
        <v>32</v>
      </c>
      <c r="G72" s="38">
        <f t="shared" si="16"/>
        <v>31.5</v>
      </c>
      <c r="H72" s="68">
        <v>30</v>
      </c>
      <c r="I72" s="68">
        <v>31</v>
      </c>
      <c r="J72" s="68">
        <v>31</v>
      </c>
      <c r="K72" s="68">
        <v>32</v>
      </c>
      <c r="L72" s="38">
        <f t="shared" si="17"/>
        <v>31</v>
      </c>
      <c r="M72" s="68">
        <v>31</v>
      </c>
      <c r="N72" s="68">
        <v>31</v>
      </c>
      <c r="O72" s="68">
        <v>31</v>
      </c>
      <c r="P72" s="68">
        <v>31</v>
      </c>
      <c r="Q72" s="38">
        <f t="shared" si="18"/>
        <v>31</v>
      </c>
      <c r="R72" s="16">
        <f t="shared" si="11"/>
        <v>31.083333333333332</v>
      </c>
      <c r="T72" s="6">
        <f t="shared" si="19"/>
        <v>1.6364591875524145E-4</v>
      </c>
      <c r="V72" s="23">
        <f>+claims!D72</f>
        <v>0</v>
      </c>
      <c r="W72" s="23">
        <f>+claims!E72</f>
        <v>0</v>
      </c>
      <c r="X72" s="23">
        <f>+claims!F72</f>
        <v>0</v>
      </c>
      <c r="Z72" s="6">
        <f t="shared" si="12"/>
        <v>0</v>
      </c>
      <c r="AA72" s="6">
        <f t="shared" si="13"/>
        <v>0</v>
      </c>
      <c r="AB72" s="6">
        <f t="shared" si="14"/>
        <v>0</v>
      </c>
      <c r="AD72" s="6">
        <f t="shared" si="15"/>
        <v>0</v>
      </c>
    </row>
    <row r="73" spans="1:30">
      <c r="A73" s="48" t="s">
        <v>112</v>
      </c>
      <c r="B73" s="48" t="s">
        <v>113</v>
      </c>
      <c r="C73" s="68">
        <v>5</v>
      </c>
      <c r="D73" s="68">
        <v>5</v>
      </c>
      <c r="E73" s="68">
        <v>5</v>
      </c>
      <c r="F73" s="68">
        <v>5</v>
      </c>
      <c r="G73" s="38">
        <f t="shared" si="16"/>
        <v>5</v>
      </c>
      <c r="H73" s="68">
        <v>5</v>
      </c>
      <c r="I73" s="68">
        <v>5.5</v>
      </c>
      <c r="J73" s="68">
        <v>5.5</v>
      </c>
      <c r="K73" s="68">
        <v>5.5</v>
      </c>
      <c r="L73" s="38">
        <f t="shared" si="17"/>
        <v>5.375</v>
      </c>
      <c r="M73" s="68">
        <v>5.5</v>
      </c>
      <c r="N73" s="68">
        <v>5.0999999999999996</v>
      </c>
      <c r="O73" s="68">
        <v>4.8</v>
      </c>
      <c r="P73" s="68">
        <v>4.8</v>
      </c>
      <c r="Q73" s="38">
        <f t="shared" si="18"/>
        <v>5.05</v>
      </c>
      <c r="R73" s="16">
        <f t="shared" si="11"/>
        <v>5.1499999999999995</v>
      </c>
      <c r="T73" s="6">
        <f t="shared" si="19"/>
        <v>2.7113452490814802E-5</v>
      </c>
      <c r="V73" s="23">
        <f>+claims!D73</f>
        <v>0</v>
      </c>
      <c r="W73" s="23">
        <f>+claims!E73</f>
        <v>0</v>
      </c>
      <c r="X73" s="23">
        <f>+claims!F73</f>
        <v>0</v>
      </c>
      <c r="Z73" s="6">
        <f t="shared" si="12"/>
        <v>0</v>
      </c>
      <c r="AA73" s="6">
        <f t="shared" si="13"/>
        <v>0</v>
      </c>
      <c r="AB73" s="6">
        <f t="shared" si="14"/>
        <v>0</v>
      </c>
      <c r="AD73" s="6">
        <f t="shared" si="15"/>
        <v>0</v>
      </c>
    </row>
    <row r="74" spans="1:30">
      <c r="A74" s="48" t="s">
        <v>114</v>
      </c>
      <c r="B74" s="48" t="s">
        <v>115</v>
      </c>
      <c r="C74" s="68">
        <v>82.8</v>
      </c>
      <c r="D74" s="68">
        <v>88.9</v>
      </c>
      <c r="E74" s="68">
        <v>86.9</v>
      </c>
      <c r="F74" s="68">
        <v>87.1</v>
      </c>
      <c r="G74" s="38">
        <f t="shared" si="16"/>
        <v>86.425000000000011</v>
      </c>
      <c r="H74" s="68">
        <v>83.1</v>
      </c>
      <c r="I74" s="68">
        <v>81</v>
      </c>
      <c r="J74" s="68">
        <v>83.9</v>
      </c>
      <c r="K74" s="68">
        <v>88.8</v>
      </c>
      <c r="L74" s="38">
        <f t="shared" si="17"/>
        <v>84.2</v>
      </c>
      <c r="M74" s="68">
        <v>85.7</v>
      </c>
      <c r="N74" s="68">
        <v>86.3</v>
      </c>
      <c r="O74" s="68">
        <v>84.2</v>
      </c>
      <c r="P74" s="68">
        <v>81.8</v>
      </c>
      <c r="Q74" s="38">
        <f t="shared" si="18"/>
        <v>84.5</v>
      </c>
      <c r="R74" s="16">
        <f t="shared" si="11"/>
        <v>84.720833333333346</v>
      </c>
      <c r="T74" s="6">
        <f t="shared" si="19"/>
        <v>4.4603384263409182E-4</v>
      </c>
      <c r="V74" s="23">
        <f>+claims!D74</f>
        <v>0</v>
      </c>
      <c r="W74" s="23">
        <f>+claims!E74</f>
        <v>0</v>
      </c>
      <c r="X74" s="23">
        <f>+claims!F74</f>
        <v>1</v>
      </c>
      <c r="Z74" s="6">
        <f t="shared" si="12"/>
        <v>0</v>
      </c>
      <c r="AA74" s="6">
        <f t="shared" si="13"/>
        <v>0</v>
      </c>
      <c r="AB74" s="6">
        <f t="shared" si="14"/>
        <v>0.01</v>
      </c>
      <c r="AD74" s="6">
        <f t="shared" si="15"/>
        <v>5.0000000000000001E-3</v>
      </c>
    </row>
    <row r="75" spans="1:30">
      <c r="A75" s="48" t="s">
        <v>116</v>
      </c>
      <c r="B75" s="48" t="s">
        <v>117</v>
      </c>
      <c r="C75" s="68">
        <v>25</v>
      </c>
      <c r="D75" s="68">
        <v>24</v>
      </c>
      <c r="E75" s="68">
        <v>25</v>
      </c>
      <c r="F75" s="68">
        <v>25</v>
      </c>
      <c r="G75" s="38">
        <f t="shared" si="16"/>
        <v>24.75</v>
      </c>
      <c r="H75" s="68">
        <v>28</v>
      </c>
      <c r="I75" s="68">
        <v>26</v>
      </c>
      <c r="J75" s="68">
        <v>28</v>
      </c>
      <c r="K75" s="68">
        <v>28</v>
      </c>
      <c r="L75" s="38">
        <f t="shared" si="17"/>
        <v>27.5</v>
      </c>
      <c r="M75" s="68">
        <v>30</v>
      </c>
      <c r="N75" s="68">
        <v>29</v>
      </c>
      <c r="O75" s="68">
        <v>29</v>
      </c>
      <c r="P75" s="68">
        <v>29</v>
      </c>
      <c r="Q75" s="38">
        <f t="shared" si="18"/>
        <v>29.25</v>
      </c>
      <c r="R75" s="16">
        <f t="shared" si="11"/>
        <v>27.916666666666668</v>
      </c>
      <c r="T75" s="6">
        <f t="shared" si="19"/>
        <v>1.4697421657642329E-4</v>
      </c>
      <c r="V75" s="23">
        <f>+claims!D75</f>
        <v>0</v>
      </c>
      <c r="W75" s="23">
        <f>+claims!E75</f>
        <v>1</v>
      </c>
      <c r="X75" s="23">
        <f>+claims!F75</f>
        <v>0</v>
      </c>
      <c r="Z75" s="6">
        <f t="shared" si="12"/>
        <v>0</v>
      </c>
      <c r="AA75" s="6">
        <f t="shared" si="13"/>
        <v>0.01</v>
      </c>
      <c r="AB75" s="6">
        <f t="shared" si="14"/>
        <v>0</v>
      </c>
      <c r="AD75" s="6">
        <f t="shared" si="15"/>
        <v>3.3333333333333335E-3</v>
      </c>
    </row>
    <row r="76" spans="1:30">
      <c r="A76" s="48" t="s">
        <v>118</v>
      </c>
      <c r="B76" s="48" t="s">
        <v>119</v>
      </c>
      <c r="C76" s="68">
        <v>183.3</v>
      </c>
      <c r="D76" s="68">
        <v>188.7</v>
      </c>
      <c r="E76" s="68">
        <v>190.5</v>
      </c>
      <c r="F76" s="68">
        <v>192.3</v>
      </c>
      <c r="G76" s="38">
        <f t="shared" si="16"/>
        <v>188.7</v>
      </c>
      <c r="H76" s="68">
        <v>192.5</v>
      </c>
      <c r="I76" s="68">
        <v>194.3</v>
      </c>
      <c r="J76" s="68">
        <v>193.9</v>
      </c>
      <c r="K76" s="68">
        <v>192.6</v>
      </c>
      <c r="L76" s="38">
        <f t="shared" si="17"/>
        <v>193.32500000000002</v>
      </c>
      <c r="M76" s="68">
        <v>194</v>
      </c>
      <c r="N76" s="68">
        <v>192.9</v>
      </c>
      <c r="O76" s="68">
        <v>188.3</v>
      </c>
      <c r="P76" s="68">
        <v>181.8</v>
      </c>
      <c r="Q76" s="38">
        <f t="shared" si="18"/>
        <v>189.25</v>
      </c>
      <c r="R76" s="16">
        <f t="shared" si="11"/>
        <v>190.51666666666665</v>
      </c>
      <c r="T76" s="6">
        <f t="shared" si="19"/>
        <v>1.0030222505582654E-3</v>
      </c>
      <c r="V76" s="23">
        <f>+claims!D76</f>
        <v>0</v>
      </c>
      <c r="W76" s="23">
        <f>+claims!E76</f>
        <v>1</v>
      </c>
      <c r="X76" s="23">
        <f>+claims!F76</f>
        <v>1</v>
      </c>
      <c r="Z76" s="6">
        <f t="shared" si="12"/>
        <v>0</v>
      </c>
      <c r="AA76" s="6">
        <f t="shared" si="13"/>
        <v>5.1726367515841191E-3</v>
      </c>
      <c r="AB76" s="6">
        <f t="shared" si="14"/>
        <v>5.2840158520475562E-3</v>
      </c>
      <c r="AD76" s="6">
        <f t="shared" si="15"/>
        <v>4.366220176551818E-3</v>
      </c>
    </row>
    <row r="77" spans="1:30">
      <c r="A77" s="48" t="s">
        <v>120</v>
      </c>
      <c r="B77" s="48" t="s">
        <v>121</v>
      </c>
      <c r="C77" s="68">
        <v>18.8</v>
      </c>
      <c r="D77" s="68">
        <v>17.8</v>
      </c>
      <c r="E77" s="68">
        <v>17</v>
      </c>
      <c r="F77" s="68">
        <v>18</v>
      </c>
      <c r="G77" s="38">
        <f t="shared" si="16"/>
        <v>17.899999999999999</v>
      </c>
      <c r="H77" s="68">
        <v>18</v>
      </c>
      <c r="I77" s="68">
        <v>18</v>
      </c>
      <c r="J77" s="68">
        <v>16.3</v>
      </c>
      <c r="K77" s="68">
        <v>16.100000000000001</v>
      </c>
      <c r="L77" s="38">
        <f t="shared" si="17"/>
        <v>17.100000000000001</v>
      </c>
      <c r="M77" s="68">
        <v>15.6</v>
      </c>
      <c r="N77" s="68">
        <v>16.5</v>
      </c>
      <c r="O77" s="68">
        <v>16.7</v>
      </c>
      <c r="P77" s="68">
        <v>16</v>
      </c>
      <c r="Q77" s="38">
        <f t="shared" si="18"/>
        <v>16.2</v>
      </c>
      <c r="R77" s="16">
        <f t="shared" si="11"/>
        <v>16.783333333333331</v>
      </c>
      <c r="T77" s="6">
        <f t="shared" si="19"/>
        <v>8.8360021547736266E-5</v>
      </c>
      <c r="V77" s="23">
        <f>+claims!D77</f>
        <v>0</v>
      </c>
      <c r="W77" s="23">
        <f>+claims!E77</f>
        <v>0</v>
      </c>
      <c r="X77" s="23">
        <f>+claims!F77</f>
        <v>0</v>
      </c>
      <c r="Z77" s="6">
        <f t="shared" si="12"/>
        <v>0</v>
      </c>
      <c r="AA77" s="6">
        <f t="shared" si="13"/>
        <v>0</v>
      </c>
      <c r="AB77" s="6">
        <f t="shared" si="14"/>
        <v>0</v>
      </c>
      <c r="AD77" s="6">
        <f t="shared" si="15"/>
        <v>0</v>
      </c>
    </row>
    <row r="78" spans="1:30">
      <c r="A78" s="48" t="s">
        <v>122</v>
      </c>
      <c r="B78" s="48" t="s">
        <v>123</v>
      </c>
      <c r="C78" s="68">
        <v>50.1</v>
      </c>
      <c r="D78" s="68">
        <v>44.1</v>
      </c>
      <c r="E78" s="68">
        <v>46</v>
      </c>
      <c r="F78" s="68">
        <v>49.7</v>
      </c>
      <c r="G78" s="38">
        <f t="shared" si="16"/>
        <v>47.474999999999994</v>
      </c>
      <c r="H78" s="68">
        <v>48.2</v>
      </c>
      <c r="I78" s="68">
        <v>44</v>
      </c>
      <c r="J78" s="68">
        <v>42.6</v>
      </c>
      <c r="K78" s="68">
        <v>42</v>
      </c>
      <c r="L78" s="38">
        <f t="shared" si="17"/>
        <v>44.2</v>
      </c>
      <c r="M78" s="68">
        <v>43.9</v>
      </c>
      <c r="N78" s="68">
        <v>43.3</v>
      </c>
      <c r="O78" s="68">
        <v>42.9</v>
      </c>
      <c r="P78" s="68">
        <v>43.2</v>
      </c>
      <c r="Q78" s="38">
        <f t="shared" si="18"/>
        <v>43.325000000000003</v>
      </c>
      <c r="R78" s="16">
        <f t="shared" si="11"/>
        <v>44.308333333333337</v>
      </c>
      <c r="T78" s="6">
        <f t="shared" si="19"/>
        <v>2.3327221180204262E-4</v>
      </c>
      <c r="V78" s="23">
        <f>+claims!D78</f>
        <v>0</v>
      </c>
      <c r="W78" s="23">
        <f>+claims!E78</f>
        <v>0</v>
      </c>
      <c r="X78" s="23">
        <f>+claims!F78</f>
        <v>0</v>
      </c>
      <c r="Z78" s="6">
        <f t="shared" si="12"/>
        <v>0</v>
      </c>
      <c r="AA78" s="6">
        <f t="shared" si="13"/>
        <v>0</v>
      </c>
      <c r="AB78" s="6">
        <f t="shared" si="14"/>
        <v>0</v>
      </c>
      <c r="AD78" s="6">
        <f t="shared" si="15"/>
        <v>0</v>
      </c>
    </row>
    <row r="79" spans="1:30">
      <c r="A79" s="48" t="s">
        <v>124</v>
      </c>
      <c r="B79" s="48" t="s">
        <v>499</v>
      </c>
      <c r="C79" s="68">
        <v>25</v>
      </c>
      <c r="D79" s="68">
        <v>25</v>
      </c>
      <c r="E79" s="68">
        <v>25</v>
      </c>
      <c r="F79" s="68">
        <v>25</v>
      </c>
      <c r="G79" s="38">
        <f t="shared" si="16"/>
        <v>25</v>
      </c>
      <c r="H79" s="68">
        <v>23</v>
      </c>
      <c r="I79" s="68">
        <v>23</v>
      </c>
      <c r="J79" s="68">
        <v>25</v>
      </c>
      <c r="K79" s="68">
        <v>24</v>
      </c>
      <c r="L79" s="38">
        <f t="shared" si="17"/>
        <v>23.75</v>
      </c>
      <c r="M79" s="68">
        <v>25</v>
      </c>
      <c r="N79" s="68">
        <v>23</v>
      </c>
      <c r="O79" s="68">
        <v>24</v>
      </c>
      <c r="P79" s="68">
        <v>20</v>
      </c>
      <c r="Q79" s="38">
        <f t="shared" si="18"/>
        <v>23</v>
      </c>
      <c r="R79" s="16">
        <f t="shared" si="11"/>
        <v>23.583333333333332</v>
      </c>
      <c r="T79" s="6">
        <f t="shared" si="19"/>
        <v>1.2416030833172474E-4</v>
      </c>
      <c r="V79" s="23">
        <f>+claims!D79</f>
        <v>0</v>
      </c>
      <c r="W79" s="23">
        <f>+claims!E79</f>
        <v>0</v>
      </c>
      <c r="X79" s="23">
        <f>+claims!F79</f>
        <v>2</v>
      </c>
      <c r="Z79" s="6">
        <f t="shared" si="12"/>
        <v>0</v>
      </c>
      <c r="AA79" s="6">
        <f t="shared" si="13"/>
        <v>0</v>
      </c>
      <c r="AB79" s="6">
        <f t="shared" si="14"/>
        <v>0.02</v>
      </c>
      <c r="AD79" s="6">
        <f t="shared" si="15"/>
        <v>0.01</v>
      </c>
    </row>
    <row r="80" spans="1:30">
      <c r="A80" s="48" t="s">
        <v>125</v>
      </c>
      <c r="B80" s="48" t="s">
        <v>126</v>
      </c>
      <c r="C80" s="68">
        <v>115.1</v>
      </c>
      <c r="D80" s="68">
        <v>116.6</v>
      </c>
      <c r="E80" s="68">
        <v>114.8</v>
      </c>
      <c r="F80" s="68">
        <v>114.6</v>
      </c>
      <c r="G80" s="38">
        <f t="shared" si="16"/>
        <v>115.27500000000001</v>
      </c>
      <c r="H80" s="68">
        <v>114.8</v>
      </c>
      <c r="I80" s="68">
        <v>114.3</v>
      </c>
      <c r="J80" s="68">
        <v>113.4</v>
      </c>
      <c r="K80" s="68">
        <v>114.3</v>
      </c>
      <c r="L80" s="38">
        <f t="shared" si="17"/>
        <v>114.2</v>
      </c>
      <c r="M80" s="68">
        <v>114.2</v>
      </c>
      <c r="N80" s="68">
        <v>111.3</v>
      </c>
      <c r="O80" s="68">
        <v>107.9</v>
      </c>
      <c r="P80" s="68">
        <v>106.7</v>
      </c>
      <c r="Q80" s="38">
        <f t="shared" si="18"/>
        <v>110.02499999999999</v>
      </c>
      <c r="R80" s="16">
        <f t="shared" si="11"/>
        <v>112.29166666666667</v>
      </c>
      <c r="T80" s="6">
        <f t="shared" si="19"/>
        <v>5.9118733384098628E-4</v>
      </c>
      <c r="V80" s="23">
        <f>+claims!D80</f>
        <v>3</v>
      </c>
      <c r="W80" s="23">
        <f>+claims!E80</f>
        <v>8</v>
      </c>
      <c r="X80" s="23">
        <f>+claims!F80</f>
        <v>2</v>
      </c>
      <c r="Z80" s="6">
        <f t="shared" si="12"/>
        <v>2.6024723487312947E-2</v>
      </c>
      <c r="AA80" s="6">
        <f t="shared" si="13"/>
        <v>7.0052539404553416E-2</v>
      </c>
      <c r="AB80" s="6">
        <f t="shared" si="14"/>
        <v>1.8177686889343334E-2</v>
      </c>
      <c r="AD80" s="6">
        <f t="shared" si="15"/>
        <v>3.6777143827408293E-2</v>
      </c>
    </row>
    <row r="81" spans="1:30">
      <c r="A81" s="48" t="s">
        <v>482</v>
      </c>
      <c r="B81" s="48" t="s">
        <v>535</v>
      </c>
      <c r="C81" s="68">
        <v>8</v>
      </c>
      <c r="D81" s="68">
        <v>7</v>
      </c>
      <c r="E81" s="68">
        <v>7</v>
      </c>
      <c r="F81" s="68">
        <v>7</v>
      </c>
      <c r="G81" s="38">
        <f t="shared" si="16"/>
        <v>7.25</v>
      </c>
      <c r="H81" s="68">
        <v>7</v>
      </c>
      <c r="I81" s="68">
        <v>7</v>
      </c>
      <c r="J81" s="68">
        <v>7</v>
      </c>
      <c r="K81" s="68">
        <v>7</v>
      </c>
      <c r="L81" s="38">
        <f>AVERAGE(H81:K81)</f>
        <v>7</v>
      </c>
      <c r="M81" s="68">
        <v>7</v>
      </c>
      <c r="N81" s="68">
        <v>6</v>
      </c>
      <c r="O81" s="68">
        <v>6</v>
      </c>
      <c r="P81" s="68">
        <v>6</v>
      </c>
      <c r="Q81" s="38">
        <f>AVERAGE(M81:P81)</f>
        <v>6.25</v>
      </c>
      <c r="R81" s="16">
        <f>IF(G81&gt;0,(+G81+(L81*2)+(Q81*3))/6,IF(L81&gt;0,((L81*2)+(Q81*3))/5,Q81))</f>
        <v>6.666666666666667</v>
      </c>
      <c r="T81" s="6">
        <f t="shared" si="19"/>
        <v>3.5098320376459298E-5</v>
      </c>
      <c r="V81" s="23">
        <f>+claims!D81</f>
        <v>0</v>
      </c>
      <c r="W81" s="23">
        <f>+claims!E81</f>
        <v>0</v>
      </c>
      <c r="X81" s="23">
        <f>+claims!F81</f>
        <v>0</v>
      </c>
      <c r="Z81" s="6">
        <f>IF(G81&gt;100,IF(V81&lt;1,0,+V81/G81),IF(V81&lt;1,0,+V81/100))</f>
        <v>0</v>
      </c>
      <c r="AA81" s="6">
        <f>IF(L81&gt;100,IF(W81&lt;1,0,+W81/L81),IF(W81&lt;1,0,+W81/100))</f>
        <v>0</v>
      </c>
      <c r="AB81" s="6">
        <f>IF(Q81&gt;100,IF(X81&lt;1,0,+X81/Q81),IF(X81&lt;1,0,+X81/100))</f>
        <v>0</v>
      </c>
      <c r="AD81" s="6">
        <f t="shared" si="15"/>
        <v>0</v>
      </c>
    </row>
    <row r="82" spans="1:30">
      <c r="A82" s="48" t="s">
        <v>127</v>
      </c>
      <c r="B82" s="48" t="s">
        <v>493</v>
      </c>
      <c r="C82" s="68">
        <v>166.7</v>
      </c>
      <c r="D82" s="68">
        <v>167.7</v>
      </c>
      <c r="E82" s="68">
        <v>172.4</v>
      </c>
      <c r="F82" s="68">
        <v>171.3</v>
      </c>
      <c r="G82" s="38">
        <f t="shared" si="16"/>
        <v>169.52499999999998</v>
      </c>
      <c r="H82" s="68">
        <v>174.1</v>
      </c>
      <c r="I82" s="68">
        <v>192.3</v>
      </c>
      <c r="J82" s="68">
        <v>199.4</v>
      </c>
      <c r="K82" s="68">
        <v>197.1</v>
      </c>
      <c r="L82" s="38">
        <f t="shared" ref="L82:L126" si="20">AVERAGE(H82:K82)</f>
        <v>190.72499999999999</v>
      </c>
      <c r="M82" s="68">
        <v>196.5</v>
      </c>
      <c r="N82" s="68">
        <v>196.4</v>
      </c>
      <c r="O82" s="68">
        <v>191.6</v>
      </c>
      <c r="P82" s="68">
        <v>187.7</v>
      </c>
      <c r="Q82" s="38">
        <f t="shared" si="18"/>
        <v>193.05</v>
      </c>
      <c r="R82" s="16">
        <f t="shared" si="11"/>
        <v>188.35416666666666</v>
      </c>
      <c r="T82" s="6">
        <f t="shared" si="19"/>
        <v>9.9163723288615141E-4</v>
      </c>
      <c r="V82" s="23">
        <f>+claims!D82</f>
        <v>0</v>
      </c>
      <c r="W82" s="23">
        <f>+claims!E82</f>
        <v>0</v>
      </c>
      <c r="X82" s="23">
        <f>+claims!F82</f>
        <v>1</v>
      </c>
      <c r="Z82" s="6">
        <f t="shared" si="12"/>
        <v>0</v>
      </c>
      <c r="AA82" s="6">
        <f t="shared" si="13"/>
        <v>0</v>
      </c>
      <c r="AB82" s="6">
        <f t="shared" si="14"/>
        <v>5.1800051800051797E-3</v>
      </c>
      <c r="AD82" s="6">
        <f t="shared" si="15"/>
        <v>2.5900025900025899E-3</v>
      </c>
    </row>
    <row r="83" spans="1:30">
      <c r="A83" s="48" t="s">
        <v>128</v>
      </c>
      <c r="B83" s="48" t="s">
        <v>129</v>
      </c>
      <c r="C83" s="68">
        <v>52.5</v>
      </c>
      <c r="D83" s="68">
        <v>54</v>
      </c>
      <c r="E83" s="68">
        <v>53.7</v>
      </c>
      <c r="F83" s="68">
        <v>54.6</v>
      </c>
      <c r="G83" s="38">
        <f t="shared" si="16"/>
        <v>53.699999999999996</v>
      </c>
      <c r="H83" s="68">
        <v>54.1</v>
      </c>
      <c r="I83" s="68">
        <v>52.8</v>
      </c>
      <c r="J83" s="68">
        <v>53</v>
      </c>
      <c r="K83" s="68">
        <v>55</v>
      </c>
      <c r="L83" s="38">
        <f t="shared" si="20"/>
        <v>53.725000000000001</v>
      </c>
      <c r="M83" s="68">
        <v>53</v>
      </c>
      <c r="N83" s="68">
        <v>54</v>
      </c>
      <c r="O83" s="68">
        <v>49</v>
      </c>
      <c r="P83" s="68">
        <v>47</v>
      </c>
      <c r="Q83" s="38">
        <f t="shared" si="18"/>
        <v>50.75</v>
      </c>
      <c r="R83" s="16">
        <f t="shared" si="11"/>
        <v>52.233333333333327</v>
      </c>
      <c r="T83" s="6">
        <f t="shared" si="19"/>
        <v>2.7499534014955852E-4</v>
      </c>
      <c r="V83" s="23">
        <f>+claims!D83</f>
        <v>0</v>
      </c>
      <c r="W83" s="23">
        <f>+claims!E83</f>
        <v>0</v>
      </c>
      <c r="X83" s="23">
        <f>+claims!F83</f>
        <v>0</v>
      </c>
      <c r="Z83" s="6">
        <f t="shared" si="12"/>
        <v>0</v>
      </c>
      <c r="AA83" s="6">
        <f t="shared" si="13"/>
        <v>0</v>
      </c>
      <c r="AB83" s="6">
        <f t="shared" si="14"/>
        <v>0</v>
      </c>
      <c r="AD83" s="6">
        <f t="shared" si="15"/>
        <v>0</v>
      </c>
    </row>
    <row r="84" spans="1:30">
      <c r="A84" s="48" t="s">
        <v>130</v>
      </c>
      <c r="B84" s="48" t="s">
        <v>536</v>
      </c>
      <c r="C84" s="68">
        <v>115.1</v>
      </c>
      <c r="D84" s="68">
        <v>115.8</v>
      </c>
      <c r="E84" s="68">
        <v>117.2</v>
      </c>
      <c r="F84" s="68">
        <v>115.1</v>
      </c>
      <c r="G84" s="38">
        <f t="shared" si="16"/>
        <v>115.79999999999998</v>
      </c>
      <c r="H84" s="68">
        <v>113.2</v>
      </c>
      <c r="I84" s="68">
        <v>111.1</v>
      </c>
      <c r="J84" s="68">
        <v>113.3</v>
      </c>
      <c r="K84" s="68">
        <v>112.4</v>
      </c>
      <c r="L84" s="38">
        <f t="shared" si="20"/>
        <v>112.5</v>
      </c>
      <c r="M84" s="68">
        <v>110.3</v>
      </c>
      <c r="N84" s="68">
        <v>111.3</v>
      </c>
      <c r="O84" s="68">
        <v>110.7</v>
      </c>
      <c r="P84" s="68">
        <v>109.1</v>
      </c>
      <c r="Q84" s="38">
        <f t="shared" si="18"/>
        <v>110.35</v>
      </c>
      <c r="R84" s="16">
        <f t="shared" si="11"/>
        <v>111.97499999999998</v>
      </c>
      <c r="T84" s="6">
        <f t="shared" si="19"/>
        <v>5.8952016362310428E-4</v>
      </c>
      <c r="V84" s="23">
        <f>+claims!D84</f>
        <v>0</v>
      </c>
      <c r="W84" s="23">
        <f>+claims!E84</f>
        <v>1</v>
      </c>
      <c r="X84" s="23">
        <f>+claims!F84</f>
        <v>0</v>
      </c>
      <c r="Z84" s="6">
        <f t="shared" si="12"/>
        <v>0</v>
      </c>
      <c r="AA84" s="6">
        <f t="shared" si="13"/>
        <v>8.8888888888888889E-3</v>
      </c>
      <c r="AB84" s="6">
        <f t="shared" si="14"/>
        <v>0</v>
      </c>
      <c r="AD84" s="6">
        <f t="shared" si="15"/>
        <v>2.9629629629629628E-3</v>
      </c>
    </row>
    <row r="85" spans="1:30">
      <c r="A85" s="48" t="s">
        <v>131</v>
      </c>
      <c r="B85" s="48" t="s">
        <v>132</v>
      </c>
      <c r="C85" s="68">
        <v>14</v>
      </c>
      <c r="D85" s="68">
        <v>14</v>
      </c>
      <c r="E85" s="68">
        <v>12</v>
      </c>
      <c r="F85" s="68">
        <v>14</v>
      </c>
      <c r="G85" s="38">
        <f t="shared" si="16"/>
        <v>13.5</v>
      </c>
      <c r="H85" s="68">
        <v>14</v>
      </c>
      <c r="I85" s="68">
        <v>14</v>
      </c>
      <c r="J85" s="68">
        <v>14</v>
      </c>
      <c r="K85" s="68">
        <v>11.5</v>
      </c>
      <c r="L85" s="38">
        <f t="shared" si="20"/>
        <v>13.375</v>
      </c>
      <c r="M85" s="68">
        <v>12.8</v>
      </c>
      <c r="N85" s="68">
        <v>12.8</v>
      </c>
      <c r="O85" s="68">
        <v>13</v>
      </c>
      <c r="P85" s="68">
        <v>10</v>
      </c>
      <c r="Q85" s="38">
        <f t="shared" si="18"/>
        <v>12.15</v>
      </c>
      <c r="R85" s="16">
        <f t="shared" si="11"/>
        <v>12.783333333333333</v>
      </c>
      <c r="T85" s="6">
        <f t="shared" si="19"/>
        <v>6.7301029321860693E-5</v>
      </c>
      <c r="V85" s="23">
        <f>+claims!D85</f>
        <v>0</v>
      </c>
      <c r="W85" s="23">
        <f>+claims!E85</f>
        <v>0</v>
      </c>
      <c r="X85" s="23">
        <f>+claims!F85</f>
        <v>0</v>
      </c>
      <c r="Z85" s="6">
        <f t="shared" si="12"/>
        <v>0</v>
      </c>
      <c r="AA85" s="6">
        <f t="shared" si="13"/>
        <v>0</v>
      </c>
      <c r="AB85" s="6">
        <f t="shared" si="14"/>
        <v>0</v>
      </c>
      <c r="AD85" s="6">
        <f t="shared" si="15"/>
        <v>0</v>
      </c>
    </row>
    <row r="86" spans="1:30">
      <c r="A86" s="48" t="s">
        <v>133</v>
      </c>
      <c r="B86" s="48" t="s">
        <v>134</v>
      </c>
      <c r="C86" s="68">
        <v>12</v>
      </c>
      <c r="D86" s="68">
        <v>12</v>
      </c>
      <c r="E86" s="68">
        <v>12</v>
      </c>
      <c r="F86" s="68">
        <v>11.3</v>
      </c>
      <c r="G86" s="38">
        <f t="shared" si="16"/>
        <v>11.824999999999999</v>
      </c>
      <c r="H86" s="68">
        <v>11.6</v>
      </c>
      <c r="I86" s="68">
        <v>11.4</v>
      </c>
      <c r="J86" s="68">
        <v>12</v>
      </c>
      <c r="K86" s="68">
        <v>12</v>
      </c>
      <c r="L86" s="38">
        <f t="shared" si="20"/>
        <v>11.75</v>
      </c>
      <c r="M86" s="68">
        <v>12</v>
      </c>
      <c r="N86" s="68">
        <v>12</v>
      </c>
      <c r="O86" s="68">
        <v>10.3</v>
      </c>
      <c r="P86" s="68">
        <v>10</v>
      </c>
      <c r="Q86" s="38">
        <f t="shared" si="18"/>
        <v>11.074999999999999</v>
      </c>
      <c r="R86" s="16">
        <f t="shared" si="11"/>
        <v>11.424999999999999</v>
      </c>
      <c r="T86" s="6">
        <f t="shared" si="19"/>
        <v>6.014974654515711E-5</v>
      </c>
      <c r="V86" s="23">
        <f>+claims!D86</f>
        <v>0</v>
      </c>
      <c r="W86" s="23">
        <f>+claims!E86</f>
        <v>0</v>
      </c>
      <c r="X86" s="23">
        <f>+claims!F86</f>
        <v>0</v>
      </c>
      <c r="Z86" s="6">
        <f t="shared" si="12"/>
        <v>0</v>
      </c>
      <c r="AA86" s="6">
        <f t="shared" si="13"/>
        <v>0</v>
      </c>
      <c r="AB86" s="6">
        <f t="shared" si="14"/>
        <v>0</v>
      </c>
      <c r="AD86" s="6">
        <f t="shared" si="15"/>
        <v>0</v>
      </c>
    </row>
    <row r="87" spans="1:30">
      <c r="A87" s="48" t="s">
        <v>135</v>
      </c>
      <c r="B87" s="48" t="s">
        <v>136</v>
      </c>
      <c r="C87" s="68">
        <v>6.5</v>
      </c>
      <c r="D87" s="68">
        <v>6.5</v>
      </c>
      <c r="E87" s="68">
        <v>6.5</v>
      </c>
      <c r="F87" s="68">
        <v>6.5</v>
      </c>
      <c r="G87" s="38">
        <f t="shared" si="16"/>
        <v>6.5</v>
      </c>
      <c r="H87" s="68">
        <v>6.5</v>
      </c>
      <c r="I87" s="68">
        <v>6.5</v>
      </c>
      <c r="J87" s="68">
        <v>7</v>
      </c>
      <c r="K87" s="68">
        <v>7</v>
      </c>
      <c r="L87" s="38">
        <f t="shared" si="20"/>
        <v>6.75</v>
      </c>
      <c r="M87" s="68">
        <v>7</v>
      </c>
      <c r="N87" s="68">
        <v>6.6</v>
      </c>
      <c r="O87" s="68">
        <v>6.5</v>
      </c>
      <c r="P87" s="68">
        <v>6.5</v>
      </c>
      <c r="Q87" s="38">
        <f t="shared" si="18"/>
        <v>6.65</v>
      </c>
      <c r="R87" s="16">
        <f t="shared" si="11"/>
        <v>6.6583333333333341</v>
      </c>
      <c r="T87" s="6">
        <f t="shared" si="19"/>
        <v>3.5054447475988724E-5</v>
      </c>
      <c r="V87" s="23">
        <f>+claims!D87</f>
        <v>0</v>
      </c>
      <c r="W87" s="23">
        <f>+claims!E87</f>
        <v>0</v>
      </c>
      <c r="X87" s="23">
        <f>+claims!F87</f>
        <v>0</v>
      </c>
      <c r="Z87" s="6">
        <f t="shared" si="12"/>
        <v>0</v>
      </c>
      <c r="AA87" s="6">
        <f t="shared" si="13"/>
        <v>0</v>
      </c>
      <c r="AB87" s="6">
        <f t="shared" si="14"/>
        <v>0</v>
      </c>
      <c r="AD87" s="6">
        <f t="shared" si="15"/>
        <v>0</v>
      </c>
    </row>
    <row r="88" spans="1:30">
      <c r="A88" s="48" t="s">
        <v>137</v>
      </c>
      <c r="B88" s="48" t="s">
        <v>138</v>
      </c>
      <c r="C88" s="68">
        <v>86.7</v>
      </c>
      <c r="D88" s="68">
        <v>87.5</v>
      </c>
      <c r="E88" s="68">
        <v>88.2</v>
      </c>
      <c r="F88" s="68">
        <v>90.6</v>
      </c>
      <c r="G88" s="38">
        <f t="shared" si="16"/>
        <v>88.25</v>
      </c>
      <c r="H88" s="68">
        <v>91.1</v>
      </c>
      <c r="I88" s="68">
        <v>90.5</v>
      </c>
      <c r="J88" s="68">
        <v>86.7</v>
      </c>
      <c r="K88" s="68">
        <v>91.8</v>
      </c>
      <c r="L88" s="38">
        <f t="shared" si="20"/>
        <v>90.025000000000006</v>
      </c>
      <c r="M88" s="68">
        <v>93</v>
      </c>
      <c r="N88" s="68">
        <v>90.4</v>
      </c>
      <c r="O88" s="68">
        <v>94.8</v>
      </c>
      <c r="P88" s="68">
        <v>90.7</v>
      </c>
      <c r="Q88" s="38">
        <f t="shared" si="18"/>
        <v>92.224999999999994</v>
      </c>
      <c r="R88" s="16">
        <f t="shared" si="11"/>
        <v>90.829166666666652</v>
      </c>
      <c r="T88" s="6">
        <f t="shared" si="19"/>
        <v>4.7819267867902255E-4</v>
      </c>
      <c r="V88" s="23">
        <f>+claims!D88</f>
        <v>2</v>
      </c>
      <c r="W88" s="23">
        <f>+claims!E88</f>
        <v>0</v>
      </c>
      <c r="X88" s="23">
        <f>+claims!F88</f>
        <v>1</v>
      </c>
      <c r="Z88" s="6">
        <f t="shared" si="12"/>
        <v>0.02</v>
      </c>
      <c r="AA88" s="6">
        <f t="shared" si="13"/>
        <v>0</v>
      </c>
      <c r="AB88" s="6">
        <f t="shared" si="14"/>
        <v>0.01</v>
      </c>
      <c r="AD88" s="6">
        <f t="shared" si="15"/>
        <v>8.3333333333333332E-3</v>
      </c>
    </row>
    <row r="89" spans="1:30">
      <c r="A89" s="48" t="s">
        <v>139</v>
      </c>
      <c r="B89" s="48" t="s">
        <v>140</v>
      </c>
      <c r="C89" s="68">
        <v>13</v>
      </c>
      <c r="D89" s="68">
        <v>12.5</v>
      </c>
      <c r="E89" s="68">
        <v>13</v>
      </c>
      <c r="F89" s="68">
        <v>13.3</v>
      </c>
      <c r="G89" s="38">
        <f t="shared" si="16"/>
        <v>12.95</v>
      </c>
      <c r="H89" s="68">
        <v>13.3</v>
      </c>
      <c r="I89" s="68">
        <v>12.7</v>
      </c>
      <c r="J89" s="68">
        <v>12.9</v>
      </c>
      <c r="K89" s="68">
        <v>12.9</v>
      </c>
      <c r="L89" s="38">
        <f t="shared" si="20"/>
        <v>12.95</v>
      </c>
      <c r="M89" s="68">
        <v>11.9</v>
      </c>
      <c r="N89" s="68">
        <v>11.4</v>
      </c>
      <c r="O89" s="68">
        <v>11.5</v>
      </c>
      <c r="P89" s="68">
        <v>11</v>
      </c>
      <c r="Q89" s="38">
        <f t="shared" si="18"/>
        <v>11.45</v>
      </c>
      <c r="R89" s="16">
        <f t="shared" si="11"/>
        <v>12.199999999999998</v>
      </c>
      <c r="T89" s="6">
        <f t="shared" si="19"/>
        <v>6.4229926288920496E-5</v>
      </c>
      <c r="V89" s="23">
        <f>+claims!D89</f>
        <v>0</v>
      </c>
      <c r="W89" s="23">
        <f>+claims!E89</f>
        <v>0</v>
      </c>
      <c r="X89" s="23">
        <f>+claims!F89</f>
        <v>0</v>
      </c>
      <c r="Z89" s="6">
        <f t="shared" si="12"/>
        <v>0</v>
      </c>
      <c r="AA89" s="6">
        <f t="shared" si="13"/>
        <v>0</v>
      </c>
      <c r="AB89" s="6">
        <f t="shared" si="14"/>
        <v>0</v>
      </c>
      <c r="AD89" s="6">
        <f t="shared" si="15"/>
        <v>0</v>
      </c>
    </row>
    <row r="90" spans="1:30">
      <c r="A90" s="48" t="s">
        <v>141</v>
      </c>
      <c r="B90" s="48" t="s">
        <v>142</v>
      </c>
      <c r="C90" s="69">
        <v>39455.175050999991</v>
      </c>
      <c r="D90" s="69">
        <v>39477.510975999998</v>
      </c>
      <c r="E90" s="69">
        <v>39417.795148999998</v>
      </c>
      <c r="F90" s="69">
        <v>39333.178126999999</v>
      </c>
      <c r="G90" s="38">
        <f t="shared" si="16"/>
        <v>39420.914825749998</v>
      </c>
      <c r="H90" s="69">
        <v>39053.343580000001</v>
      </c>
      <c r="I90" s="69">
        <v>39201.308370999999</v>
      </c>
      <c r="J90" s="69">
        <v>39303.038928000002</v>
      </c>
      <c r="K90" s="69">
        <v>39231.163115000003</v>
      </c>
      <c r="L90" s="38">
        <f t="shared" si="20"/>
        <v>39197.213498500001</v>
      </c>
      <c r="M90" s="69">
        <v>39191.68</v>
      </c>
      <c r="N90" s="69">
        <v>39196.887999999999</v>
      </c>
      <c r="O90" s="69">
        <v>38329.43</v>
      </c>
      <c r="P90" s="69">
        <v>37238.656000000003</v>
      </c>
      <c r="Q90" s="38">
        <f>AVERAGE(M90:P90)</f>
        <v>38489.163499999995</v>
      </c>
      <c r="R90" s="16">
        <f t="shared" ref="R90:R93" si="21">IF(G90&gt;0,(+G90+(L90*2)+(Q90*3))/6,IF(L90&gt;0,((L90*2)+(Q90*3))/5,Q90))</f>
        <v>38880.472053791666</v>
      </c>
      <c r="T90" s="6">
        <f t="shared" si="19"/>
        <v>0.20469588967979283</v>
      </c>
      <c r="V90" s="23">
        <f>+claims!D90</f>
        <v>2226</v>
      </c>
      <c r="W90" s="23">
        <f>+claims!E90</f>
        <v>2079</v>
      </c>
      <c r="X90" s="23">
        <f>+claims!F90</f>
        <v>2007</v>
      </c>
      <c r="Z90" s="6">
        <f t="shared" ref="Z90:Z93" si="22">IF(G90&gt;100,IF(V90&lt;1,0,+V90/G90),IF(V90&lt;1,0,+V90/100))</f>
        <v>5.6467487115391908E-2</v>
      </c>
      <c r="AA90" s="6">
        <f t="shared" ref="AA90:AA93" si="23">IF(L90&gt;100,IF(W90&lt;1,0,+W90/L90),IF(W90&lt;1,0,+W90/100))</f>
        <v>5.3039484556205996E-2</v>
      </c>
      <c r="AB90" s="6">
        <f t="shared" ref="AB90:AB93" si="24">IF(Q90&gt;100,IF(X90&lt;1,0,+X90/Q90),IF(X90&lt;1,0,+X90/100))</f>
        <v>5.2144547126881574E-2</v>
      </c>
      <c r="AD90" s="6">
        <f t="shared" si="15"/>
        <v>5.3163349601408096E-2</v>
      </c>
    </row>
    <row r="91" spans="1:30">
      <c r="A91" s="48" t="s">
        <v>143</v>
      </c>
      <c r="B91" s="48" t="s">
        <v>485</v>
      </c>
      <c r="C91" s="69">
        <v>11099.708000000001</v>
      </c>
      <c r="D91" s="69">
        <v>11054.118</v>
      </c>
      <c r="E91" s="69">
        <v>11017.081999999999</v>
      </c>
      <c r="F91" s="69">
        <v>10978.541999999999</v>
      </c>
      <c r="G91" s="38">
        <f t="shared" si="16"/>
        <v>11037.362499999999</v>
      </c>
      <c r="H91" s="69">
        <v>10920.449999999999</v>
      </c>
      <c r="I91" s="69">
        <v>11057.314</v>
      </c>
      <c r="J91" s="69">
        <v>11325.026</v>
      </c>
      <c r="K91" s="69">
        <v>11523.365999999998</v>
      </c>
      <c r="L91" s="38">
        <f t="shared" si="20"/>
        <v>11206.539000000001</v>
      </c>
      <c r="M91" s="69">
        <v>11517.82</v>
      </c>
      <c r="N91" s="69">
        <v>11792.111999999999</v>
      </c>
      <c r="O91" s="69">
        <v>12335.619999999999</v>
      </c>
      <c r="P91" s="69">
        <v>12393.993999999999</v>
      </c>
      <c r="Q91" s="38">
        <f>AVERAGE(M91:P91)</f>
        <v>12009.886499999999</v>
      </c>
      <c r="R91" s="16">
        <f>IF(G91&gt;0,(+G91+(L91*2)+(Q91*3))/6,IF(L91&gt;0,((L91*2)+(Q91*3))/5,Q91))</f>
        <v>11580.016666666665</v>
      </c>
      <c r="T91" s="6">
        <f t="shared" si="19"/>
        <v>6.0965870239710729E-2</v>
      </c>
      <c r="V91" s="23">
        <f>+claims!D91</f>
        <v>255</v>
      </c>
      <c r="W91" s="23">
        <f>+claims!E91</f>
        <v>255</v>
      </c>
      <c r="X91" s="23">
        <f>+claims!F91</f>
        <v>300</v>
      </c>
      <c r="Z91" s="6">
        <f>IF(G91&gt;100,IF(V91&lt;1,0,+V91/G91),IF(V91&lt;1,0,+V91/100))</f>
        <v>2.3103345568291338E-2</v>
      </c>
      <c r="AA91" s="6">
        <f>IF(L91&gt;100,IF(W91&lt;1,0,+W91/L91),IF(W91&lt;1,0,+W91/100))</f>
        <v>2.2754572129718192E-2</v>
      </c>
      <c r="AB91" s="6">
        <f>IF(Q91&gt;100,IF(X91&lt;1,0,+X91/Q91),IF(X91&lt;1,0,+X91/100))</f>
        <v>2.497942008028136E-2</v>
      </c>
      <c r="AD91" s="6">
        <f t="shared" si="15"/>
        <v>2.3925125011428631E-2</v>
      </c>
    </row>
    <row r="92" spans="1:30">
      <c r="A92" s="48" t="s">
        <v>144</v>
      </c>
      <c r="B92" s="48" t="s">
        <v>145</v>
      </c>
      <c r="C92" s="68">
        <v>19</v>
      </c>
      <c r="D92" s="68">
        <v>19</v>
      </c>
      <c r="E92" s="68">
        <v>18</v>
      </c>
      <c r="F92" s="68">
        <v>18</v>
      </c>
      <c r="G92" s="38">
        <f t="shared" si="16"/>
        <v>18.5</v>
      </c>
      <c r="H92" s="68">
        <v>20</v>
      </c>
      <c r="I92" s="68">
        <v>20</v>
      </c>
      <c r="J92" s="68">
        <v>20</v>
      </c>
      <c r="K92" s="68">
        <v>21</v>
      </c>
      <c r="L92" s="38">
        <f t="shared" si="20"/>
        <v>20.25</v>
      </c>
      <c r="M92" s="68">
        <v>20.6</v>
      </c>
      <c r="N92" s="68">
        <v>19.8</v>
      </c>
      <c r="O92" s="68">
        <v>19</v>
      </c>
      <c r="P92" s="68">
        <v>18.7</v>
      </c>
      <c r="Q92" s="38">
        <f>AVERAGE(M92:P92)</f>
        <v>19.525000000000002</v>
      </c>
      <c r="R92" s="16">
        <f>IF(G92&gt;0,(+G92+(L92*2)+(Q92*3))/6,IF(L92&gt;0,((L92*2)+(Q92*3))/5,Q92))</f>
        <v>19.595833333333335</v>
      </c>
      <c r="T92" s="6">
        <f t="shared" si="19"/>
        <v>1.0316712545655505E-4</v>
      </c>
      <c r="V92" s="23">
        <f>+claims!D92</f>
        <v>3</v>
      </c>
      <c r="W92" s="23">
        <f>+claims!E92</f>
        <v>2</v>
      </c>
      <c r="X92" s="23">
        <f>+claims!F92</f>
        <v>1</v>
      </c>
      <c r="Z92" s="6">
        <f>IF(G92&gt;100,IF(V92&lt;1,0,+V92/G92),IF(V92&lt;1,0,+V92/100))</f>
        <v>0.03</v>
      </c>
      <c r="AA92" s="6">
        <f>IF(L92&gt;100,IF(W92&lt;1,0,+W92/L92),IF(W92&lt;1,0,+W92/100))</f>
        <v>0.02</v>
      </c>
      <c r="AB92" s="6">
        <f>IF(Q92&gt;100,IF(X92&lt;1,0,+X92/Q92),IF(X92&lt;1,0,+X92/100))</f>
        <v>0.01</v>
      </c>
      <c r="AD92" s="6">
        <f t="shared" si="15"/>
        <v>1.6666666666666666E-2</v>
      </c>
    </row>
    <row r="93" spans="1:30">
      <c r="A93" s="48" t="s">
        <v>484</v>
      </c>
      <c r="B93" s="48" t="s">
        <v>489</v>
      </c>
      <c r="C93" s="69">
        <v>1795.95</v>
      </c>
      <c r="D93" s="69">
        <v>1794.75</v>
      </c>
      <c r="E93" s="69">
        <v>1792.05</v>
      </c>
      <c r="F93" s="69">
        <v>1786.5</v>
      </c>
      <c r="G93" s="38">
        <f t="shared" si="16"/>
        <v>1792.3125</v>
      </c>
      <c r="H93" s="69">
        <v>1783.35</v>
      </c>
      <c r="I93" s="69">
        <v>1780.95</v>
      </c>
      <c r="J93" s="69">
        <v>1775.55</v>
      </c>
      <c r="K93" s="69">
        <v>1765.35</v>
      </c>
      <c r="L93" s="38">
        <f t="shared" si="20"/>
        <v>1776.3000000000002</v>
      </c>
      <c r="M93" s="69">
        <v>1689.3</v>
      </c>
      <c r="N93" s="69">
        <v>1688.7</v>
      </c>
      <c r="O93" s="69">
        <v>1647.45</v>
      </c>
      <c r="P93" s="69">
        <v>1623.75</v>
      </c>
      <c r="Q93" s="38">
        <f>AVERAGE(M93:P93)</f>
        <v>1662.3</v>
      </c>
      <c r="R93" s="16">
        <f t="shared" si="21"/>
        <v>1721.96875</v>
      </c>
      <c r="T93" s="6">
        <f t="shared" si="19"/>
        <v>9.0657316298626712E-3</v>
      </c>
      <c r="V93" s="23">
        <f>+claims!D93</f>
        <v>54</v>
      </c>
      <c r="W93" s="23">
        <f>+claims!E93</f>
        <v>64</v>
      </c>
      <c r="X93" s="23">
        <f>+claims!F93</f>
        <v>80</v>
      </c>
      <c r="Z93" s="6">
        <f t="shared" si="22"/>
        <v>3.0128674547546815E-2</v>
      </c>
      <c r="AA93" s="6">
        <f t="shared" si="23"/>
        <v>3.602994989585092E-2</v>
      </c>
      <c r="AB93" s="6">
        <f t="shared" si="24"/>
        <v>4.8126090356734645E-2</v>
      </c>
      <c r="AD93" s="6">
        <f t="shared" si="15"/>
        <v>4.1094474234908765E-2</v>
      </c>
    </row>
    <row r="94" spans="1:30">
      <c r="A94" s="48" t="s">
        <v>506</v>
      </c>
      <c r="B94" s="48" t="s">
        <v>547</v>
      </c>
      <c r="C94" s="68">
        <v>24.3</v>
      </c>
      <c r="D94" s="68">
        <v>25</v>
      </c>
      <c r="E94" s="68">
        <v>25</v>
      </c>
      <c r="F94" s="68">
        <v>28</v>
      </c>
      <c r="G94" s="38">
        <f t="shared" si="16"/>
        <v>25.574999999999999</v>
      </c>
      <c r="H94" s="68">
        <v>29</v>
      </c>
      <c r="I94" s="68">
        <v>28</v>
      </c>
      <c r="J94" s="68">
        <v>28.8</v>
      </c>
      <c r="K94" s="68">
        <v>27.6</v>
      </c>
      <c r="L94" s="38">
        <f t="shared" si="20"/>
        <v>28.35</v>
      </c>
      <c r="M94" s="68">
        <v>30</v>
      </c>
      <c r="N94" s="68">
        <v>28.8</v>
      </c>
      <c r="O94" s="68">
        <v>29</v>
      </c>
      <c r="P94" s="68">
        <v>29</v>
      </c>
      <c r="Q94" s="38">
        <f>AVERAGE(M94:P94)</f>
        <v>29.2</v>
      </c>
      <c r="R94" s="16">
        <f>IF(G94&gt;0,(+G94+(L94*2)+(Q94*3))/6,IF(L94&gt;0,((L94*2)+(Q94*3))/5,Q94))</f>
        <v>28.3125</v>
      </c>
      <c r="T94" s="6">
        <f t="shared" si="19"/>
        <v>1.4905817934877556E-4</v>
      </c>
      <c r="V94" s="23">
        <f>+claims!D94</f>
        <v>0</v>
      </c>
      <c r="W94" s="23">
        <f>+claims!E94</f>
        <v>1</v>
      </c>
      <c r="X94" s="23">
        <f>+claims!F94</f>
        <v>0</v>
      </c>
      <c r="Z94" s="6">
        <f>IF(G94&gt;100,IF(V94&lt;1,0,+V94/G94),IF(V94&lt;1,0,+V94/100))</f>
        <v>0</v>
      </c>
      <c r="AA94" s="6">
        <f>IF(L94&gt;100,IF(W94&lt;1,0,+W94/L94),IF(W94&lt;1,0,+W94/100))</f>
        <v>0.01</v>
      </c>
      <c r="AB94" s="6">
        <f>IF(Q94&gt;100,IF(X94&lt;1,0,+X94/Q94),IF(X94&lt;1,0,+X94/100))</f>
        <v>0</v>
      </c>
      <c r="AD94" s="6">
        <f t="shared" si="15"/>
        <v>3.3333333333333335E-3</v>
      </c>
    </row>
    <row r="95" spans="1:30">
      <c r="A95" s="48" t="s">
        <v>146</v>
      </c>
      <c r="B95" s="48" t="s">
        <v>147</v>
      </c>
      <c r="C95" s="68">
        <v>602</v>
      </c>
      <c r="D95" s="68">
        <v>609.70000000000005</v>
      </c>
      <c r="E95" s="68">
        <v>618.1</v>
      </c>
      <c r="F95" s="68">
        <v>623.29999999999995</v>
      </c>
      <c r="G95" s="38">
        <f t="shared" si="16"/>
        <v>613.27500000000009</v>
      </c>
      <c r="H95" s="68">
        <v>625.5</v>
      </c>
      <c r="I95" s="68">
        <v>622.79999999999995</v>
      </c>
      <c r="J95" s="68">
        <v>614.1</v>
      </c>
      <c r="K95" s="68">
        <v>615.70000000000005</v>
      </c>
      <c r="L95" s="38">
        <f t="shared" si="20"/>
        <v>619.52500000000009</v>
      </c>
      <c r="M95" s="68">
        <v>609.20000000000005</v>
      </c>
      <c r="N95" s="68">
        <v>620.4</v>
      </c>
      <c r="O95" s="68">
        <v>629.70000000000005</v>
      </c>
      <c r="P95" s="68">
        <v>641.5</v>
      </c>
      <c r="Q95" s="38">
        <f t="shared" si="18"/>
        <v>625.20000000000005</v>
      </c>
      <c r="R95" s="16">
        <f t="shared" si="11"/>
        <v>621.32083333333333</v>
      </c>
      <c r="T95" s="6">
        <f t="shared" si="19"/>
        <v>3.2710976497353004E-3</v>
      </c>
      <c r="V95" s="23">
        <f>+claims!D95</f>
        <v>8</v>
      </c>
      <c r="W95" s="23">
        <f>+claims!E95</f>
        <v>10</v>
      </c>
      <c r="X95" s="23">
        <f>+claims!F95</f>
        <v>17</v>
      </c>
      <c r="Z95" s="6">
        <f t="shared" si="12"/>
        <v>1.3044718927071866E-2</v>
      </c>
      <c r="AA95" s="6">
        <f t="shared" si="13"/>
        <v>1.614139865219321E-2</v>
      </c>
      <c r="AB95" s="6">
        <f t="shared" si="14"/>
        <v>2.7191298784388994E-2</v>
      </c>
      <c r="AD95" s="6">
        <f t="shared" si="15"/>
        <v>2.1150235430770877E-2</v>
      </c>
    </row>
    <row r="96" spans="1:30">
      <c r="A96" s="48" t="s">
        <v>148</v>
      </c>
      <c r="B96" s="48" t="s">
        <v>149</v>
      </c>
      <c r="C96" s="68">
        <v>151</v>
      </c>
      <c r="D96" s="68">
        <v>151.5</v>
      </c>
      <c r="E96" s="68">
        <v>152.9</v>
      </c>
      <c r="F96" s="68">
        <v>154.19999999999999</v>
      </c>
      <c r="G96" s="38">
        <f t="shared" si="16"/>
        <v>152.39999999999998</v>
      </c>
      <c r="H96" s="68">
        <v>160.80000000000001</v>
      </c>
      <c r="I96" s="68">
        <v>168.6</v>
      </c>
      <c r="J96" s="68">
        <v>172.5</v>
      </c>
      <c r="K96" s="68">
        <v>174.8</v>
      </c>
      <c r="L96" s="38">
        <f t="shared" si="20"/>
        <v>169.17500000000001</v>
      </c>
      <c r="M96" s="68">
        <v>175</v>
      </c>
      <c r="N96" s="68">
        <v>176</v>
      </c>
      <c r="O96" s="68">
        <v>173.7</v>
      </c>
      <c r="P96" s="68">
        <v>168.1</v>
      </c>
      <c r="Q96" s="38">
        <f t="shared" si="18"/>
        <v>173.20000000000002</v>
      </c>
      <c r="R96" s="16">
        <f t="shared" si="11"/>
        <v>168.39166666666668</v>
      </c>
      <c r="T96" s="6">
        <f t="shared" si="19"/>
        <v>8.8653969980889127E-4</v>
      </c>
      <c r="V96" s="23">
        <f>+claims!D96</f>
        <v>7</v>
      </c>
      <c r="W96" s="23">
        <f>+claims!E96</f>
        <v>10</v>
      </c>
      <c r="X96" s="23">
        <f>+claims!F96</f>
        <v>12</v>
      </c>
      <c r="Z96" s="6">
        <f t="shared" si="12"/>
        <v>4.5931758530183733E-2</v>
      </c>
      <c r="AA96" s="6">
        <f t="shared" si="13"/>
        <v>5.9110388650805375E-2</v>
      </c>
      <c r="AB96" s="6">
        <f t="shared" si="14"/>
        <v>6.9284064665127015E-2</v>
      </c>
      <c r="AD96" s="6">
        <f t="shared" si="15"/>
        <v>6.2000788304529257E-2</v>
      </c>
    </row>
    <row r="97" spans="1:30">
      <c r="A97" s="48" t="s">
        <v>150</v>
      </c>
      <c r="B97" s="48" t="s">
        <v>151</v>
      </c>
      <c r="C97" s="68">
        <v>17.399999999999999</v>
      </c>
      <c r="D97" s="68">
        <v>17.399999999999999</v>
      </c>
      <c r="E97" s="68">
        <v>17.7</v>
      </c>
      <c r="F97" s="68">
        <v>17.399999999999999</v>
      </c>
      <c r="G97" s="38">
        <f t="shared" si="16"/>
        <v>17.475000000000001</v>
      </c>
      <c r="H97" s="68">
        <v>18</v>
      </c>
      <c r="I97" s="68">
        <v>19.399999999999999</v>
      </c>
      <c r="J97" s="68">
        <v>17.100000000000001</v>
      </c>
      <c r="K97" s="68">
        <v>19.3</v>
      </c>
      <c r="L97" s="38">
        <f t="shared" si="20"/>
        <v>18.45</v>
      </c>
      <c r="M97" s="68">
        <v>19</v>
      </c>
      <c r="N97" s="68">
        <v>16.8</v>
      </c>
      <c r="O97" s="68">
        <v>16</v>
      </c>
      <c r="P97" s="68">
        <v>14.7</v>
      </c>
      <c r="Q97" s="38">
        <f t="shared" si="18"/>
        <v>16.625</v>
      </c>
      <c r="R97" s="16">
        <f t="shared" si="11"/>
        <v>17.375</v>
      </c>
      <c r="T97" s="6">
        <f t="shared" si="19"/>
        <v>9.1474997481147036E-5</v>
      </c>
      <c r="V97" s="23">
        <f>+claims!D97</f>
        <v>0</v>
      </c>
      <c r="W97" s="23">
        <f>+claims!E97</f>
        <v>0</v>
      </c>
      <c r="X97" s="23">
        <f>+claims!F97</f>
        <v>0</v>
      </c>
      <c r="Z97" s="6">
        <f t="shared" si="12"/>
        <v>0</v>
      </c>
      <c r="AA97" s="6">
        <f t="shared" si="13"/>
        <v>0</v>
      </c>
      <c r="AB97" s="6">
        <f t="shared" si="14"/>
        <v>0</v>
      </c>
      <c r="AD97" s="6">
        <f t="shared" si="15"/>
        <v>0</v>
      </c>
    </row>
    <row r="98" spans="1:30">
      <c r="A98" s="48" t="s">
        <v>152</v>
      </c>
      <c r="B98" s="48" t="s">
        <v>153</v>
      </c>
      <c r="C98" s="68">
        <v>277.60000000000002</v>
      </c>
      <c r="D98" s="68">
        <v>276</v>
      </c>
      <c r="E98" s="68">
        <v>275</v>
      </c>
      <c r="F98" s="68">
        <v>278</v>
      </c>
      <c r="G98" s="38">
        <f t="shared" si="16"/>
        <v>276.64999999999998</v>
      </c>
      <c r="H98" s="68">
        <v>274.8</v>
      </c>
      <c r="I98" s="68">
        <v>276.89999999999998</v>
      </c>
      <c r="J98" s="68">
        <v>274.5</v>
      </c>
      <c r="K98" s="68">
        <v>278.3</v>
      </c>
      <c r="L98" s="38">
        <f t="shared" si="20"/>
        <v>276.125</v>
      </c>
      <c r="M98" s="68">
        <v>277.8</v>
      </c>
      <c r="N98" s="68">
        <v>279.89999999999998</v>
      </c>
      <c r="O98" s="68">
        <v>275.7</v>
      </c>
      <c r="P98" s="68">
        <v>273.3</v>
      </c>
      <c r="Q98" s="38">
        <f t="shared" si="18"/>
        <v>276.67500000000001</v>
      </c>
      <c r="R98" s="16">
        <f t="shared" si="11"/>
        <v>276.48750000000001</v>
      </c>
      <c r="T98" s="6">
        <f t="shared" si="19"/>
        <v>1.4556370282629435E-3</v>
      </c>
      <c r="V98" s="23">
        <f>+claims!D98</f>
        <v>1</v>
      </c>
      <c r="W98" s="23">
        <f>+claims!E98</f>
        <v>1</v>
      </c>
      <c r="X98" s="23">
        <f>+claims!F98</f>
        <v>3</v>
      </c>
      <c r="Z98" s="6">
        <f t="shared" si="12"/>
        <v>3.6146755828664382E-3</v>
      </c>
      <c r="AA98" s="6">
        <f t="shared" si="13"/>
        <v>3.6215482118605704E-3</v>
      </c>
      <c r="AB98" s="6">
        <f t="shared" si="14"/>
        <v>1.0843046896177825E-2</v>
      </c>
      <c r="AD98" s="6">
        <f t="shared" si="15"/>
        <v>7.2311521158535093E-3</v>
      </c>
    </row>
    <row r="99" spans="1:30">
      <c r="A99" s="48" t="s">
        <v>154</v>
      </c>
      <c r="B99" s="48" t="s">
        <v>479</v>
      </c>
      <c r="C99" s="69">
        <v>2671</v>
      </c>
      <c r="D99" s="69">
        <v>2676.3</v>
      </c>
      <c r="E99" s="69">
        <v>2686.7</v>
      </c>
      <c r="F99" s="69">
        <v>2690.4</v>
      </c>
      <c r="G99" s="38">
        <f t="shared" si="16"/>
        <v>2681.1</v>
      </c>
      <c r="H99" s="69">
        <v>2680.9</v>
      </c>
      <c r="I99" s="69">
        <v>2686.3</v>
      </c>
      <c r="J99" s="69">
        <v>2692.4</v>
      </c>
      <c r="K99" s="69">
        <v>2701</v>
      </c>
      <c r="L99" s="38">
        <f t="shared" si="20"/>
        <v>2690.15</v>
      </c>
      <c r="M99" s="69">
        <v>2725.4</v>
      </c>
      <c r="N99" s="69">
        <v>2714.1</v>
      </c>
      <c r="O99" s="69">
        <v>2647.8</v>
      </c>
      <c r="P99" s="69">
        <v>2580.1999999999998</v>
      </c>
      <c r="Q99" s="38">
        <f t="shared" si="18"/>
        <v>2666.875</v>
      </c>
      <c r="R99" s="16">
        <f t="shared" si="11"/>
        <v>2677.0041666666666</v>
      </c>
      <c r="T99" s="6">
        <f t="shared" si="19"/>
        <v>1.4093752483617465E-2</v>
      </c>
      <c r="V99" s="23">
        <f>+claims!D99</f>
        <v>10</v>
      </c>
      <c r="W99" s="23">
        <f>+claims!E99</f>
        <v>15</v>
      </c>
      <c r="X99" s="23">
        <f>+claims!F99</f>
        <v>11</v>
      </c>
      <c r="Z99" s="6">
        <f t="shared" si="12"/>
        <v>3.7298123904367614E-3</v>
      </c>
      <c r="AA99" s="6">
        <f t="shared" si="13"/>
        <v>5.5758972547999179E-3</v>
      </c>
      <c r="AB99" s="6">
        <f t="shared" si="14"/>
        <v>4.1246777595500351E-3</v>
      </c>
      <c r="AD99" s="6">
        <f t="shared" si="15"/>
        <v>4.5426066964477834E-3</v>
      </c>
    </row>
    <row r="100" spans="1:30">
      <c r="A100" s="48" t="s">
        <v>155</v>
      </c>
      <c r="B100" s="48" t="s">
        <v>537</v>
      </c>
      <c r="C100" s="68">
        <v>70.5</v>
      </c>
      <c r="D100" s="68">
        <v>71.3</v>
      </c>
      <c r="E100" s="68">
        <v>70.8</v>
      </c>
      <c r="F100" s="68">
        <v>70.8</v>
      </c>
      <c r="G100" s="38">
        <f t="shared" si="16"/>
        <v>70.850000000000009</v>
      </c>
      <c r="H100" s="68">
        <v>70.8</v>
      </c>
      <c r="I100" s="68">
        <v>70.900000000000006</v>
      </c>
      <c r="J100" s="68">
        <v>71.8</v>
      </c>
      <c r="K100" s="68">
        <v>71.7</v>
      </c>
      <c r="L100" s="38">
        <f t="shared" si="20"/>
        <v>71.3</v>
      </c>
      <c r="M100" s="68">
        <v>70.5</v>
      </c>
      <c r="N100" s="68">
        <v>69.099999999999994</v>
      </c>
      <c r="O100" s="68">
        <v>67</v>
      </c>
      <c r="P100" s="68">
        <v>67</v>
      </c>
      <c r="Q100" s="38">
        <f>AVERAGE(M100:P100)</f>
        <v>68.400000000000006</v>
      </c>
      <c r="R100" s="16">
        <f>IF(G100&gt;0,(+G100+(L100*2)+(Q100*3))/6,IF(L100&gt;0,((L100*2)+(Q100*3))/5,Q100))</f>
        <v>69.774999999999991</v>
      </c>
      <c r="T100" s="6">
        <f t="shared" si="19"/>
        <v>3.6734779564011707E-4</v>
      </c>
      <c r="V100" s="23">
        <f>+claims!D100</f>
        <v>1</v>
      </c>
      <c r="W100" s="23">
        <f>+claims!E100</f>
        <v>2</v>
      </c>
      <c r="X100" s="23">
        <f>+claims!F100</f>
        <v>0</v>
      </c>
      <c r="Z100" s="6">
        <f>IF(G100&gt;100,IF(V100&lt;1,0,+V100/G100),IF(V100&lt;1,0,+V100/100))</f>
        <v>0.01</v>
      </c>
      <c r="AA100" s="6">
        <f>IF(L100&gt;100,IF(W100&lt;1,0,+W100/L100),IF(W100&lt;1,0,+W100/100))</f>
        <v>0.02</v>
      </c>
      <c r="AB100" s="6">
        <f>IF(Q100&gt;100,IF(X100&lt;1,0,+X100/Q100),IF(X100&lt;1,0,+X100/100))</f>
        <v>0</v>
      </c>
      <c r="AD100" s="6">
        <f t="shared" si="15"/>
        <v>8.3333333333333332E-3</v>
      </c>
    </row>
    <row r="101" spans="1:30">
      <c r="A101" s="48" t="s">
        <v>509</v>
      </c>
      <c r="B101" s="48" t="s">
        <v>510</v>
      </c>
      <c r="C101" s="68">
        <v>715.4</v>
      </c>
      <c r="D101" s="68">
        <v>717</v>
      </c>
      <c r="E101" s="68">
        <v>711.5</v>
      </c>
      <c r="F101" s="68">
        <v>720</v>
      </c>
      <c r="G101" s="38">
        <f t="shared" si="16"/>
        <v>715.97500000000002</v>
      </c>
      <c r="H101" s="68">
        <v>718.2</v>
      </c>
      <c r="I101" s="68">
        <v>712</v>
      </c>
      <c r="J101" s="68">
        <v>712.4</v>
      </c>
      <c r="K101" s="68">
        <v>720.5</v>
      </c>
      <c r="L101" s="38">
        <f t="shared" si="20"/>
        <v>715.77499999999998</v>
      </c>
      <c r="M101" s="68">
        <v>703.5</v>
      </c>
      <c r="N101" s="68">
        <v>711.4</v>
      </c>
      <c r="O101" s="68">
        <v>701.7</v>
      </c>
      <c r="P101" s="68">
        <v>689</v>
      </c>
      <c r="Q101" s="38">
        <f>AVERAGE(M101:P101)</f>
        <v>701.40000000000009</v>
      </c>
      <c r="R101" s="16">
        <f>IF(G101&gt;0,(+G101+(L101*2)+(Q101*3))/6,IF(L101&gt;0,((L101*2)+(Q101*3))/5,Q101))</f>
        <v>708.62083333333339</v>
      </c>
      <c r="T101" s="6">
        <f t="shared" si="19"/>
        <v>3.7307101550650354E-3</v>
      </c>
      <c r="V101" s="23">
        <f>+claims!D101</f>
        <v>7</v>
      </c>
      <c r="W101" s="23">
        <f>+claims!E101</f>
        <v>6</v>
      </c>
      <c r="X101" s="23">
        <f>+claims!F101</f>
        <v>11</v>
      </c>
      <c r="Z101" s="6">
        <f>IF(G101&gt;100,IF(V101&lt;1,0,+V101/G101),IF(V101&lt;1,0,+V101/100))</f>
        <v>9.7768776842766855E-3</v>
      </c>
      <c r="AA101" s="6">
        <f>IF(L101&gt;100,IF(W101&lt;1,0,+W101/L101),IF(W101&lt;1,0,+W101/100))</f>
        <v>8.3825224407111168E-3</v>
      </c>
      <c r="AB101" s="6">
        <f>IF(Q101&gt;100,IF(X101&lt;1,0,+X101/Q101),IF(X101&lt;1,0,+X101/100))</f>
        <v>1.5682919874536638E-2</v>
      </c>
      <c r="AD101" s="6">
        <f t="shared" si="15"/>
        <v>1.2265113698218139E-2</v>
      </c>
    </row>
    <row r="102" spans="1:30">
      <c r="A102" s="48" t="s">
        <v>553</v>
      </c>
      <c r="B102" s="48" t="s">
        <v>554</v>
      </c>
      <c r="C102" s="69">
        <v>2509</v>
      </c>
      <c r="D102" s="69">
        <v>2534</v>
      </c>
      <c r="E102" s="69">
        <v>2544</v>
      </c>
      <c r="F102" s="69">
        <v>2539</v>
      </c>
      <c r="G102" s="38">
        <f t="shared" si="16"/>
        <v>2531.5</v>
      </c>
      <c r="H102" s="69">
        <v>2589.6999999999998</v>
      </c>
      <c r="I102" s="69">
        <v>2638</v>
      </c>
      <c r="J102" s="69">
        <v>2658</v>
      </c>
      <c r="K102" s="69">
        <v>2666</v>
      </c>
      <c r="L102" s="38">
        <f t="shared" si="20"/>
        <v>2637.9250000000002</v>
      </c>
      <c r="M102" s="69">
        <v>2631.8</v>
      </c>
      <c r="N102" s="69">
        <v>2603.5</v>
      </c>
      <c r="O102" s="69">
        <v>2542.6999999999998</v>
      </c>
      <c r="P102" s="69">
        <v>2329.6999999999998</v>
      </c>
      <c r="Q102" s="38">
        <f t="shared" si="18"/>
        <v>2526.9250000000002</v>
      </c>
      <c r="R102" s="16">
        <f t="shared" ref="R102:R161" si="25">IF(G102&gt;0,(+G102+(L102*2)+(Q102*3))/6,IF(L102&gt;0,((L102*2)+(Q102*3))/5,Q102))</f>
        <v>2564.6875</v>
      </c>
      <c r="T102" s="6">
        <f t="shared" si="19"/>
        <v>1.3502433531075067E-2</v>
      </c>
      <c r="V102" s="23">
        <f>+claims!D102</f>
        <v>499</v>
      </c>
      <c r="W102" s="23">
        <f>+claims!E102</f>
        <v>491</v>
      </c>
      <c r="X102" s="23">
        <f>+claims!F102</f>
        <v>431</v>
      </c>
      <c r="Z102" s="6">
        <f t="shared" ref="Z102:Z165" si="26">IF(G102&gt;100,IF(V102&lt;1,0,+V102/G102),IF(V102&lt;1,0,+V102/100))</f>
        <v>0.19711633418921587</v>
      </c>
      <c r="AA102" s="6">
        <f t="shared" ref="AA102:AA165" si="27">IF(L102&gt;100,IF(W102&lt;1,0,+W102/L102),IF(W102&lt;1,0,+W102/100))</f>
        <v>0.18613114474444875</v>
      </c>
      <c r="AB102" s="6">
        <f t="shared" si="14"/>
        <v>0.17056303610119017</v>
      </c>
      <c r="AD102" s="6">
        <f t="shared" si="15"/>
        <v>0.18017795533028061</v>
      </c>
    </row>
    <row r="103" spans="1:30">
      <c r="A103" s="48" t="s">
        <v>156</v>
      </c>
      <c r="B103" s="48" t="s">
        <v>157</v>
      </c>
      <c r="C103" s="69">
        <v>37259.199999999997</v>
      </c>
      <c r="D103" s="69">
        <v>37200.1</v>
      </c>
      <c r="E103" s="69">
        <v>37170.300000000003</v>
      </c>
      <c r="F103" s="69">
        <v>37365.199999999997</v>
      </c>
      <c r="G103" s="38">
        <f t="shared" si="16"/>
        <v>37248.699999999997</v>
      </c>
      <c r="H103" s="69">
        <v>37466.9</v>
      </c>
      <c r="I103" s="69">
        <v>38023.5</v>
      </c>
      <c r="J103" s="69">
        <v>38507.1</v>
      </c>
      <c r="K103" s="69">
        <v>38811.599999999999</v>
      </c>
      <c r="L103" s="38">
        <f t="shared" si="20"/>
        <v>38202.275000000001</v>
      </c>
      <c r="M103" s="69">
        <v>38690.6</v>
      </c>
      <c r="N103" s="69">
        <v>38890.400000000001</v>
      </c>
      <c r="O103" s="69">
        <v>38337.9</v>
      </c>
      <c r="P103" s="69">
        <v>37143.699999999997</v>
      </c>
      <c r="Q103" s="38">
        <f t="shared" si="18"/>
        <v>38265.649999999994</v>
      </c>
      <c r="R103" s="16">
        <f t="shared" si="25"/>
        <v>38075.033333333333</v>
      </c>
      <c r="T103" s="6">
        <f t="shared" si="19"/>
        <v>0.20045545774165502</v>
      </c>
      <c r="V103" s="23">
        <f>+claims!D103</f>
        <v>1710</v>
      </c>
      <c r="W103" s="23">
        <f>+claims!E103</f>
        <v>1807</v>
      </c>
      <c r="X103" s="23">
        <f>+claims!F103</f>
        <v>1739</v>
      </c>
      <c r="Z103" s="6">
        <f t="shared" si="26"/>
        <v>4.5907642414366144E-2</v>
      </c>
      <c r="AA103" s="6">
        <f t="shared" si="27"/>
        <v>4.7300847920706289E-2</v>
      </c>
      <c r="AB103" s="6">
        <f t="shared" si="14"/>
        <v>4.5445458263481744E-2</v>
      </c>
      <c r="AD103" s="6">
        <f t="shared" si="15"/>
        <v>4.6140952174370663E-2</v>
      </c>
    </row>
    <row r="104" spans="1:30" s="50" customFormat="1">
      <c r="A104" s="50" t="s">
        <v>514</v>
      </c>
      <c r="B104" s="50" t="s">
        <v>513</v>
      </c>
      <c r="C104" s="38"/>
      <c r="D104" s="38"/>
      <c r="E104" s="38"/>
      <c r="F104" s="38">
        <v>994.2</v>
      </c>
      <c r="G104" s="38">
        <f t="shared" si="16"/>
        <v>994.2</v>
      </c>
      <c r="H104" s="38"/>
      <c r="I104" s="38"/>
      <c r="J104" s="38"/>
      <c r="K104" s="38">
        <v>991.4</v>
      </c>
      <c r="L104" s="38">
        <f t="shared" si="20"/>
        <v>991.4</v>
      </c>
      <c r="M104" s="38"/>
      <c r="N104" s="38"/>
      <c r="O104" s="38"/>
      <c r="P104" s="38">
        <v>1013.9</v>
      </c>
      <c r="Q104" s="38">
        <f t="shared" si="18"/>
        <v>1013.9</v>
      </c>
      <c r="R104" s="38">
        <f>IF(G104&gt;0,(+G104+(L104*2)+(Q104*3))/6,IF(L104&gt;0,((L104*2)+(Q104*3))/5,Q104))</f>
        <v>1003.1166666666667</v>
      </c>
      <c r="T104" s="39">
        <f t="shared" si="19"/>
        <v>5.2811565212448888E-3</v>
      </c>
      <c r="V104" s="23">
        <f>+claims!D104</f>
        <v>13</v>
      </c>
      <c r="W104" s="23">
        <f>+claims!E104</f>
        <v>15</v>
      </c>
      <c r="X104" s="23">
        <f>+claims!F104</f>
        <v>6</v>
      </c>
      <c r="Z104" s="39">
        <f>IF(G104&gt;100,IF(V104&lt;1,0,+V104/G104),IF(V104&lt;1,0,+V104/100))</f>
        <v>1.3075839871253268E-2</v>
      </c>
      <c r="AA104" s="39">
        <f>IF(L104&gt;100,IF(W104&lt;1,0,+W104/L104),IF(W104&lt;1,0,+W104/100))</f>
        <v>1.5130119023602987E-2</v>
      </c>
      <c r="AB104" s="39">
        <f>IF(Q104&gt;100,IF(X104&lt;1,0,+X104/Q104),IF(X104&lt;1,0,+X104/100))</f>
        <v>5.9177433671959764E-3</v>
      </c>
      <c r="AD104" s="39">
        <f t="shared" si="15"/>
        <v>1.0181551336674527E-2</v>
      </c>
    </row>
    <row r="105" spans="1:30">
      <c r="A105" s="48" t="s">
        <v>158</v>
      </c>
      <c r="B105" s="48" t="s">
        <v>159</v>
      </c>
      <c r="C105" s="68">
        <v>798.2</v>
      </c>
      <c r="D105" s="68">
        <v>822.5</v>
      </c>
      <c r="E105" s="68">
        <v>818.1</v>
      </c>
      <c r="F105" s="68">
        <v>815.8</v>
      </c>
      <c r="G105" s="38">
        <f t="shared" si="16"/>
        <v>813.65000000000009</v>
      </c>
      <c r="H105" s="68">
        <v>809.6</v>
      </c>
      <c r="I105" s="68">
        <v>804.8</v>
      </c>
      <c r="J105" s="68">
        <v>808.1</v>
      </c>
      <c r="K105" s="68">
        <v>815</v>
      </c>
      <c r="L105" s="38">
        <f t="shared" si="20"/>
        <v>809.375</v>
      </c>
      <c r="M105" s="68">
        <v>799.4</v>
      </c>
      <c r="N105" s="68">
        <v>805</v>
      </c>
      <c r="O105" s="68">
        <v>799.9</v>
      </c>
      <c r="P105" s="68">
        <v>787.7</v>
      </c>
      <c r="Q105" s="38">
        <f t="shared" si="18"/>
        <v>798</v>
      </c>
      <c r="R105" s="16">
        <f t="shared" si="25"/>
        <v>804.4</v>
      </c>
      <c r="T105" s="39">
        <f t="shared" ref="T105:T168" si="28">+R105/$R$265</f>
        <v>4.2349633366235784E-3</v>
      </c>
      <c r="V105" s="23">
        <f>+claims!D105</f>
        <v>5</v>
      </c>
      <c r="W105" s="23">
        <f>+claims!E105</f>
        <v>4</v>
      </c>
      <c r="X105" s="23">
        <f>+claims!F105</f>
        <v>5</v>
      </c>
      <c r="Z105" s="6">
        <f t="shared" si="26"/>
        <v>6.1451484053339882E-3</v>
      </c>
      <c r="AA105" s="6">
        <f t="shared" si="27"/>
        <v>4.9420849420849424E-3</v>
      </c>
      <c r="AB105" s="6">
        <f t="shared" si="14"/>
        <v>6.2656641604010022E-3</v>
      </c>
      <c r="AD105" s="6">
        <f t="shared" si="15"/>
        <v>5.8043851284511469E-3</v>
      </c>
    </row>
    <row r="106" spans="1:30">
      <c r="A106" s="48" t="s">
        <v>160</v>
      </c>
      <c r="B106" s="48" t="s">
        <v>161</v>
      </c>
      <c r="C106" s="69">
        <v>1387.8</v>
      </c>
      <c r="D106" s="69">
        <v>1351.7</v>
      </c>
      <c r="E106" s="69">
        <v>1396.7</v>
      </c>
      <c r="F106" s="69">
        <v>998.7</v>
      </c>
      <c r="G106" s="38">
        <f t="shared" si="16"/>
        <v>1283.7249999999999</v>
      </c>
      <c r="H106" s="69">
        <v>1348.4</v>
      </c>
      <c r="I106" s="69">
        <v>1308.7</v>
      </c>
      <c r="J106" s="69">
        <v>1336.6</v>
      </c>
      <c r="K106" s="69">
        <v>956</v>
      </c>
      <c r="L106" s="38">
        <f t="shared" si="20"/>
        <v>1237.4250000000002</v>
      </c>
      <c r="M106" s="69">
        <v>1342.8</v>
      </c>
      <c r="N106" s="69">
        <v>1344.2</v>
      </c>
      <c r="O106" s="69">
        <v>1357.3000000000002</v>
      </c>
      <c r="P106" s="69">
        <v>925.4</v>
      </c>
      <c r="Q106" s="38">
        <f t="shared" si="18"/>
        <v>1242.425</v>
      </c>
      <c r="R106" s="16">
        <f t="shared" si="25"/>
        <v>1247.6416666666667</v>
      </c>
      <c r="T106" s="39">
        <f t="shared" si="28"/>
        <v>6.568519039752945E-3</v>
      </c>
      <c r="V106" s="23">
        <f>+claims!D106</f>
        <v>19</v>
      </c>
      <c r="W106" s="23">
        <f>+claims!E106</f>
        <v>21</v>
      </c>
      <c r="X106" s="23">
        <f>+claims!F106</f>
        <v>15</v>
      </c>
      <c r="Z106" s="6">
        <f t="shared" si="26"/>
        <v>1.4800677715242752E-2</v>
      </c>
      <c r="AA106" s="6">
        <f t="shared" si="27"/>
        <v>1.6970725498515058E-2</v>
      </c>
      <c r="AB106" s="6">
        <f t="shared" ref="AB106:AB169" si="29">IF(Q106&gt;100,IF(X106&lt;1,0,+X106/Q106),IF(X106&lt;1,0,+X106/100))</f>
        <v>1.2073163370022335E-2</v>
      </c>
      <c r="AD106" s="6">
        <f t="shared" si="15"/>
        <v>1.4160269803723313E-2</v>
      </c>
    </row>
    <row r="107" spans="1:30">
      <c r="A107" s="48" t="s">
        <v>162</v>
      </c>
      <c r="B107" s="48" t="s">
        <v>163</v>
      </c>
      <c r="C107" s="69">
        <v>1643</v>
      </c>
      <c r="D107" s="69">
        <v>1651</v>
      </c>
      <c r="E107" s="69">
        <v>1663</v>
      </c>
      <c r="F107" s="69">
        <v>1668</v>
      </c>
      <c r="G107" s="38">
        <f t="shared" si="16"/>
        <v>1656.25</v>
      </c>
      <c r="H107" s="69">
        <v>1638</v>
      </c>
      <c r="I107" s="69">
        <v>1638</v>
      </c>
      <c r="J107" s="69">
        <v>1656</v>
      </c>
      <c r="K107" s="69">
        <v>1659</v>
      </c>
      <c r="L107" s="38">
        <f t="shared" si="20"/>
        <v>1647.75</v>
      </c>
      <c r="M107" s="69">
        <v>1549.2</v>
      </c>
      <c r="N107" s="69">
        <v>1548.6</v>
      </c>
      <c r="O107" s="69">
        <v>1540.9</v>
      </c>
      <c r="P107" s="69">
        <v>1532</v>
      </c>
      <c r="Q107" s="38">
        <f t="shared" si="18"/>
        <v>1542.6750000000002</v>
      </c>
      <c r="R107" s="16">
        <f t="shared" si="25"/>
        <v>1596.6291666666668</v>
      </c>
      <c r="T107" s="39">
        <f t="shared" si="28"/>
        <v>8.4058503021098852E-3</v>
      </c>
      <c r="V107" s="23">
        <f>+claims!D107</f>
        <v>34</v>
      </c>
      <c r="W107" s="23">
        <f>+claims!E107</f>
        <v>44</v>
      </c>
      <c r="X107" s="23">
        <f>+claims!F107</f>
        <v>38</v>
      </c>
      <c r="Z107" s="6">
        <f t="shared" si="26"/>
        <v>2.0528301886792454E-2</v>
      </c>
      <c r="AA107" s="6">
        <f t="shared" si="27"/>
        <v>2.6703079957517827E-2</v>
      </c>
      <c r="AB107" s="6">
        <f t="shared" si="29"/>
        <v>2.4632537637545169E-2</v>
      </c>
      <c r="AD107" s="6">
        <f t="shared" si="15"/>
        <v>2.4638679119077272E-2</v>
      </c>
    </row>
    <row r="108" spans="1:30">
      <c r="A108" s="48" t="s">
        <v>164</v>
      </c>
      <c r="B108" s="48" t="s">
        <v>165</v>
      </c>
      <c r="C108" s="69">
        <v>6978.9</v>
      </c>
      <c r="D108" s="69">
        <v>6788.3</v>
      </c>
      <c r="E108" s="69">
        <v>6938.2000000000007</v>
      </c>
      <c r="F108" s="69">
        <v>5625.4</v>
      </c>
      <c r="G108" s="38">
        <f t="shared" si="16"/>
        <v>6582.7000000000007</v>
      </c>
      <c r="H108" s="69">
        <v>7263.2</v>
      </c>
      <c r="I108" s="69">
        <v>7065.5</v>
      </c>
      <c r="J108" s="69">
        <v>7164.4</v>
      </c>
      <c r="K108" s="69">
        <v>5856.7</v>
      </c>
      <c r="L108" s="38">
        <f t="shared" si="20"/>
        <v>6837.45</v>
      </c>
      <c r="M108" s="69">
        <v>7361.1</v>
      </c>
      <c r="N108" s="69">
        <v>7270.3</v>
      </c>
      <c r="O108" s="69">
        <v>7238.3</v>
      </c>
      <c r="P108" s="69">
        <v>5753.5</v>
      </c>
      <c r="Q108" s="38">
        <f t="shared" si="18"/>
        <v>6905.8</v>
      </c>
      <c r="R108" s="16">
        <f t="shared" si="25"/>
        <v>6829.166666666667</v>
      </c>
      <c r="T108" s="39">
        <f t="shared" si="28"/>
        <v>3.5953841935635493E-2</v>
      </c>
      <c r="V108" s="23">
        <f>+claims!D108</f>
        <v>91</v>
      </c>
      <c r="W108" s="23">
        <f>+claims!E108</f>
        <v>97</v>
      </c>
      <c r="X108" s="23">
        <f>+claims!F108</f>
        <v>101</v>
      </c>
      <c r="Z108" s="6">
        <f t="shared" si="26"/>
        <v>1.3824114724960881E-2</v>
      </c>
      <c r="AA108" s="6">
        <f t="shared" si="27"/>
        <v>1.4186575404573343E-2</v>
      </c>
      <c r="AB108" s="6">
        <f t="shared" si="29"/>
        <v>1.4625387355556199E-2</v>
      </c>
      <c r="AD108" s="6">
        <f t="shared" si="15"/>
        <v>1.4345571266796026E-2</v>
      </c>
    </row>
    <row r="109" spans="1:30">
      <c r="A109" s="48" t="s">
        <v>166</v>
      </c>
      <c r="B109" s="48" t="s">
        <v>167</v>
      </c>
      <c r="C109" s="69">
        <v>1865.8</v>
      </c>
      <c r="D109" s="69">
        <v>1942</v>
      </c>
      <c r="E109" s="69">
        <v>1818.2</v>
      </c>
      <c r="F109" s="69">
        <v>1384.5</v>
      </c>
      <c r="G109" s="38">
        <f t="shared" si="16"/>
        <v>1752.625</v>
      </c>
      <c r="H109" s="69">
        <v>1896.3000000000002</v>
      </c>
      <c r="I109" s="69">
        <v>1939.8</v>
      </c>
      <c r="J109" s="69">
        <v>1881.4</v>
      </c>
      <c r="K109" s="69">
        <v>1465.7</v>
      </c>
      <c r="L109" s="38">
        <f t="shared" si="20"/>
        <v>1795.8</v>
      </c>
      <c r="M109" s="69">
        <v>1957.4</v>
      </c>
      <c r="N109" s="69">
        <v>2030.6</v>
      </c>
      <c r="O109" s="69">
        <v>1930</v>
      </c>
      <c r="P109" s="69">
        <v>1432.8</v>
      </c>
      <c r="Q109" s="38">
        <f t="shared" si="18"/>
        <v>1837.7</v>
      </c>
      <c r="R109" s="16">
        <f t="shared" si="25"/>
        <v>1809.5541666666668</v>
      </c>
      <c r="T109" s="39">
        <f t="shared" si="28"/>
        <v>9.5268467820335233E-3</v>
      </c>
      <c r="V109" s="23">
        <f>+claims!D109</f>
        <v>36</v>
      </c>
      <c r="W109" s="23">
        <f>+claims!E109</f>
        <v>36</v>
      </c>
      <c r="X109" s="23">
        <f>+claims!F109</f>
        <v>44</v>
      </c>
      <c r="Z109" s="6">
        <f t="shared" si="26"/>
        <v>2.054061764496113E-2</v>
      </c>
      <c r="AA109" s="6">
        <f t="shared" si="27"/>
        <v>2.0046775810223856E-2</v>
      </c>
      <c r="AB109" s="6">
        <f t="shared" si="29"/>
        <v>2.3942972193502748E-2</v>
      </c>
      <c r="AD109" s="6">
        <f t="shared" si="15"/>
        <v>2.2077180974319516E-2</v>
      </c>
    </row>
    <row r="110" spans="1:30">
      <c r="A110" s="48" t="s">
        <v>168</v>
      </c>
      <c r="B110" s="48" t="s">
        <v>169</v>
      </c>
      <c r="C110" s="69">
        <v>7084.3</v>
      </c>
      <c r="D110" s="69">
        <v>6746.5</v>
      </c>
      <c r="E110" s="69">
        <v>6914.9</v>
      </c>
      <c r="F110" s="69">
        <v>5465.4000000000005</v>
      </c>
      <c r="G110" s="38">
        <f t="shared" si="16"/>
        <v>6552.7749999999996</v>
      </c>
      <c r="H110" s="69">
        <v>7200.3</v>
      </c>
      <c r="I110" s="69">
        <v>6872.8</v>
      </c>
      <c r="J110" s="69">
        <v>7138.7</v>
      </c>
      <c r="K110" s="69">
        <v>5555.5</v>
      </c>
      <c r="L110" s="38">
        <f t="shared" si="20"/>
        <v>6691.8249999999998</v>
      </c>
      <c r="M110" s="69">
        <v>7429.5999999999995</v>
      </c>
      <c r="N110" s="69">
        <v>7109.8</v>
      </c>
      <c r="O110" s="69">
        <v>7296.8</v>
      </c>
      <c r="P110" s="69">
        <v>5608.5999999999995</v>
      </c>
      <c r="Q110" s="38">
        <f t="shared" si="18"/>
        <v>6861.2</v>
      </c>
      <c r="R110" s="16">
        <f t="shared" si="25"/>
        <v>6753.3374999999987</v>
      </c>
      <c r="T110" s="39">
        <f t="shared" si="28"/>
        <v>3.5554620477803493E-2</v>
      </c>
      <c r="V110" s="23">
        <f>+claims!D110</f>
        <v>109</v>
      </c>
      <c r="W110" s="23">
        <f>+claims!E110</f>
        <v>95</v>
      </c>
      <c r="X110" s="23">
        <f>+claims!F110</f>
        <v>86</v>
      </c>
      <c r="Z110" s="6">
        <f t="shared" si="26"/>
        <v>1.6634174071290409E-2</v>
      </c>
      <c r="AA110" s="6">
        <f t="shared" si="27"/>
        <v>1.4196426236490046E-2</v>
      </c>
      <c r="AB110" s="6">
        <f t="shared" si="29"/>
        <v>1.253425056841369E-2</v>
      </c>
      <c r="AD110" s="6">
        <f t="shared" si="15"/>
        <v>1.3771629708251928E-2</v>
      </c>
    </row>
    <row r="111" spans="1:30">
      <c r="A111" s="48" t="s">
        <v>170</v>
      </c>
      <c r="B111" s="48" t="s">
        <v>171</v>
      </c>
      <c r="C111" s="69">
        <v>1538.9</v>
      </c>
      <c r="D111" s="69">
        <v>1408.9</v>
      </c>
      <c r="E111" s="69">
        <v>1502</v>
      </c>
      <c r="F111" s="68">
        <v>1023.9</v>
      </c>
      <c r="G111" s="38">
        <f t="shared" si="16"/>
        <v>1368.425</v>
      </c>
      <c r="H111" s="69">
        <v>1645</v>
      </c>
      <c r="I111" s="69">
        <v>1598.6999999999998</v>
      </c>
      <c r="J111" s="69">
        <v>1621.8</v>
      </c>
      <c r="K111" s="68">
        <v>1120.5</v>
      </c>
      <c r="L111" s="38">
        <f t="shared" si="20"/>
        <v>1496.5</v>
      </c>
      <c r="M111" s="69">
        <v>1748.1</v>
      </c>
      <c r="N111" s="69">
        <v>1682.8000000000002</v>
      </c>
      <c r="O111" s="69">
        <v>1673.1</v>
      </c>
      <c r="P111" s="68">
        <v>1144.5</v>
      </c>
      <c r="Q111" s="38">
        <f t="shared" si="18"/>
        <v>1562.125</v>
      </c>
      <c r="R111" s="16">
        <f t="shared" si="25"/>
        <v>1507.9666666666665</v>
      </c>
      <c r="T111" s="39">
        <f t="shared" si="28"/>
        <v>7.9390645775532093E-3</v>
      </c>
      <c r="V111" s="23">
        <f>+claims!D111</f>
        <v>12</v>
      </c>
      <c r="W111" s="23">
        <f>+claims!E111</f>
        <v>19</v>
      </c>
      <c r="X111" s="23">
        <f>+claims!F111</f>
        <v>18</v>
      </c>
      <c r="Z111" s="6">
        <f t="shared" si="26"/>
        <v>8.76920547344575E-3</v>
      </c>
      <c r="AA111" s="6">
        <f t="shared" si="27"/>
        <v>1.2696291346475109E-2</v>
      </c>
      <c r="AB111" s="6">
        <f t="shared" si="29"/>
        <v>1.1522765463711291E-2</v>
      </c>
      <c r="AD111" s="6">
        <f t="shared" si="15"/>
        <v>1.145501409292164E-2</v>
      </c>
    </row>
    <row r="112" spans="1:30">
      <c r="A112" s="48" t="s">
        <v>172</v>
      </c>
      <c r="B112" s="48" t="s">
        <v>173</v>
      </c>
      <c r="C112" s="68">
        <v>821.7</v>
      </c>
      <c r="D112" s="68">
        <v>777.8</v>
      </c>
      <c r="E112" s="68">
        <v>793.3</v>
      </c>
      <c r="F112" s="68">
        <v>591</v>
      </c>
      <c r="G112" s="38">
        <f t="shared" si="16"/>
        <v>745.95</v>
      </c>
      <c r="H112" s="68">
        <v>847.2</v>
      </c>
      <c r="I112" s="68">
        <v>807.5</v>
      </c>
      <c r="J112" s="68">
        <v>829.5</v>
      </c>
      <c r="K112" s="68">
        <v>610</v>
      </c>
      <c r="L112" s="38">
        <f t="shared" si="20"/>
        <v>773.55</v>
      </c>
      <c r="M112" s="68">
        <v>885</v>
      </c>
      <c r="N112" s="68">
        <v>830.1</v>
      </c>
      <c r="O112" s="68">
        <v>843.3</v>
      </c>
      <c r="P112" s="68">
        <v>600.79999999999995</v>
      </c>
      <c r="Q112" s="38">
        <f t="shared" si="18"/>
        <v>789.8</v>
      </c>
      <c r="R112" s="16">
        <f t="shared" si="25"/>
        <v>777.07499999999993</v>
      </c>
      <c r="T112" s="39">
        <f t="shared" si="28"/>
        <v>4.0911040959805654E-3</v>
      </c>
      <c r="V112" s="23">
        <f>+claims!D112</f>
        <v>11</v>
      </c>
      <c r="W112" s="23">
        <f>+claims!E112</f>
        <v>9</v>
      </c>
      <c r="X112" s="23">
        <f>+claims!F112</f>
        <v>18</v>
      </c>
      <c r="Z112" s="6">
        <f t="shared" si="26"/>
        <v>1.4746296668677524E-2</v>
      </c>
      <c r="AA112" s="6">
        <f t="shared" si="27"/>
        <v>1.1634671320535195E-2</v>
      </c>
      <c r="AB112" s="6">
        <f t="shared" si="29"/>
        <v>2.2790579893643963E-2</v>
      </c>
      <c r="AD112" s="6">
        <f t="shared" si="15"/>
        <v>1.7731229831779965E-2</v>
      </c>
    </row>
    <row r="113" spans="1:30">
      <c r="A113" s="48" t="s">
        <v>174</v>
      </c>
      <c r="B113" s="48" t="s">
        <v>175</v>
      </c>
      <c r="C113" s="68">
        <v>956.90000000000009</v>
      </c>
      <c r="D113" s="69">
        <v>963.8</v>
      </c>
      <c r="E113" s="69">
        <v>978.9</v>
      </c>
      <c r="F113" s="68">
        <v>777.59999999999991</v>
      </c>
      <c r="G113" s="38">
        <f t="shared" si="16"/>
        <v>919.3</v>
      </c>
      <c r="H113" s="68">
        <v>1019.0999999999999</v>
      </c>
      <c r="I113" s="69">
        <v>917.2</v>
      </c>
      <c r="J113" s="69">
        <v>1006.4000000000001</v>
      </c>
      <c r="K113" s="68">
        <v>780.6</v>
      </c>
      <c r="L113" s="38">
        <f t="shared" si="20"/>
        <v>930.82499999999993</v>
      </c>
      <c r="M113" s="68">
        <v>1064.5</v>
      </c>
      <c r="N113" s="69">
        <v>1039.2</v>
      </c>
      <c r="O113" s="69">
        <v>1054.6999999999998</v>
      </c>
      <c r="P113" s="68">
        <v>781.9</v>
      </c>
      <c r="Q113" s="38">
        <f t="shared" si="18"/>
        <v>985.07499999999993</v>
      </c>
      <c r="R113" s="16">
        <f t="shared" si="25"/>
        <v>956.02916666666658</v>
      </c>
      <c r="T113" s="39">
        <f t="shared" si="28"/>
        <v>5.0332526971359091E-3</v>
      </c>
      <c r="V113" s="23">
        <f>+claims!D113</f>
        <v>5</v>
      </c>
      <c r="W113" s="23">
        <f>+claims!E113</f>
        <v>11</v>
      </c>
      <c r="X113" s="23">
        <f>+claims!F113</f>
        <v>8</v>
      </c>
      <c r="Z113" s="6">
        <f t="shared" si="26"/>
        <v>5.4389209180898514E-3</v>
      </c>
      <c r="AA113" s="6">
        <f t="shared" si="27"/>
        <v>1.1817473746407757E-2</v>
      </c>
      <c r="AB113" s="6">
        <f t="shared" si="29"/>
        <v>8.1212090449965749E-3</v>
      </c>
      <c r="AD113" s="6">
        <f t="shared" si="15"/>
        <v>8.906249257649183E-3</v>
      </c>
    </row>
    <row r="114" spans="1:30">
      <c r="A114" s="48" t="s">
        <v>176</v>
      </c>
      <c r="B114" s="48" t="s">
        <v>538</v>
      </c>
      <c r="C114" s="69">
        <v>3927</v>
      </c>
      <c r="D114" s="69">
        <v>4200</v>
      </c>
      <c r="E114" s="69">
        <v>4250</v>
      </c>
      <c r="F114" s="69">
        <v>4225</v>
      </c>
      <c r="G114" s="38">
        <f t="shared" si="16"/>
        <v>4150.5</v>
      </c>
      <c r="H114" s="69">
        <v>4298.5</v>
      </c>
      <c r="I114" s="69">
        <v>4370.6000000000004</v>
      </c>
      <c r="J114" s="69">
        <v>4343.8999999999996</v>
      </c>
      <c r="K114" s="69">
        <v>4365.5</v>
      </c>
      <c r="L114" s="38">
        <f t="shared" si="20"/>
        <v>4344.625</v>
      </c>
      <c r="M114" s="69">
        <v>4442.2999999999993</v>
      </c>
      <c r="N114" s="69">
        <v>4506.3999999999996</v>
      </c>
      <c r="O114" s="69">
        <v>4391.6000000000004</v>
      </c>
      <c r="P114" s="69">
        <v>4373</v>
      </c>
      <c r="Q114" s="38">
        <f t="shared" si="18"/>
        <v>4428.3249999999998</v>
      </c>
      <c r="R114" s="16">
        <f t="shared" si="25"/>
        <v>4354.1208333333334</v>
      </c>
      <c r="T114" s="39">
        <f t="shared" si="28"/>
        <v>2.292334919492239E-2</v>
      </c>
      <c r="V114" s="23">
        <f>+claims!D114</f>
        <v>56</v>
      </c>
      <c r="W114" s="23">
        <f>+claims!E114</f>
        <v>50</v>
      </c>
      <c r="X114" s="23">
        <f>+claims!F114</f>
        <v>47</v>
      </c>
      <c r="Z114" s="6">
        <f t="shared" si="26"/>
        <v>1.3492350319238646E-2</v>
      </c>
      <c r="AA114" s="6">
        <f t="shared" si="27"/>
        <v>1.1508473113329689E-2</v>
      </c>
      <c r="AB114" s="6">
        <f t="shared" si="29"/>
        <v>1.0613493815381663E-2</v>
      </c>
      <c r="AD114" s="6">
        <f t="shared" si="15"/>
        <v>1.13916296653405E-2</v>
      </c>
    </row>
    <row r="115" spans="1:30">
      <c r="A115" s="48" t="s">
        <v>177</v>
      </c>
      <c r="B115" s="48" t="s">
        <v>178</v>
      </c>
      <c r="C115" s="69">
        <v>5532</v>
      </c>
      <c r="D115" s="69">
        <v>5133</v>
      </c>
      <c r="E115" s="69">
        <v>5305.8</v>
      </c>
      <c r="F115" s="69">
        <v>3866.6000000000004</v>
      </c>
      <c r="G115" s="38">
        <f t="shared" si="16"/>
        <v>4959.3500000000004</v>
      </c>
      <c r="H115" s="69">
        <v>5550.8</v>
      </c>
      <c r="I115" s="69">
        <v>5105.5</v>
      </c>
      <c r="J115" s="69">
        <v>5208.2999999999993</v>
      </c>
      <c r="K115" s="69">
        <v>3936.1</v>
      </c>
      <c r="L115" s="38">
        <f t="shared" si="20"/>
        <v>4950.1749999999993</v>
      </c>
      <c r="M115" s="69">
        <v>5659.6</v>
      </c>
      <c r="N115" s="69">
        <v>5494.7</v>
      </c>
      <c r="O115" s="69">
        <v>5558.3</v>
      </c>
      <c r="P115" s="69">
        <v>4044.6000000000004</v>
      </c>
      <c r="Q115" s="38">
        <f t="shared" si="18"/>
        <v>5189.2999999999993</v>
      </c>
      <c r="R115" s="16">
        <f t="shared" si="25"/>
        <v>5071.2666666666664</v>
      </c>
      <c r="T115" s="39">
        <f t="shared" si="28"/>
        <v>2.669894132716882E-2</v>
      </c>
      <c r="V115" s="23">
        <f>+claims!D115</f>
        <v>78</v>
      </c>
      <c r="W115" s="23">
        <f>+claims!E115</f>
        <v>67</v>
      </c>
      <c r="X115" s="23">
        <f>+claims!F115</f>
        <v>62</v>
      </c>
      <c r="Z115" s="6">
        <f t="shared" si="26"/>
        <v>1.5727867563289543E-2</v>
      </c>
      <c r="AA115" s="6">
        <f t="shared" si="27"/>
        <v>1.353487502967067E-2</v>
      </c>
      <c r="AB115" s="6">
        <f t="shared" si="29"/>
        <v>1.1947661534310988E-2</v>
      </c>
      <c r="AD115" s="6">
        <f t="shared" si="15"/>
        <v>1.3106767037593975E-2</v>
      </c>
    </row>
    <row r="116" spans="1:30">
      <c r="A116" s="48" t="s">
        <v>179</v>
      </c>
      <c r="B116" s="48" t="s">
        <v>180</v>
      </c>
      <c r="C116" s="69">
        <v>2645.7</v>
      </c>
      <c r="D116" s="69">
        <v>2531.5</v>
      </c>
      <c r="E116" s="69">
        <v>2635.1000000000004</v>
      </c>
      <c r="F116" s="69">
        <v>1919.3999999999999</v>
      </c>
      <c r="G116" s="38">
        <f t="shared" si="16"/>
        <v>2432.9250000000002</v>
      </c>
      <c r="H116" s="69">
        <v>2667.1000000000004</v>
      </c>
      <c r="I116" s="69">
        <v>2523.6999999999998</v>
      </c>
      <c r="J116" s="69">
        <v>2682.1000000000004</v>
      </c>
      <c r="K116" s="69">
        <v>1981.3</v>
      </c>
      <c r="L116" s="38">
        <f t="shared" si="20"/>
        <v>2463.5500000000002</v>
      </c>
      <c r="M116" s="69">
        <v>2792.3</v>
      </c>
      <c r="N116" s="69">
        <v>2605.9</v>
      </c>
      <c r="O116" s="69">
        <v>2787.3</v>
      </c>
      <c r="P116" s="69">
        <v>2012.5</v>
      </c>
      <c r="Q116" s="38">
        <f t="shared" si="18"/>
        <v>2549.5</v>
      </c>
      <c r="R116" s="16">
        <f t="shared" si="25"/>
        <v>2501.4208333333336</v>
      </c>
      <c r="T116" s="39">
        <f t="shared" si="28"/>
        <v>1.316935047070247E-2</v>
      </c>
      <c r="V116" s="23">
        <f>+claims!D116</f>
        <v>18</v>
      </c>
      <c r="W116" s="23">
        <f>+claims!E116</f>
        <v>22</v>
      </c>
      <c r="X116" s="23">
        <f>+claims!F116</f>
        <v>18</v>
      </c>
      <c r="Z116" s="6">
        <f t="shared" si="26"/>
        <v>7.3985018033848144E-3</v>
      </c>
      <c r="AA116" s="6">
        <f t="shared" si="27"/>
        <v>8.9302023502668901E-3</v>
      </c>
      <c r="AB116" s="6">
        <f t="shared" si="29"/>
        <v>7.0602078838988037E-3</v>
      </c>
      <c r="AD116" s="6">
        <f t="shared" si="15"/>
        <v>7.7399216926025008E-3</v>
      </c>
    </row>
    <row r="117" spans="1:30">
      <c r="A117" s="48" t="s">
        <v>181</v>
      </c>
      <c r="B117" s="50" t="s">
        <v>558</v>
      </c>
      <c r="C117" s="69">
        <v>4662.6000000000004</v>
      </c>
      <c r="D117" s="69">
        <v>4548.3999999999996</v>
      </c>
      <c r="E117" s="69">
        <v>4683.3</v>
      </c>
      <c r="F117" s="69">
        <v>3502.7</v>
      </c>
      <c r="G117" s="38">
        <f t="shared" si="16"/>
        <v>4349.25</v>
      </c>
      <c r="H117" s="69">
        <v>4957.2</v>
      </c>
      <c r="I117" s="69">
        <v>4724.5</v>
      </c>
      <c r="J117" s="69">
        <v>4862.5</v>
      </c>
      <c r="K117" s="69">
        <v>3640.7</v>
      </c>
      <c r="L117" s="38">
        <f t="shared" si="20"/>
        <v>4546.2250000000004</v>
      </c>
      <c r="M117" s="69">
        <v>5076.3</v>
      </c>
      <c r="N117" s="69">
        <v>4855</v>
      </c>
      <c r="O117" s="69">
        <v>4924.2999999999993</v>
      </c>
      <c r="P117" s="69">
        <v>3529.5</v>
      </c>
      <c r="Q117" s="38">
        <f t="shared" si="18"/>
        <v>4596.2749999999996</v>
      </c>
      <c r="R117" s="16">
        <f t="shared" si="25"/>
        <v>4538.4208333333336</v>
      </c>
      <c r="T117" s="39">
        <f t="shared" si="28"/>
        <v>2.3893642261729606E-2</v>
      </c>
      <c r="V117" s="23">
        <f>+claims!D117</f>
        <v>62</v>
      </c>
      <c r="W117" s="23">
        <f>+claims!E117</f>
        <v>64</v>
      </c>
      <c r="X117" s="23">
        <f>+claims!F117</f>
        <v>64</v>
      </c>
      <c r="Z117" s="6">
        <f t="shared" si="26"/>
        <v>1.4255331378973387E-2</v>
      </c>
      <c r="AA117" s="6">
        <f t="shared" si="27"/>
        <v>1.4077613844453364E-2</v>
      </c>
      <c r="AB117" s="6">
        <f t="shared" si="29"/>
        <v>1.3924319149746263E-2</v>
      </c>
      <c r="AD117" s="6">
        <f t="shared" si="15"/>
        <v>1.4030586086186486E-2</v>
      </c>
    </row>
    <row r="118" spans="1:30">
      <c r="A118" s="48" t="s">
        <v>182</v>
      </c>
      <c r="B118" s="48" t="s">
        <v>183</v>
      </c>
      <c r="C118" s="38">
        <v>1992.4</v>
      </c>
      <c r="D118" s="38">
        <v>1858.2</v>
      </c>
      <c r="E118" s="38">
        <v>1835.1</v>
      </c>
      <c r="F118" s="38">
        <v>1326.8</v>
      </c>
      <c r="G118" s="38">
        <f t="shared" si="16"/>
        <v>1753.1250000000002</v>
      </c>
      <c r="H118" s="38">
        <v>1929.4</v>
      </c>
      <c r="I118" s="38">
        <v>1834.1</v>
      </c>
      <c r="J118" s="38">
        <v>1845.1000000000001</v>
      </c>
      <c r="K118" s="38">
        <v>1309.5</v>
      </c>
      <c r="L118" s="38">
        <f t="shared" si="20"/>
        <v>1729.5250000000001</v>
      </c>
      <c r="M118" s="38">
        <v>1934.8</v>
      </c>
      <c r="N118" s="38">
        <v>1795.9</v>
      </c>
      <c r="O118" s="38">
        <v>1797.3000000000002</v>
      </c>
      <c r="P118" s="38">
        <v>1276.8</v>
      </c>
      <c r="Q118" s="38">
        <f t="shared" si="18"/>
        <v>1701.2</v>
      </c>
      <c r="R118" s="16">
        <f t="shared" si="25"/>
        <v>1719.2958333333336</v>
      </c>
      <c r="T118" s="39">
        <f t="shared" si="28"/>
        <v>9.0516593970367352E-3</v>
      </c>
      <c r="V118" s="23">
        <f>+claims!D118</f>
        <v>22</v>
      </c>
      <c r="W118" s="23">
        <f>+claims!E118</f>
        <v>31</v>
      </c>
      <c r="X118" s="23">
        <f>+claims!F118</f>
        <v>22</v>
      </c>
      <c r="Z118" s="6">
        <f t="shared" si="26"/>
        <v>1.2549019607843135E-2</v>
      </c>
      <c r="AA118" s="6">
        <f t="shared" si="27"/>
        <v>1.7923996473020048E-2</v>
      </c>
      <c r="AB118" s="6">
        <f t="shared" si="29"/>
        <v>1.2932047966141547E-2</v>
      </c>
      <c r="AD118" s="6">
        <f t="shared" si="15"/>
        <v>1.4532192742051314E-2</v>
      </c>
    </row>
    <row r="119" spans="1:30">
      <c r="A119" s="48" t="s">
        <v>184</v>
      </c>
      <c r="B119" s="48" t="s">
        <v>185</v>
      </c>
      <c r="C119" s="38">
        <v>532.70000000000005</v>
      </c>
      <c r="D119" s="38">
        <v>508.3</v>
      </c>
      <c r="E119" s="38">
        <v>549.09999999999991</v>
      </c>
      <c r="F119" s="38">
        <v>454</v>
      </c>
      <c r="G119" s="38">
        <f t="shared" si="16"/>
        <v>511.02499999999998</v>
      </c>
      <c r="H119" s="38">
        <v>568.80000000000007</v>
      </c>
      <c r="I119" s="38">
        <v>520.79999999999995</v>
      </c>
      <c r="J119" s="38">
        <v>554.1</v>
      </c>
      <c r="K119" s="38">
        <v>449.5</v>
      </c>
      <c r="L119" s="38">
        <f t="shared" si="20"/>
        <v>523.29999999999995</v>
      </c>
      <c r="M119" s="38">
        <v>569.80000000000007</v>
      </c>
      <c r="N119" s="38">
        <v>539.19999999999993</v>
      </c>
      <c r="O119" s="38">
        <v>562.1</v>
      </c>
      <c r="P119" s="38">
        <v>434</v>
      </c>
      <c r="Q119" s="38">
        <f t="shared" si="18"/>
        <v>526.27499999999998</v>
      </c>
      <c r="R119" s="16">
        <f t="shared" si="25"/>
        <v>522.74166666666667</v>
      </c>
      <c r="T119" s="39">
        <f t="shared" si="28"/>
        <v>2.7521031736186439E-3</v>
      </c>
      <c r="V119" s="23">
        <f>+claims!D119</f>
        <v>9</v>
      </c>
      <c r="W119" s="23">
        <f>+claims!E119</f>
        <v>10</v>
      </c>
      <c r="X119" s="23">
        <f>+claims!F119</f>
        <v>14</v>
      </c>
      <c r="Z119" s="6">
        <f t="shared" si="26"/>
        <v>1.7611662834499293E-2</v>
      </c>
      <c r="AA119" s="6">
        <f t="shared" si="27"/>
        <v>1.910949742021785E-2</v>
      </c>
      <c r="AB119" s="6">
        <f t="shared" si="29"/>
        <v>2.6602061659778634E-2</v>
      </c>
      <c r="AD119" s="6">
        <f t="shared" si="15"/>
        <v>2.2606140442378481E-2</v>
      </c>
    </row>
    <row r="120" spans="1:30">
      <c r="A120" s="48" t="s">
        <v>186</v>
      </c>
      <c r="B120" s="48" t="s">
        <v>539</v>
      </c>
      <c r="C120" s="68">
        <v>21.5</v>
      </c>
      <c r="D120" s="68">
        <v>22.2</v>
      </c>
      <c r="E120" s="68">
        <v>24.2</v>
      </c>
      <c r="F120" s="68">
        <v>24.5</v>
      </c>
      <c r="G120" s="38">
        <f t="shared" si="16"/>
        <v>23.1</v>
      </c>
      <c r="H120" s="68">
        <v>23.6</v>
      </c>
      <c r="I120" s="68">
        <v>23.9</v>
      </c>
      <c r="J120" s="68">
        <v>23.9</v>
      </c>
      <c r="K120" s="68">
        <v>24.5</v>
      </c>
      <c r="L120" s="38">
        <f t="shared" si="20"/>
        <v>23.975000000000001</v>
      </c>
      <c r="M120" s="68">
        <v>23.5</v>
      </c>
      <c r="N120" s="68">
        <v>23</v>
      </c>
      <c r="O120" s="68">
        <v>23.6</v>
      </c>
      <c r="P120" s="68">
        <v>24</v>
      </c>
      <c r="Q120" s="38">
        <f t="shared" si="18"/>
        <v>23.524999999999999</v>
      </c>
      <c r="R120" s="16">
        <f t="shared" si="25"/>
        <v>23.604166666666668</v>
      </c>
      <c r="T120" s="39">
        <f t="shared" si="28"/>
        <v>1.242699905829012E-4</v>
      </c>
      <c r="V120" s="23">
        <f>+claims!D120</f>
        <v>0</v>
      </c>
      <c r="W120" s="23">
        <f>+claims!E120</f>
        <v>0</v>
      </c>
      <c r="X120" s="23">
        <f>+claims!F120</f>
        <v>0</v>
      </c>
      <c r="Z120" s="6">
        <f t="shared" si="26"/>
        <v>0</v>
      </c>
      <c r="AA120" s="6">
        <f t="shared" si="27"/>
        <v>0</v>
      </c>
      <c r="AB120" s="6">
        <f t="shared" si="29"/>
        <v>0</v>
      </c>
      <c r="AD120" s="6">
        <f t="shared" si="15"/>
        <v>0</v>
      </c>
    </row>
    <row r="121" spans="1:30">
      <c r="A121" s="48" t="s">
        <v>187</v>
      </c>
      <c r="B121" s="48" t="s">
        <v>188</v>
      </c>
      <c r="C121" s="69">
        <v>1128.3</v>
      </c>
      <c r="D121" s="69">
        <v>1094</v>
      </c>
      <c r="E121" s="69">
        <v>1091.5999999999999</v>
      </c>
      <c r="F121" s="68">
        <v>766.7</v>
      </c>
      <c r="G121" s="38">
        <f t="shared" si="16"/>
        <v>1020.1500000000001</v>
      </c>
      <c r="H121" s="69">
        <v>1195.0999999999999</v>
      </c>
      <c r="I121" s="69">
        <v>1183.5999999999999</v>
      </c>
      <c r="J121" s="69">
        <v>1155.0999999999999</v>
      </c>
      <c r="K121" s="68">
        <v>847.7</v>
      </c>
      <c r="L121" s="38">
        <f t="shared" si="20"/>
        <v>1095.375</v>
      </c>
      <c r="M121" s="69">
        <v>1229.5999999999999</v>
      </c>
      <c r="N121" s="69">
        <v>1213.4000000000001</v>
      </c>
      <c r="O121" s="69">
        <v>1180.3000000000002</v>
      </c>
      <c r="P121" s="68">
        <v>786.09999999999991</v>
      </c>
      <c r="Q121" s="38">
        <f t="shared" si="18"/>
        <v>1102.3499999999999</v>
      </c>
      <c r="R121" s="16">
        <f t="shared" si="25"/>
        <v>1086.325</v>
      </c>
      <c r="T121" s="39">
        <f t="shared" si="28"/>
        <v>5.7192274324435717E-3</v>
      </c>
      <c r="V121" s="23">
        <f>+claims!D121</f>
        <v>16</v>
      </c>
      <c r="W121" s="23">
        <f>+claims!E121</f>
        <v>17</v>
      </c>
      <c r="X121" s="23">
        <f>+claims!F121</f>
        <v>17</v>
      </c>
      <c r="Z121" s="6">
        <f t="shared" si="26"/>
        <v>1.5683968043915111E-2</v>
      </c>
      <c r="AA121" s="6">
        <f t="shared" si="27"/>
        <v>1.551979915554034E-2</v>
      </c>
      <c r="AB121" s="6">
        <f t="shared" si="29"/>
        <v>1.5421599310563796E-2</v>
      </c>
      <c r="AD121" s="6">
        <f t="shared" si="15"/>
        <v>1.5498060714447863E-2</v>
      </c>
    </row>
    <row r="122" spans="1:30">
      <c r="A122" s="48" t="s">
        <v>189</v>
      </c>
      <c r="B122" s="48" t="s">
        <v>190</v>
      </c>
      <c r="C122" s="69">
        <v>1670.5</v>
      </c>
      <c r="D122" s="69">
        <v>1663.7</v>
      </c>
      <c r="E122" s="69">
        <v>1658.6999999999998</v>
      </c>
      <c r="F122" s="69">
        <v>1645.4</v>
      </c>
      <c r="G122" s="38">
        <f t="shared" si="16"/>
        <v>1659.5749999999998</v>
      </c>
      <c r="H122" s="69">
        <v>1609.8</v>
      </c>
      <c r="I122" s="69">
        <v>1559.4</v>
      </c>
      <c r="J122" s="69">
        <v>1578</v>
      </c>
      <c r="K122" s="69">
        <v>1563.9</v>
      </c>
      <c r="L122" s="38">
        <f t="shared" si="20"/>
        <v>1577.7750000000001</v>
      </c>
      <c r="M122" s="69">
        <v>1332.9</v>
      </c>
      <c r="N122" s="69">
        <v>1350.6</v>
      </c>
      <c r="O122" s="69">
        <v>1333.1</v>
      </c>
      <c r="P122" s="69">
        <v>1314</v>
      </c>
      <c r="Q122" s="38">
        <f t="shared" si="18"/>
        <v>1332.65</v>
      </c>
      <c r="R122" s="16">
        <f t="shared" si="25"/>
        <v>1468.8458333333335</v>
      </c>
      <c r="T122" s="39">
        <f t="shared" si="28"/>
        <v>7.7331032462941013E-3</v>
      </c>
      <c r="V122" s="23">
        <f>+claims!D122</f>
        <v>9</v>
      </c>
      <c r="W122" s="23">
        <f>+claims!E122</f>
        <v>15</v>
      </c>
      <c r="X122" s="23">
        <f>+claims!F122</f>
        <v>8</v>
      </c>
      <c r="Z122" s="6">
        <f t="shared" si="26"/>
        <v>5.4230751849118006E-3</v>
      </c>
      <c r="AA122" s="6">
        <f t="shared" si="27"/>
        <v>9.50705899130104E-3</v>
      </c>
      <c r="AB122" s="6">
        <f t="shared" si="29"/>
        <v>6.0030765767455814E-3</v>
      </c>
      <c r="AD122" s="6">
        <f t="shared" si="15"/>
        <v>7.0744038162917702E-3</v>
      </c>
    </row>
    <row r="123" spans="1:30">
      <c r="A123" s="48" t="s">
        <v>191</v>
      </c>
      <c r="B123" s="48" t="s">
        <v>540</v>
      </c>
      <c r="C123" s="68">
        <v>503.1</v>
      </c>
      <c r="D123" s="68">
        <v>482.5</v>
      </c>
      <c r="E123" s="68">
        <v>498</v>
      </c>
      <c r="F123" s="68">
        <v>388.29999999999995</v>
      </c>
      <c r="G123" s="38">
        <f t="shared" si="16"/>
        <v>467.97499999999997</v>
      </c>
      <c r="H123" s="68">
        <v>489.4</v>
      </c>
      <c r="I123" s="68">
        <v>478</v>
      </c>
      <c r="J123" s="68">
        <v>488.7</v>
      </c>
      <c r="K123" s="68">
        <v>392.7</v>
      </c>
      <c r="L123" s="38">
        <f t="shared" si="20"/>
        <v>462.2</v>
      </c>
      <c r="M123" s="68">
        <v>523.70000000000005</v>
      </c>
      <c r="N123" s="68">
        <v>518.9</v>
      </c>
      <c r="O123" s="68">
        <v>523.6</v>
      </c>
      <c r="P123" s="68">
        <v>406.6</v>
      </c>
      <c r="Q123" s="38">
        <f t="shared" si="18"/>
        <v>493.19999999999993</v>
      </c>
      <c r="R123" s="16">
        <f t="shared" si="25"/>
        <v>478.66249999999997</v>
      </c>
      <c r="T123" s="39">
        <f t="shared" si="28"/>
        <v>2.5200374665795421E-3</v>
      </c>
      <c r="V123" s="23">
        <f>+claims!D123</f>
        <v>7</v>
      </c>
      <c r="W123" s="23">
        <f>+claims!E123</f>
        <v>5</v>
      </c>
      <c r="X123" s="23">
        <f>+claims!F123</f>
        <v>6</v>
      </c>
      <c r="Z123" s="6">
        <f t="shared" si="26"/>
        <v>1.4958063999145255E-2</v>
      </c>
      <c r="AA123" s="6">
        <f t="shared" si="27"/>
        <v>1.0817827780181739E-2</v>
      </c>
      <c r="AB123" s="6">
        <f t="shared" si="29"/>
        <v>1.2165450121654504E-2</v>
      </c>
      <c r="AD123" s="6">
        <f t="shared" si="15"/>
        <v>1.2181678320745376E-2</v>
      </c>
    </row>
    <row r="124" spans="1:30">
      <c r="A124" s="48" t="s">
        <v>480</v>
      </c>
      <c r="B124" s="48" t="s">
        <v>481</v>
      </c>
      <c r="C124" s="68">
        <v>433</v>
      </c>
      <c r="D124" s="68">
        <v>463.4</v>
      </c>
      <c r="E124" s="68">
        <v>500.70000000000005</v>
      </c>
      <c r="F124" s="68">
        <v>531.6</v>
      </c>
      <c r="G124" s="38">
        <f t="shared" si="16"/>
        <v>482.17499999999995</v>
      </c>
      <c r="H124" s="68">
        <v>510.7</v>
      </c>
      <c r="I124" s="68">
        <v>514.5</v>
      </c>
      <c r="J124" s="68">
        <v>517</v>
      </c>
      <c r="K124" s="68">
        <v>543.79999999999995</v>
      </c>
      <c r="L124" s="38">
        <f t="shared" si="20"/>
        <v>521.5</v>
      </c>
      <c r="M124" s="68">
        <v>542.4</v>
      </c>
      <c r="N124" s="68">
        <v>534</v>
      </c>
      <c r="O124" s="68">
        <v>521.29999999999995</v>
      </c>
      <c r="P124" s="68">
        <v>523.80000000000007</v>
      </c>
      <c r="Q124" s="38">
        <f t="shared" si="18"/>
        <v>530.375</v>
      </c>
      <c r="R124" s="16">
        <f>IF(G124&gt;0,(+G124+(L124*2)+(Q124*3))/6,IF(L124&gt;0,((L124*2)+(Q124*3))/5,Q124))</f>
        <v>519.38333333333333</v>
      </c>
      <c r="T124" s="39">
        <f t="shared" si="28"/>
        <v>2.7344223947290023E-3</v>
      </c>
      <c r="V124" s="23">
        <f>+claims!D124</f>
        <v>4</v>
      </c>
      <c r="W124" s="23">
        <f>+claims!E124</f>
        <v>1</v>
      </c>
      <c r="X124" s="23">
        <f>+claims!F124</f>
        <v>2</v>
      </c>
      <c r="Z124" s="6">
        <f>IF(G124&gt;100,IF(V124&lt;1,0,+V124/G124),IF(V124&lt;1,0,+V124/100))</f>
        <v>8.2957432467465134E-3</v>
      </c>
      <c r="AA124" s="6">
        <f>IF(L124&gt;100,IF(W124&lt;1,0,+W124/L124),IF(W124&lt;1,0,+W124/100))</f>
        <v>1.9175455417066154E-3</v>
      </c>
      <c r="AB124" s="6">
        <f>IF(Q124&gt;100,IF(X124&lt;1,0,+X124/Q124),IF(X124&lt;1,0,+X124/100))</f>
        <v>3.7709168041480086E-3</v>
      </c>
      <c r="AD124" s="6">
        <f t="shared" si="15"/>
        <v>3.9072641237672947E-3</v>
      </c>
    </row>
    <row r="125" spans="1:30">
      <c r="A125" s="48" t="s">
        <v>192</v>
      </c>
      <c r="B125" s="48" t="s">
        <v>500</v>
      </c>
      <c r="C125" s="68">
        <v>417.1</v>
      </c>
      <c r="D125" s="68">
        <v>380.5</v>
      </c>
      <c r="E125" s="68">
        <v>396.9</v>
      </c>
      <c r="F125" s="68">
        <v>312.8</v>
      </c>
      <c r="G125" s="38">
        <f t="shared" si="16"/>
        <v>376.82499999999999</v>
      </c>
      <c r="H125" s="68">
        <v>394.1</v>
      </c>
      <c r="I125" s="68">
        <v>385.2</v>
      </c>
      <c r="J125" s="68">
        <v>397.6</v>
      </c>
      <c r="K125" s="68">
        <v>293.7</v>
      </c>
      <c r="L125" s="38">
        <f t="shared" si="20"/>
        <v>367.65000000000003</v>
      </c>
      <c r="M125" s="68">
        <v>392.2</v>
      </c>
      <c r="N125" s="68">
        <v>375.5</v>
      </c>
      <c r="O125" s="68">
        <v>383.6</v>
      </c>
      <c r="P125" s="68">
        <v>284.10000000000002</v>
      </c>
      <c r="Q125" s="38">
        <f t="shared" si="18"/>
        <v>358.85</v>
      </c>
      <c r="R125" s="16">
        <f t="shared" si="25"/>
        <v>364.7791666666667</v>
      </c>
      <c r="T125" s="39">
        <f t="shared" si="28"/>
        <v>1.9204704087486763E-3</v>
      </c>
      <c r="V125" s="23">
        <f>+claims!D125</f>
        <v>10</v>
      </c>
      <c r="W125" s="23">
        <f>+claims!E125</f>
        <v>13</v>
      </c>
      <c r="X125" s="23">
        <f>+claims!F125</f>
        <v>10</v>
      </c>
      <c r="Z125" s="6">
        <f t="shared" si="26"/>
        <v>2.6537517415245803E-2</v>
      </c>
      <c r="AA125" s="6">
        <f t="shared" si="27"/>
        <v>3.5359717122263018E-2</v>
      </c>
      <c r="AB125" s="6">
        <f t="shared" si="29"/>
        <v>2.7866796711717986E-2</v>
      </c>
      <c r="AD125" s="6">
        <f t="shared" si="15"/>
        <v>3.0142890299154301E-2</v>
      </c>
    </row>
    <row r="126" spans="1:30">
      <c r="A126" s="48" t="s">
        <v>193</v>
      </c>
      <c r="B126" s="48" t="s">
        <v>194</v>
      </c>
      <c r="C126" s="68">
        <v>455.9</v>
      </c>
      <c r="D126" s="68">
        <v>468</v>
      </c>
      <c r="E126" s="68">
        <v>452.6</v>
      </c>
      <c r="F126" s="68">
        <v>388.9</v>
      </c>
      <c r="G126" s="38">
        <f t="shared" si="16"/>
        <v>441.35</v>
      </c>
      <c r="H126" s="68">
        <v>449.1</v>
      </c>
      <c r="I126" s="68">
        <v>447.3</v>
      </c>
      <c r="J126" s="68">
        <v>445.2</v>
      </c>
      <c r="K126" s="68">
        <v>391.7</v>
      </c>
      <c r="L126" s="38">
        <f t="shared" si="20"/>
        <v>433.32500000000005</v>
      </c>
      <c r="M126" s="68">
        <v>463.8</v>
      </c>
      <c r="N126" s="68">
        <v>451.6</v>
      </c>
      <c r="O126" s="68">
        <v>445</v>
      </c>
      <c r="P126" s="68">
        <v>325</v>
      </c>
      <c r="Q126" s="38">
        <f t="shared" si="18"/>
        <v>421.35</v>
      </c>
      <c r="R126" s="16">
        <f t="shared" si="25"/>
        <v>428.67500000000001</v>
      </c>
      <c r="T126" s="39">
        <f t="shared" si="28"/>
        <v>2.2568658731068033E-3</v>
      </c>
      <c r="V126" s="23">
        <f>+claims!D126</f>
        <v>21</v>
      </c>
      <c r="W126" s="23">
        <f>+claims!E126</f>
        <v>22</v>
      </c>
      <c r="X126" s="23">
        <f>+claims!F126</f>
        <v>14</v>
      </c>
      <c r="Z126" s="6">
        <f t="shared" si="26"/>
        <v>4.7581284694686754E-2</v>
      </c>
      <c r="AA126" s="6">
        <f t="shared" si="27"/>
        <v>5.0770207119367673E-2</v>
      </c>
      <c r="AB126" s="6">
        <f t="shared" si="29"/>
        <v>3.3226533760531619E-2</v>
      </c>
      <c r="AD126" s="6">
        <f t="shared" si="15"/>
        <v>4.146688336916949E-2</v>
      </c>
    </row>
    <row r="127" spans="1:30">
      <c r="A127" s="48" t="s">
        <v>551</v>
      </c>
      <c r="B127" s="48" t="s">
        <v>552</v>
      </c>
      <c r="C127" s="68">
        <v>211.7</v>
      </c>
      <c r="D127" s="68">
        <v>206.2</v>
      </c>
      <c r="E127" s="68">
        <v>210.39999999999998</v>
      </c>
      <c r="F127" s="68">
        <v>167.1</v>
      </c>
      <c r="G127" s="38">
        <f t="shared" si="16"/>
        <v>198.85</v>
      </c>
      <c r="H127" s="68">
        <v>265.60000000000002</v>
      </c>
      <c r="I127" s="68">
        <v>265.39999999999998</v>
      </c>
      <c r="J127" s="68">
        <v>277.89999999999998</v>
      </c>
      <c r="K127" s="68">
        <v>211.5</v>
      </c>
      <c r="L127" s="38">
        <f>AVERAGE(H127:K127)</f>
        <v>255.1</v>
      </c>
      <c r="M127" s="68">
        <v>315.79999999999995</v>
      </c>
      <c r="N127" s="68">
        <v>311.60000000000002</v>
      </c>
      <c r="O127" s="68">
        <v>326.29999999999995</v>
      </c>
      <c r="P127" s="68">
        <v>226</v>
      </c>
      <c r="Q127" s="38">
        <f>AVERAGE(M127:P127)</f>
        <v>294.92499999999995</v>
      </c>
      <c r="R127" s="16">
        <f>IF(G127&gt;0,(+G127+(L127*2)+(Q127*3))/6,IF(L127&gt;0,((L127*2)+(Q127*3))/5,Q127))</f>
        <v>265.63749999999999</v>
      </c>
      <c r="T127" s="39">
        <f t="shared" si="28"/>
        <v>1.3985145118502558E-3</v>
      </c>
      <c r="V127" s="23">
        <f>+claims!D127</f>
        <v>1</v>
      </c>
      <c r="W127" s="23">
        <f>+claims!E127</f>
        <v>1</v>
      </c>
      <c r="X127" s="23">
        <f>+claims!F127</f>
        <v>2</v>
      </c>
      <c r="Z127" s="6">
        <f>IF(G127&gt;100,IF(V127&lt;1,0,+V127/G127),IF(V127&lt;1,0,+V127/100))</f>
        <v>5.0289162685441292E-3</v>
      </c>
      <c r="AA127" s="6">
        <f>IF(L127&gt;100,IF(W127&lt;1,0,+W127/L127),IF(W127&lt;1,0,+W127/100))</f>
        <v>3.9200313602508821E-3</v>
      </c>
      <c r="AB127" s="6">
        <f>IF(Q127&gt;100,IF(X127&lt;1,0,+X127/Q127),IF(X127&lt;1,0,+X127/100))</f>
        <v>6.7813850979062482E-3</v>
      </c>
      <c r="AD127" s="6">
        <f t="shared" si="15"/>
        <v>5.5355223804607724E-3</v>
      </c>
    </row>
    <row r="128" spans="1:30" s="48" customFormat="1">
      <c r="A128" s="50" t="s">
        <v>568</v>
      </c>
      <c r="B128" s="50" t="s">
        <v>563</v>
      </c>
      <c r="C128" s="68">
        <v>1735</v>
      </c>
      <c r="D128" s="68">
        <v>1518</v>
      </c>
      <c r="E128" s="68">
        <v>1538</v>
      </c>
      <c r="F128" s="68">
        <v>1539</v>
      </c>
      <c r="G128" s="38">
        <f t="shared" si="16"/>
        <v>1582.5</v>
      </c>
      <c r="H128" s="68">
        <v>1565.1</v>
      </c>
      <c r="I128" s="68">
        <v>1599</v>
      </c>
      <c r="J128" s="68">
        <v>1605</v>
      </c>
      <c r="K128" s="68">
        <v>1631.8000000000002</v>
      </c>
      <c r="L128" s="38">
        <f t="shared" ref="L128:L142" si="30">AVERAGE(H128:K128)</f>
        <v>1600.2250000000001</v>
      </c>
      <c r="M128" s="68">
        <v>1667.2</v>
      </c>
      <c r="N128" s="68">
        <v>1716.1</v>
      </c>
      <c r="O128" s="68">
        <v>1687.1</v>
      </c>
      <c r="P128" s="68">
        <v>1661.2</v>
      </c>
      <c r="Q128" s="38">
        <f>AVERAGE(M128:P128)</f>
        <v>1682.8999999999999</v>
      </c>
      <c r="R128" s="16">
        <f>IF(G128&gt;0,(+G128+(L128*2)+(Q128*3))/6,IF(L128&gt;0,((L128*2)+(Q128*3))/5,Q128))</f>
        <v>1638.6083333333336</v>
      </c>
      <c r="T128" s="39">
        <f t="shared" si="28"/>
        <v>8.6268600382304016E-3</v>
      </c>
      <c r="V128" s="23">
        <f>+claims!D128</f>
        <v>49</v>
      </c>
      <c r="W128" s="23">
        <f>+claims!E128</f>
        <v>34</v>
      </c>
      <c r="X128" s="23">
        <f>+claims!F128</f>
        <v>48</v>
      </c>
      <c r="Z128" s="52">
        <f>IF(G128&gt;100,IF(V128&lt;1,0,+V128/G128),IF(V128&lt;1,0,+V128/100))</f>
        <v>3.0963665086887835E-2</v>
      </c>
      <c r="AA128" s="52">
        <f>IF(L128&gt;100,IF(W128&lt;1,0,+W128/L128),IF(W128&lt;1,0,+W128/100))</f>
        <v>2.1247012138917963E-2</v>
      </c>
      <c r="AB128" s="52">
        <f>IF(Q128&gt;100,IF(X128&lt;1,0,+X128/Q128),IF(X128&lt;1,0,+X128/100))</f>
        <v>2.8522193832075587E-2</v>
      </c>
      <c r="AD128" s="52">
        <f t="shared" si="15"/>
        <v>2.650404514349175E-2</v>
      </c>
    </row>
    <row r="129" spans="1:30">
      <c r="A129" s="48" t="s">
        <v>195</v>
      </c>
      <c r="B129" s="48" t="s">
        <v>196</v>
      </c>
      <c r="C129" s="68">
        <v>228.9</v>
      </c>
      <c r="D129" s="68">
        <v>226</v>
      </c>
      <c r="E129" s="68">
        <v>228.1</v>
      </c>
      <c r="F129" s="68">
        <v>230</v>
      </c>
      <c r="G129" s="38">
        <f t="shared" si="16"/>
        <v>228.25</v>
      </c>
      <c r="H129" s="68">
        <v>232</v>
      </c>
      <c r="I129" s="68">
        <v>227.8</v>
      </c>
      <c r="J129" s="68">
        <v>231.7</v>
      </c>
      <c r="K129" s="68">
        <v>235</v>
      </c>
      <c r="L129" s="38">
        <f t="shared" si="30"/>
        <v>231.625</v>
      </c>
      <c r="M129" s="68">
        <v>233.2</v>
      </c>
      <c r="N129" s="68">
        <v>233.8</v>
      </c>
      <c r="O129" s="68">
        <v>234.5</v>
      </c>
      <c r="P129" s="68">
        <v>229.3</v>
      </c>
      <c r="Q129" s="38">
        <f t="shared" si="18"/>
        <v>232.7</v>
      </c>
      <c r="R129" s="16">
        <f t="shared" si="25"/>
        <v>231.6</v>
      </c>
      <c r="T129" s="39">
        <f t="shared" si="28"/>
        <v>1.2193156498781959E-3</v>
      </c>
      <c r="V129" s="23">
        <f>+claims!D129</f>
        <v>2</v>
      </c>
      <c r="W129" s="23">
        <f>+claims!E129</f>
        <v>0</v>
      </c>
      <c r="X129" s="23">
        <f>+claims!F129</f>
        <v>1</v>
      </c>
      <c r="Z129" s="6">
        <f t="shared" si="26"/>
        <v>8.7623220153340634E-3</v>
      </c>
      <c r="AA129" s="6">
        <f t="shared" si="27"/>
        <v>0</v>
      </c>
      <c r="AB129" s="6">
        <f t="shared" si="29"/>
        <v>4.2973785990545769E-3</v>
      </c>
      <c r="AD129" s="6">
        <f t="shared" ref="AD129:AD191" si="31">(+Z129+(AA129*2)+(AB129*3))/6</f>
        <v>3.6090763020829655E-3</v>
      </c>
    </row>
    <row r="130" spans="1:30">
      <c r="A130" s="48" t="s">
        <v>197</v>
      </c>
      <c r="B130" s="48" t="s">
        <v>541</v>
      </c>
      <c r="C130" s="68">
        <v>59.7</v>
      </c>
      <c r="D130" s="68">
        <v>61.1</v>
      </c>
      <c r="E130" s="68">
        <v>61.6</v>
      </c>
      <c r="F130" s="68">
        <v>57.5</v>
      </c>
      <c r="G130" s="38">
        <f t="shared" si="16"/>
        <v>59.975000000000001</v>
      </c>
      <c r="H130" s="68">
        <v>57.2</v>
      </c>
      <c r="I130" s="68">
        <v>60.6</v>
      </c>
      <c r="J130" s="68">
        <v>61</v>
      </c>
      <c r="K130" s="68">
        <v>60.4</v>
      </c>
      <c r="L130" s="38">
        <f t="shared" si="30"/>
        <v>59.800000000000004</v>
      </c>
      <c r="M130" s="68">
        <v>63.6</v>
      </c>
      <c r="N130" s="68">
        <v>64.099999999999994</v>
      </c>
      <c r="O130" s="68">
        <v>61.7</v>
      </c>
      <c r="P130" s="68">
        <v>59.8</v>
      </c>
      <c r="Q130" s="38">
        <f t="shared" si="18"/>
        <v>62.3</v>
      </c>
      <c r="R130" s="16">
        <f t="shared" si="25"/>
        <v>61.079166666666673</v>
      </c>
      <c r="T130" s="39">
        <f t="shared" si="28"/>
        <v>3.2156642399907301E-4</v>
      </c>
      <c r="V130" s="23">
        <f>+claims!D130</f>
        <v>0</v>
      </c>
      <c r="W130" s="23">
        <f>+claims!E130</f>
        <v>1</v>
      </c>
      <c r="X130" s="23">
        <f>+claims!F130</f>
        <v>0</v>
      </c>
      <c r="Z130" s="6">
        <f t="shared" si="26"/>
        <v>0</v>
      </c>
      <c r="AA130" s="6">
        <f t="shared" si="27"/>
        <v>0.01</v>
      </c>
      <c r="AB130" s="6">
        <f t="shared" si="29"/>
        <v>0</v>
      </c>
      <c r="AD130" s="6">
        <f t="shared" si="31"/>
        <v>3.3333333333333335E-3</v>
      </c>
    </row>
    <row r="131" spans="1:30">
      <c r="A131" s="48" t="s">
        <v>198</v>
      </c>
      <c r="B131" s="48" t="s">
        <v>199</v>
      </c>
      <c r="C131" s="69">
        <v>1148.4000000000001</v>
      </c>
      <c r="D131" s="69">
        <v>1113.0999999999999</v>
      </c>
      <c r="E131" s="69">
        <v>1158.5</v>
      </c>
      <c r="F131" s="68">
        <v>832.40000000000009</v>
      </c>
      <c r="G131" s="38">
        <f t="shared" si="16"/>
        <v>1063.0999999999999</v>
      </c>
      <c r="H131" s="69">
        <v>1200.6999999999998</v>
      </c>
      <c r="I131" s="69">
        <v>1161.6999999999998</v>
      </c>
      <c r="J131" s="69">
        <v>1206.5</v>
      </c>
      <c r="K131" s="68">
        <v>891</v>
      </c>
      <c r="L131" s="38">
        <f t="shared" si="30"/>
        <v>1114.9749999999999</v>
      </c>
      <c r="M131" s="69">
        <v>1247.0999999999999</v>
      </c>
      <c r="N131" s="69">
        <v>1224.5</v>
      </c>
      <c r="O131" s="69">
        <v>1240.1999999999998</v>
      </c>
      <c r="P131" s="68">
        <v>911.7</v>
      </c>
      <c r="Q131" s="38">
        <f t="shared" si="18"/>
        <v>1155.875</v>
      </c>
      <c r="R131" s="16">
        <f t="shared" si="25"/>
        <v>1126.7791666666665</v>
      </c>
      <c r="T131" s="39">
        <f t="shared" si="28"/>
        <v>5.9322084277779723E-3</v>
      </c>
      <c r="V131" s="23">
        <f>+claims!D131</f>
        <v>8</v>
      </c>
      <c r="W131" s="23">
        <f>+claims!E131</f>
        <v>5</v>
      </c>
      <c r="X131" s="23">
        <f>+claims!F131</f>
        <v>11</v>
      </c>
      <c r="Z131" s="6">
        <f t="shared" si="26"/>
        <v>7.5251622613112601E-3</v>
      </c>
      <c r="AA131" s="6">
        <f t="shared" si="27"/>
        <v>4.4844054799434967E-3</v>
      </c>
      <c r="AB131" s="6">
        <f t="shared" si="29"/>
        <v>9.5165999783713637E-3</v>
      </c>
      <c r="AD131" s="6">
        <f t="shared" si="31"/>
        <v>7.5072955260520576E-3</v>
      </c>
    </row>
    <row r="132" spans="1:30">
      <c r="A132" s="48" t="s">
        <v>200</v>
      </c>
      <c r="B132" s="48" t="s">
        <v>542</v>
      </c>
      <c r="C132" s="68">
        <v>176.5</v>
      </c>
      <c r="D132" s="68">
        <v>172.9</v>
      </c>
      <c r="E132" s="68">
        <v>173.9</v>
      </c>
      <c r="F132" s="68">
        <v>128.4</v>
      </c>
      <c r="G132" s="38">
        <f t="shared" si="16"/>
        <v>162.92499999999998</v>
      </c>
      <c r="H132" s="68">
        <v>167.70000000000002</v>
      </c>
      <c r="I132" s="68">
        <v>167.7</v>
      </c>
      <c r="J132" s="68">
        <v>169.7</v>
      </c>
      <c r="K132" s="68">
        <v>131.1</v>
      </c>
      <c r="L132" s="38">
        <f t="shared" si="30"/>
        <v>159.04999999999998</v>
      </c>
      <c r="M132" s="68">
        <v>171.1</v>
      </c>
      <c r="N132" s="68">
        <v>168.2</v>
      </c>
      <c r="O132" s="68">
        <v>170.5</v>
      </c>
      <c r="P132" s="68">
        <v>121.8</v>
      </c>
      <c r="Q132" s="38">
        <f t="shared" si="18"/>
        <v>157.89999999999998</v>
      </c>
      <c r="R132" s="16">
        <f t="shared" si="25"/>
        <v>159.12083333333331</v>
      </c>
      <c r="T132" s="39">
        <f t="shared" si="28"/>
        <v>8.3773109803537743E-4</v>
      </c>
      <c r="V132" s="23">
        <f>+claims!D132</f>
        <v>2</v>
      </c>
      <c r="W132" s="23">
        <f>+claims!E132</f>
        <v>3</v>
      </c>
      <c r="X132" s="23">
        <f>+claims!F132</f>
        <v>2</v>
      </c>
      <c r="Z132" s="6">
        <f t="shared" si="26"/>
        <v>1.2275586926499925E-2</v>
      </c>
      <c r="AA132" s="6">
        <f t="shared" si="27"/>
        <v>1.8861993083935873E-2</v>
      </c>
      <c r="AB132" s="6">
        <f t="shared" si="29"/>
        <v>1.2666244458518052E-2</v>
      </c>
      <c r="AD132" s="6">
        <f t="shared" si="31"/>
        <v>1.4666384411654304E-2</v>
      </c>
    </row>
    <row r="133" spans="1:30">
      <c r="A133" s="48" t="s">
        <v>201</v>
      </c>
      <c r="B133" s="48" t="s">
        <v>543</v>
      </c>
      <c r="C133" s="68">
        <v>247.9</v>
      </c>
      <c r="D133" s="68">
        <v>218.9</v>
      </c>
      <c r="E133" s="68">
        <v>199.9</v>
      </c>
      <c r="F133" s="68">
        <v>164.1</v>
      </c>
      <c r="G133" s="38">
        <f t="shared" ref="G133:G142" si="32">AVERAGE(C133:F133)</f>
        <v>207.70000000000002</v>
      </c>
      <c r="H133" s="68">
        <v>205.5</v>
      </c>
      <c r="I133" s="68">
        <v>197.29999999999998</v>
      </c>
      <c r="J133" s="68">
        <v>190.79999999999998</v>
      </c>
      <c r="K133" s="68">
        <v>165.2</v>
      </c>
      <c r="L133" s="38">
        <f t="shared" si="30"/>
        <v>189.7</v>
      </c>
      <c r="M133" s="68">
        <v>196.70000000000002</v>
      </c>
      <c r="N133" s="68">
        <v>187.10000000000002</v>
      </c>
      <c r="O133" s="68">
        <v>196.7</v>
      </c>
      <c r="P133" s="68">
        <v>151.4</v>
      </c>
      <c r="Q133" s="38">
        <f t="shared" ref="Q133:Q196" si="33">AVERAGE(M133:P133)</f>
        <v>182.97499999999999</v>
      </c>
      <c r="R133" s="16">
        <f t="shared" si="25"/>
        <v>189.33750000000001</v>
      </c>
      <c r="T133" s="39">
        <f t="shared" si="28"/>
        <v>9.9681423514167929E-4</v>
      </c>
      <c r="V133" s="23">
        <f>+claims!D133</f>
        <v>5</v>
      </c>
      <c r="W133" s="23">
        <f>+claims!E133</f>
        <v>1</v>
      </c>
      <c r="X133" s="23">
        <f>+claims!F133</f>
        <v>4</v>
      </c>
      <c r="Z133" s="6">
        <f t="shared" si="26"/>
        <v>2.4073182474723155E-2</v>
      </c>
      <c r="AA133" s="6">
        <f t="shared" si="27"/>
        <v>5.2714812862414339E-3</v>
      </c>
      <c r="AB133" s="6">
        <f t="shared" si="29"/>
        <v>2.1860909960377102E-2</v>
      </c>
      <c r="AD133" s="6">
        <f t="shared" si="31"/>
        <v>1.6699812488056225E-2</v>
      </c>
    </row>
    <row r="134" spans="1:30">
      <c r="A134" s="48" t="s">
        <v>202</v>
      </c>
      <c r="B134" s="48" t="s">
        <v>501</v>
      </c>
      <c r="C134" s="68">
        <v>218.60000000000002</v>
      </c>
      <c r="D134" s="68">
        <v>204.1</v>
      </c>
      <c r="E134" s="68">
        <v>214.79999999999998</v>
      </c>
      <c r="F134" s="68">
        <v>177.6</v>
      </c>
      <c r="G134" s="38">
        <f t="shared" si="32"/>
        <v>203.77500000000001</v>
      </c>
      <c r="H134" s="68">
        <v>228.4</v>
      </c>
      <c r="I134" s="68">
        <v>224.4</v>
      </c>
      <c r="J134" s="68">
        <v>230.9</v>
      </c>
      <c r="K134" s="68">
        <v>188.9</v>
      </c>
      <c r="L134" s="38">
        <f t="shared" si="30"/>
        <v>218.15</v>
      </c>
      <c r="M134" s="68">
        <v>227.89999999999998</v>
      </c>
      <c r="N134" s="68">
        <v>213.2</v>
      </c>
      <c r="O134" s="68">
        <v>209</v>
      </c>
      <c r="P134" s="68">
        <v>186.4</v>
      </c>
      <c r="Q134" s="38">
        <f t="shared" si="33"/>
        <v>209.12499999999997</v>
      </c>
      <c r="R134" s="16">
        <f t="shared" si="25"/>
        <v>211.24166666666665</v>
      </c>
      <c r="T134" s="39">
        <f t="shared" si="28"/>
        <v>1.1121341540285832E-3</v>
      </c>
      <c r="V134" s="23">
        <f>+claims!D134</f>
        <v>1</v>
      </c>
      <c r="W134" s="23">
        <f>+claims!E134</f>
        <v>6</v>
      </c>
      <c r="X134" s="23">
        <f>+claims!F134</f>
        <v>4</v>
      </c>
      <c r="Z134" s="6">
        <f t="shared" si="26"/>
        <v>4.9073733284259596E-3</v>
      </c>
      <c r="AA134" s="6">
        <f t="shared" si="27"/>
        <v>2.7504011001604399E-2</v>
      </c>
      <c r="AB134" s="6">
        <f t="shared" si="29"/>
        <v>1.9127316198445907E-2</v>
      </c>
      <c r="AD134" s="6">
        <f t="shared" si="31"/>
        <v>1.9549557321162082E-2</v>
      </c>
    </row>
    <row r="135" spans="1:30">
      <c r="A135" s="48" t="s">
        <v>203</v>
      </c>
      <c r="B135" s="48" t="s">
        <v>544</v>
      </c>
      <c r="C135" s="69">
        <v>2907</v>
      </c>
      <c r="D135" s="69">
        <v>2899.5</v>
      </c>
      <c r="E135" s="69">
        <v>2992.7</v>
      </c>
      <c r="F135" s="69">
        <v>3121.4</v>
      </c>
      <c r="G135" s="38">
        <f t="shared" si="32"/>
        <v>2980.15</v>
      </c>
      <c r="H135" s="69">
        <v>2958.6</v>
      </c>
      <c r="I135" s="69">
        <v>2964.7</v>
      </c>
      <c r="J135" s="69">
        <v>3042.6</v>
      </c>
      <c r="K135" s="69">
        <v>3158.3</v>
      </c>
      <c r="L135" s="38">
        <f t="shared" si="30"/>
        <v>3031.05</v>
      </c>
      <c r="M135" s="69">
        <v>2965.3</v>
      </c>
      <c r="N135" s="69">
        <v>2969.5</v>
      </c>
      <c r="O135" s="69">
        <v>2995.4</v>
      </c>
      <c r="P135" s="69">
        <v>3024.7</v>
      </c>
      <c r="Q135" s="38">
        <f t="shared" si="33"/>
        <v>2988.7250000000004</v>
      </c>
      <c r="R135" s="16">
        <f t="shared" si="25"/>
        <v>3001.4041666666672</v>
      </c>
      <c r="T135" s="39">
        <f t="shared" si="28"/>
        <v>1.5801636753135978E-2</v>
      </c>
      <c r="V135" s="23">
        <f>+claims!D135</f>
        <v>167</v>
      </c>
      <c r="W135" s="23">
        <f>+claims!E135</f>
        <v>136</v>
      </c>
      <c r="X135" s="23">
        <f>+claims!F135</f>
        <v>132</v>
      </c>
      <c r="Z135" s="6">
        <f t="shared" si="26"/>
        <v>5.6037447779474184E-2</v>
      </c>
      <c r="AA135" s="6">
        <f t="shared" si="27"/>
        <v>4.4868939806337736E-2</v>
      </c>
      <c r="AB135" s="6">
        <f t="shared" si="29"/>
        <v>4.4165990514349759E-2</v>
      </c>
      <c r="AD135" s="6">
        <f t="shared" si="31"/>
        <v>4.6378883155866489E-2</v>
      </c>
    </row>
    <row r="136" spans="1:30">
      <c r="A136" s="48" t="s">
        <v>204</v>
      </c>
      <c r="B136" s="48" t="s">
        <v>205</v>
      </c>
      <c r="C136" s="38">
        <v>181.9</v>
      </c>
      <c r="D136" s="38">
        <v>186.2</v>
      </c>
      <c r="E136" s="38">
        <v>191.3</v>
      </c>
      <c r="F136" s="38">
        <v>197</v>
      </c>
      <c r="G136" s="38">
        <f t="shared" si="32"/>
        <v>189.10000000000002</v>
      </c>
      <c r="H136" s="38">
        <v>199.7</v>
      </c>
      <c r="I136" s="38">
        <v>205.5</v>
      </c>
      <c r="J136" s="38">
        <v>208.3</v>
      </c>
      <c r="K136" s="38">
        <v>215.4</v>
      </c>
      <c r="L136" s="38">
        <f t="shared" si="30"/>
        <v>207.22499999999999</v>
      </c>
      <c r="M136" s="38">
        <v>215.2</v>
      </c>
      <c r="N136" s="38">
        <v>213.6</v>
      </c>
      <c r="O136" s="38">
        <v>213.4</v>
      </c>
      <c r="P136" s="38">
        <v>209.6</v>
      </c>
      <c r="Q136" s="38">
        <f t="shared" si="33"/>
        <v>212.95</v>
      </c>
      <c r="R136" s="16">
        <f t="shared" si="25"/>
        <v>207.06666666666663</v>
      </c>
      <c r="T136" s="39">
        <f t="shared" si="28"/>
        <v>1.0901538308928256E-3</v>
      </c>
      <c r="V136" s="23">
        <f>+claims!D136</f>
        <v>4</v>
      </c>
      <c r="W136" s="23">
        <f>+claims!E136</f>
        <v>1</v>
      </c>
      <c r="X136" s="23">
        <f>+claims!F136</f>
        <v>3</v>
      </c>
      <c r="Z136" s="6">
        <f t="shared" si="26"/>
        <v>2.115282919090428E-2</v>
      </c>
      <c r="AA136" s="6">
        <f t="shared" si="27"/>
        <v>4.825672578115575E-3</v>
      </c>
      <c r="AB136" s="6">
        <f t="shared" si="29"/>
        <v>1.4087814040854662E-2</v>
      </c>
      <c r="AD136" s="6">
        <f t="shared" si="31"/>
        <v>1.2177936078283236E-2</v>
      </c>
    </row>
    <row r="137" spans="1:30">
      <c r="A137" s="48" t="s">
        <v>206</v>
      </c>
      <c r="B137" s="48" t="s">
        <v>207</v>
      </c>
      <c r="C137" s="68">
        <v>173.2</v>
      </c>
      <c r="D137" s="68">
        <v>175.3</v>
      </c>
      <c r="E137" s="68">
        <v>184.8</v>
      </c>
      <c r="F137" s="68">
        <v>178.10000000000002</v>
      </c>
      <c r="G137" s="38">
        <f t="shared" si="32"/>
        <v>177.85</v>
      </c>
      <c r="H137" s="68">
        <v>188</v>
      </c>
      <c r="I137" s="68">
        <v>196.1</v>
      </c>
      <c r="J137" s="68">
        <v>200.2</v>
      </c>
      <c r="K137" s="68">
        <v>191.3</v>
      </c>
      <c r="L137" s="38">
        <f t="shared" si="30"/>
        <v>193.89999999999998</v>
      </c>
      <c r="M137" s="68">
        <v>189</v>
      </c>
      <c r="N137" s="68">
        <v>199.1</v>
      </c>
      <c r="O137" s="68">
        <v>197.7</v>
      </c>
      <c r="P137" s="68">
        <v>192</v>
      </c>
      <c r="Q137" s="38">
        <f t="shared" si="33"/>
        <v>194.45</v>
      </c>
      <c r="R137" s="16">
        <f t="shared" si="25"/>
        <v>191.5</v>
      </c>
      <c r="T137" s="39">
        <f t="shared" si="28"/>
        <v>1.0081992528137933E-3</v>
      </c>
      <c r="V137" s="23">
        <f>+claims!D137</f>
        <v>7</v>
      </c>
      <c r="W137" s="23">
        <f>+claims!E137</f>
        <v>6</v>
      </c>
      <c r="X137" s="23">
        <f>+claims!F137</f>
        <v>6</v>
      </c>
      <c r="Z137" s="6">
        <f t="shared" si="26"/>
        <v>3.9359010402024178E-2</v>
      </c>
      <c r="AA137" s="6">
        <f t="shared" si="27"/>
        <v>3.094378545642084E-2</v>
      </c>
      <c r="AB137" s="6">
        <f t="shared" si="29"/>
        <v>3.0856261249678583E-2</v>
      </c>
      <c r="AD137" s="6">
        <f t="shared" si="31"/>
        <v>3.2302560843983606E-2</v>
      </c>
    </row>
    <row r="138" spans="1:30">
      <c r="A138" s="48" t="s">
        <v>208</v>
      </c>
      <c r="B138" s="48" t="s">
        <v>209</v>
      </c>
      <c r="C138" s="68">
        <v>13.7</v>
      </c>
      <c r="D138" s="68">
        <v>14</v>
      </c>
      <c r="E138" s="68">
        <v>14</v>
      </c>
      <c r="F138" s="68">
        <v>14</v>
      </c>
      <c r="G138" s="38">
        <f t="shared" si="32"/>
        <v>13.925000000000001</v>
      </c>
      <c r="H138" s="68">
        <v>14</v>
      </c>
      <c r="I138" s="68">
        <v>14</v>
      </c>
      <c r="J138" s="68">
        <v>14</v>
      </c>
      <c r="K138" s="68">
        <v>14</v>
      </c>
      <c r="L138" s="38">
        <f t="shared" si="30"/>
        <v>14</v>
      </c>
      <c r="M138" s="68">
        <v>13.9</v>
      </c>
      <c r="N138" s="68">
        <v>14</v>
      </c>
      <c r="O138" s="68">
        <v>14</v>
      </c>
      <c r="P138" s="68">
        <v>14</v>
      </c>
      <c r="Q138" s="38">
        <f t="shared" si="33"/>
        <v>13.975</v>
      </c>
      <c r="R138" s="16">
        <f t="shared" si="25"/>
        <v>13.975</v>
      </c>
      <c r="T138" s="39">
        <f t="shared" si="28"/>
        <v>7.3574854089152793E-5</v>
      </c>
      <c r="V138" s="23">
        <f>+claims!D138</f>
        <v>0</v>
      </c>
      <c r="W138" s="23">
        <f>+claims!E138</f>
        <v>0</v>
      </c>
      <c r="X138" s="23">
        <f>+claims!F138</f>
        <v>1</v>
      </c>
      <c r="Z138" s="6">
        <f t="shared" si="26"/>
        <v>0</v>
      </c>
      <c r="AA138" s="6">
        <f t="shared" si="27"/>
        <v>0</v>
      </c>
      <c r="AB138" s="6">
        <f t="shared" si="29"/>
        <v>0.01</v>
      </c>
      <c r="AD138" s="6">
        <f t="shared" si="31"/>
        <v>5.0000000000000001E-3</v>
      </c>
    </row>
    <row r="139" spans="1:30">
      <c r="A139" s="48" t="s">
        <v>210</v>
      </c>
      <c r="B139" s="48" t="s">
        <v>461</v>
      </c>
      <c r="C139" s="38"/>
      <c r="D139" s="38"/>
      <c r="E139" s="38"/>
      <c r="F139" s="38">
        <v>13.4</v>
      </c>
      <c r="G139" s="38">
        <f t="shared" si="32"/>
        <v>13.4</v>
      </c>
      <c r="H139" s="38"/>
      <c r="I139" s="38"/>
      <c r="J139" s="38"/>
      <c r="K139" s="38">
        <v>12.8</v>
      </c>
      <c r="L139" s="38">
        <f t="shared" si="30"/>
        <v>12.8</v>
      </c>
      <c r="M139" s="38"/>
      <c r="N139" s="38"/>
      <c r="O139" s="38"/>
      <c r="P139" s="38">
        <v>10.4</v>
      </c>
      <c r="Q139" s="38">
        <f t="shared" si="33"/>
        <v>10.4</v>
      </c>
      <c r="R139" s="16">
        <f t="shared" si="25"/>
        <v>11.700000000000001</v>
      </c>
      <c r="T139" s="39">
        <f t="shared" si="28"/>
        <v>6.1597552260686062E-5</v>
      </c>
      <c r="V139" s="23">
        <f>+claims!D139</f>
        <v>0</v>
      </c>
      <c r="W139" s="23">
        <f>+claims!E139</f>
        <v>0</v>
      </c>
      <c r="X139" s="23">
        <f>+claims!F139</f>
        <v>0</v>
      </c>
      <c r="Z139" s="6">
        <f t="shared" si="26"/>
        <v>0</v>
      </c>
      <c r="AA139" s="6">
        <f t="shared" si="27"/>
        <v>0</v>
      </c>
      <c r="AB139" s="6">
        <f t="shared" si="29"/>
        <v>0</v>
      </c>
      <c r="AD139" s="6">
        <f t="shared" si="31"/>
        <v>0</v>
      </c>
    </row>
    <row r="140" spans="1:30" outlineLevel="1">
      <c r="A140" s="48" t="s">
        <v>211</v>
      </c>
      <c r="B140" s="48" t="s">
        <v>212</v>
      </c>
      <c r="C140" s="38"/>
      <c r="D140" s="38" t="s">
        <v>212</v>
      </c>
      <c r="E140" s="38"/>
      <c r="F140" s="38">
        <v>18.5</v>
      </c>
      <c r="G140" s="38">
        <f t="shared" si="32"/>
        <v>18.5</v>
      </c>
      <c r="H140" s="38"/>
      <c r="I140" s="38" t="s">
        <v>212</v>
      </c>
      <c r="J140" s="38"/>
      <c r="K140" s="38">
        <v>18</v>
      </c>
      <c r="L140" s="38">
        <f t="shared" si="30"/>
        <v>18</v>
      </c>
      <c r="M140" s="38"/>
      <c r="N140" s="38" t="s">
        <v>212</v>
      </c>
      <c r="O140" s="38"/>
      <c r="P140" s="38">
        <v>17</v>
      </c>
      <c r="Q140" s="38">
        <f t="shared" si="33"/>
        <v>17</v>
      </c>
      <c r="R140" s="16">
        <f t="shared" si="25"/>
        <v>17.583333333333332</v>
      </c>
      <c r="T140" s="39">
        <f t="shared" si="28"/>
        <v>9.2571819992911386E-5</v>
      </c>
      <c r="V140" s="23">
        <f>+claims!D140</f>
        <v>0</v>
      </c>
      <c r="W140" s="23">
        <f>+claims!E140</f>
        <v>0</v>
      </c>
      <c r="X140" s="23">
        <f>+claims!F140</f>
        <v>0</v>
      </c>
      <c r="Z140" s="6">
        <f t="shared" si="26"/>
        <v>0</v>
      </c>
      <c r="AA140" s="6">
        <f t="shared" si="27"/>
        <v>0</v>
      </c>
      <c r="AB140" s="6">
        <f t="shared" si="29"/>
        <v>0</v>
      </c>
      <c r="AD140" s="6">
        <f t="shared" si="31"/>
        <v>0</v>
      </c>
    </row>
    <row r="141" spans="1:30" outlineLevel="1">
      <c r="A141" s="48" t="s">
        <v>213</v>
      </c>
      <c r="B141" s="48" t="s">
        <v>214</v>
      </c>
      <c r="C141" s="38"/>
      <c r="D141" s="38" t="s">
        <v>214</v>
      </c>
      <c r="E141" s="38"/>
      <c r="F141" s="38">
        <v>6</v>
      </c>
      <c r="G141" s="38">
        <f t="shared" si="32"/>
        <v>6</v>
      </c>
      <c r="H141" s="38"/>
      <c r="I141" s="38" t="s">
        <v>214</v>
      </c>
      <c r="J141" s="38"/>
      <c r="K141" s="38">
        <v>7</v>
      </c>
      <c r="L141" s="38">
        <f t="shared" si="30"/>
        <v>7</v>
      </c>
      <c r="M141" s="38"/>
      <c r="N141" s="38" t="s">
        <v>214</v>
      </c>
      <c r="O141" s="38"/>
      <c r="P141" s="38">
        <v>6</v>
      </c>
      <c r="Q141" s="38">
        <f t="shared" si="33"/>
        <v>6</v>
      </c>
      <c r="R141" s="16">
        <f t="shared" si="25"/>
        <v>6.333333333333333</v>
      </c>
      <c r="T141" s="39">
        <f t="shared" si="28"/>
        <v>3.3343404357636325E-5</v>
      </c>
      <c r="V141" s="23">
        <f>+claims!D141</f>
        <v>0</v>
      </c>
      <c r="W141" s="23">
        <f>+claims!E141</f>
        <v>0</v>
      </c>
      <c r="X141" s="23">
        <f>+claims!F141</f>
        <v>0</v>
      </c>
      <c r="Z141" s="6">
        <f t="shared" si="26"/>
        <v>0</v>
      </c>
      <c r="AA141" s="6">
        <f t="shared" si="27"/>
        <v>0</v>
      </c>
      <c r="AB141" s="6">
        <f t="shared" si="29"/>
        <v>0</v>
      </c>
      <c r="AD141" s="6">
        <f t="shared" si="31"/>
        <v>0</v>
      </c>
    </row>
    <row r="142" spans="1:30" outlineLevel="1">
      <c r="A142" s="48" t="s">
        <v>215</v>
      </c>
      <c r="B142" s="48" t="s">
        <v>216</v>
      </c>
      <c r="C142" s="38"/>
      <c r="D142" s="38" t="s">
        <v>216</v>
      </c>
      <c r="E142" s="38"/>
      <c r="F142" s="64">
        <v>34</v>
      </c>
      <c r="G142" s="38">
        <f t="shared" si="32"/>
        <v>34</v>
      </c>
      <c r="H142" s="38"/>
      <c r="I142" s="38" t="s">
        <v>216</v>
      </c>
      <c r="J142" s="38"/>
      <c r="K142" s="64">
        <v>33.5</v>
      </c>
      <c r="L142" s="38">
        <f t="shared" si="30"/>
        <v>33.5</v>
      </c>
      <c r="M142" s="38"/>
      <c r="N142" s="38" t="s">
        <v>216</v>
      </c>
      <c r="O142" s="38"/>
      <c r="P142" s="38">
        <v>32.5</v>
      </c>
      <c r="Q142" s="38">
        <f t="shared" si="33"/>
        <v>32.5</v>
      </c>
      <c r="R142" s="16">
        <f t="shared" si="25"/>
        <v>33.083333333333336</v>
      </c>
      <c r="T142" s="39">
        <f t="shared" si="28"/>
        <v>1.7417541486817927E-4</v>
      </c>
      <c r="V142" s="23">
        <f>+claims!D142</f>
        <v>0</v>
      </c>
      <c r="W142" s="23">
        <f>+claims!E142</f>
        <v>0</v>
      </c>
      <c r="X142" s="23">
        <f>+claims!F142</f>
        <v>0</v>
      </c>
      <c r="Z142" s="6">
        <f t="shared" si="26"/>
        <v>0</v>
      </c>
      <c r="AA142" s="6">
        <f t="shared" si="27"/>
        <v>0</v>
      </c>
      <c r="AB142" s="6">
        <f t="shared" si="29"/>
        <v>0</v>
      </c>
      <c r="AD142" s="6">
        <f t="shared" si="31"/>
        <v>0</v>
      </c>
    </row>
    <row r="143" spans="1:30" outlineLevel="1">
      <c r="A143" s="48" t="s">
        <v>504</v>
      </c>
      <c r="B143" s="48" t="s">
        <v>502</v>
      </c>
      <c r="C143" s="38"/>
      <c r="D143" s="38" t="s">
        <v>502</v>
      </c>
      <c r="E143" s="38"/>
      <c r="F143" s="38">
        <v>27</v>
      </c>
      <c r="G143" s="38">
        <f>AVERAGE(C143:F143)</f>
        <v>27</v>
      </c>
      <c r="H143" s="38"/>
      <c r="I143" s="38" t="s">
        <v>502</v>
      </c>
      <c r="J143" s="38"/>
      <c r="K143" s="38">
        <v>27</v>
      </c>
      <c r="L143" s="38">
        <f>AVERAGE(H143:K143)</f>
        <v>27</v>
      </c>
      <c r="M143" s="38"/>
      <c r="N143" s="38" t="s">
        <v>502</v>
      </c>
      <c r="O143" s="38"/>
      <c r="P143" s="38">
        <v>25</v>
      </c>
      <c r="Q143" s="38">
        <f>AVERAGE(M143:P143)</f>
        <v>25</v>
      </c>
      <c r="R143" s="16">
        <f>IF(G143&gt;0,(+G143+(L143*2)+(Q143*3))/6,IF(L143&gt;0,((L143*2)+(Q143*3))/5,Q143))</f>
        <v>26</v>
      </c>
      <c r="T143" s="39">
        <f t="shared" si="28"/>
        <v>1.3688344946819126E-4</v>
      </c>
      <c r="V143" s="23">
        <f>+claims!D143</f>
        <v>0</v>
      </c>
      <c r="W143" s="23">
        <f>+claims!E143</f>
        <v>0</v>
      </c>
      <c r="X143" s="23">
        <f>+claims!F143</f>
        <v>0</v>
      </c>
      <c r="Z143" s="6">
        <f>IF(G143&gt;100,IF(V143&lt;1,0,+V143/G143),IF(V143&lt;1,0,+V143/100))</f>
        <v>0</v>
      </c>
      <c r="AA143" s="6">
        <f>IF(L143&gt;100,IF(W143&lt;1,0,+W143/L143),IF(W143&lt;1,0,+W143/100))</f>
        <v>0</v>
      </c>
      <c r="AB143" s="6">
        <f>IF(Q143&gt;100,IF(X143&lt;1,0,+X143/Q143),IF(X143&lt;1,0,+X143/100))</f>
        <v>0</v>
      </c>
      <c r="AD143" s="6">
        <f t="shared" si="31"/>
        <v>0</v>
      </c>
    </row>
    <row r="144" spans="1:30" outlineLevel="1">
      <c r="A144" s="48" t="s">
        <v>217</v>
      </c>
      <c r="B144" s="48" t="s">
        <v>218</v>
      </c>
      <c r="C144" s="38"/>
      <c r="D144" s="38" t="s">
        <v>218</v>
      </c>
      <c r="E144" s="38"/>
      <c r="F144" s="64">
        <v>27.5</v>
      </c>
      <c r="G144" s="38">
        <f t="shared" ref="G144:G207" si="34">AVERAGE(C144:F144)</f>
        <v>27.5</v>
      </c>
      <c r="H144" s="38"/>
      <c r="I144" s="38" t="s">
        <v>218</v>
      </c>
      <c r="J144" s="38"/>
      <c r="K144" s="64">
        <v>26</v>
      </c>
      <c r="L144" s="38">
        <f t="shared" ref="L144:L161" si="35">AVERAGE(H144:K144)</f>
        <v>26</v>
      </c>
      <c r="M144" s="38"/>
      <c r="N144" s="38" t="s">
        <v>218</v>
      </c>
      <c r="O144" s="38"/>
      <c r="P144" s="38">
        <v>26</v>
      </c>
      <c r="Q144" s="38">
        <f t="shared" si="33"/>
        <v>26</v>
      </c>
      <c r="R144" s="16">
        <f t="shared" si="25"/>
        <v>26.25</v>
      </c>
      <c r="T144" s="39">
        <f t="shared" si="28"/>
        <v>1.3819963648230846E-4</v>
      </c>
      <c r="V144" s="23">
        <f>+claims!D144</f>
        <v>1</v>
      </c>
      <c r="W144" s="23">
        <f>+claims!E144</f>
        <v>1</v>
      </c>
      <c r="X144" s="23">
        <f>+claims!F144</f>
        <v>0</v>
      </c>
      <c r="Z144" s="6">
        <f t="shared" si="26"/>
        <v>0.01</v>
      </c>
      <c r="AA144" s="6">
        <f t="shared" si="27"/>
        <v>0.01</v>
      </c>
      <c r="AB144" s="6">
        <f t="shared" si="29"/>
        <v>0</v>
      </c>
      <c r="AD144" s="6">
        <f t="shared" si="31"/>
        <v>5.0000000000000001E-3</v>
      </c>
    </row>
    <row r="145" spans="1:30" outlineLevel="1">
      <c r="A145" s="48" t="s">
        <v>219</v>
      </c>
      <c r="B145" s="48" t="s">
        <v>220</v>
      </c>
      <c r="C145" s="38"/>
      <c r="D145" s="38" t="s">
        <v>220</v>
      </c>
      <c r="E145" s="38"/>
      <c r="F145" s="64">
        <v>3</v>
      </c>
      <c r="G145" s="38">
        <f t="shared" si="34"/>
        <v>3</v>
      </c>
      <c r="H145" s="38"/>
      <c r="I145" s="38" t="s">
        <v>220</v>
      </c>
      <c r="J145" s="38"/>
      <c r="K145" s="64">
        <v>3</v>
      </c>
      <c r="L145" s="38">
        <f t="shared" si="35"/>
        <v>3</v>
      </c>
      <c r="M145" s="38"/>
      <c r="N145" s="38" t="s">
        <v>220</v>
      </c>
      <c r="O145" s="38"/>
      <c r="P145" s="38">
        <v>3</v>
      </c>
      <c r="Q145" s="38">
        <f t="shared" si="33"/>
        <v>3</v>
      </c>
      <c r="R145" s="16">
        <f t="shared" si="25"/>
        <v>3</v>
      </c>
      <c r="T145" s="39">
        <f t="shared" si="28"/>
        <v>1.5794244169406683E-5</v>
      </c>
      <c r="V145" s="23">
        <f>+claims!D145</f>
        <v>0</v>
      </c>
      <c r="W145" s="23">
        <f>+claims!E145</f>
        <v>0</v>
      </c>
      <c r="X145" s="23">
        <f>+claims!F145</f>
        <v>0</v>
      </c>
      <c r="Z145" s="6">
        <f t="shared" si="26"/>
        <v>0</v>
      </c>
      <c r="AA145" s="6">
        <f t="shared" si="27"/>
        <v>0</v>
      </c>
      <c r="AB145" s="6">
        <f t="shared" si="29"/>
        <v>0</v>
      </c>
      <c r="AD145" s="6">
        <f t="shared" si="31"/>
        <v>0</v>
      </c>
    </row>
    <row r="146" spans="1:30" outlineLevel="1">
      <c r="A146" s="48" t="s">
        <v>221</v>
      </c>
      <c r="B146" s="48" t="s">
        <v>222</v>
      </c>
      <c r="C146" s="38"/>
      <c r="D146" s="38" t="s">
        <v>222</v>
      </c>
      <c r="E146" s="38"/>
      <c r="F146" s="64">
        <v>83.5</v>
      </c>
      <c r="G146" s="38">
        <f t="shared" si="34"/>
        <v>83.5</v>
      </c>
      <c r="H146" s="38"/>
      <c r="I146" s="38" t="s">
        <v>222</v>
      </c>
      <c r="J146" s="38"/>
      <c r="K146" s="64">
        <v>84</v>
      </c>
      <c r="L146" s="38">
        <f t="shared" si="35"/>
        <v>84</v>
      </c>
      <c r="M146" s="38"/>
      <c r="N146" s="38" t="s">
        <v>222</v>
      </c>
      <c r="O146" s="38"/>
      <c r="P146" s="38">
        <v>85</v>
      </c>
      <c r="Q146" s="38">
        <f t="shared" si="33"/>
        <v>85</v>
      </c>
      <c r="R146" s="16">
        <f t="shared" si="25"/>
        <v>84.416666666666671</v>
      </c>
      <c r="T146" s="39">
        <f t="shared" si="28"/>
        <v>4.4443248176691583E-4</v>
      </c>
      <c r="V146" s="23">
        <f>+claims!D146</f>
        <v>0</v>
      </c>
      <c r="W146" s="23">
        <f>+claims!E146</f>
        <v>1</v>
      </c>
      <c r="X146" s="23">
        <f>+claims!F146</f>
        <v>0</v>
      </c>
      <c r="Z146" s="6">
        <f t="shared" si="26"/>
        <v>0</v>
      </c>
      <c r="AA146" s="6">
        <f t="shared" si="27"/>
        <v>0.01</v>
      </c>
      <c r="AB146" s="6">
        <f t="shared" si="29"/>
        <v>0</v>
      </c>
      <c r="AD146" s="6">
        <f t="shared" si="31"/>
        <v>3.3333333333333335E-3</v>
      </c>
    </row>
    <row r="147" spans="1:30" outlineLevel="1">
      <c r="A147" s="48" t="s">
        <v>223</v>
      </c>
      <c r="B147" s="48" t="s">
        <v>224</v>
      </c>
      <c r="C147" s="38"/>
      <c r="D147" s="38" t="s">
        <v>224</v>
      </c>
      <c r="E147" s="38"/>
      <c r="F147" s="64">
        <v>482.5</v>
      </c>
      <c r="G147" s="38">
        <f t="shared" si="34"/>
        <v>482.5</v>
      </c>
      <c r="H147" s="38"/>
      <c r="I147" s="38" t="s">
        <v>224</v>
      </c>
      <c r="J147" s="38"/>
      <c r="K147" s="64">
        <v>497.5</v>
      </c>
      <c r="L147" s="38">
        <f t="shared" si="35"/>
        <v>497.5</v>
      </c>
      <c r="M147" s="38"/>
      <c r="N147" s="38" t="s">
        <v>224</v>
      </c>
      <c r="O147" s="38"/>
      <c r="P147" s="38">
        <v>475.5</v>
      </c>
      <c r="Q147" s="38">
        <f t="shared" si="33"/>
        <v>475.5</v>
      </c>
      <c r="R147" s="16">
        <f t="shared" si="25"/>
        <v>484</v>
      </c>
      <c r="T147" s="39">
        <f t="shared" si="28"/>
        <v>2.5481380593309448E-3</v>
      </c>
      <c r="V147" s="23">
        <f>+claims!D147</f>
        <v>14</v>
      </c>
      <c r="W147" s="23">
        <f>+claims!E147</f>
        <v>8</v>
      </c>
      <c r="X147" s="23">
        <f>+claims!F147</f>
        <v>14</v>
      </c>
      <c r="Z147" s="6">
        <f t="shared" si="26"/>
        <v>2.9015544041450778E-2</v>
      </c>
      <c r="AA147" s="6">
        <f t="shared" si="27"/>
        <v>1.6080402010050253E-2</v>
      </c>
      <c r="AB147" s="6">
        <f t="shared" si="29"/>
        <v>2.9442691903259727E-2</v>
      </c>
      <c r="AD147" s="6">
        <f t="shared" si="31"/>
        <v>2.491740396188841E-2</v>
      </c>
    </row>
    <row r="148" spans="1:30" outlineLevel="1">
      <c r="A148" s="48" t="s">
        <v>225</v>
      </c>
      <c r="B148" s="48" t="s">
        <v>226</v>
      </c>
      <c r="C148" s="38"/>
      <c r="D148" s="38" t="s">
        <v>226</v>
      </c>
      <c r="E148" s="38"/>
      <c r="F148" s="64">
        <v>81.5</v>
      </c>
      <c r="G148" s="38">
        <f t="shared" si="34"/>
        <v>81.5</v>
      </c>
      <c r="H148" s="38"/>
      <c r="I148" s="38" t="s">
        <v>226</v>
      </c>
      <c r="J148" s="38"/>
      <c r="K148" s="64">
        <v>83.5</v>
      </c>
      <c r="L148" s="38">
        <f t="shared" si="35"/>
        <v>83.5</v>
      </c>
      <c r="M148" s="38"/>
      <c r="N148" s="38" t="s">
        <v>226</v>
      </c>
      <c r="O148" s="38"/>
      <c r="P148" s="38">
        <v>86.5</v>
      </c>
      <c r="Q148" s="38">
        <f t="shared" si="33"/>
        <v>86.5</v>
      </c>
      <c r="R148" s="16">
        <f t="shared" si="25"/>
        <v>84.666666666666671</v>
      </c>
      <c r="T148" s="39">
        <f t="shared" si="28"/>
        <v>4.4574866878103309E-4</v>
      </c>
      <c r="V148" s="23">
        <f>+claims!D148</f>
        <v>0</v>
      </c>
      <c r="W148" s="23">
        <f>+claims!E148</f>
        <v>1</v>
      </c>
      <c r="X148" s="23">
        <f>+claims!F148</f>
        <v>1</v>
      </c>
      <c r="Z148" s="6">
        <f t="shared" si="26"/>
        <v>0</v>
      </c>
      <c r="AA148" s="6">
        <f t="shared" si="27"/>
        <v>0.01</v>
      </c>
      <c r="AB148" s="6">
        <f t="shared" si="29"/>
        <v>0.01</v>
      </c>
      <c r="AD148" s="6">
        <f t="shared" si="31"/>
        <v>8.3333333333333332E-3</v>
      </c>
    </row>
    <row r="149" spans="1:30" outlineLevel="1">
      <c r="A149" s="48" t="s">
        <v>227</v>
      </c>
      <c r="B149" s="48" t="s">
        <v>228</v>
      </c>
      <c r="C149" s="38"/>
      <c r="D149" s="38" t="s">
        <v>228</v>
      </c>
      <c r="E149" s="38"/>
      <c r="F149" s="64">
        <v>75</v>
      </c>
      <c r="G149" s="38">
        <f t="shared" si="34"/>
        <v>75</v>
      </c>
      <c r="H149" s="38"/>
      <c r="I149" s="38" t="s">
        <v>228</v>
      </c>
      <c r="J149" s="38"/>
      <c r="K149" s="64">
        <v>76</v>
      </c>
      <c r="L149" s="38">
        <f t="shared" si="35"/>
        <v>76</v>
      </c>
      <c r="M149" s="38"/>
      <c r="N149" s="38" t="s">
        <v>228</v>
      </c>
      <c r="O149" s="38"/>
      <c r="P149" s="38">
        <v>78</v>
      </c>
      <c r="Q149" s="38">
        <f t="shared" si="33"/>
        <v>78</v>
      </c>
      <c r="R149" s="16">
        <f t="shared" si="25"/>
        <v>76.833333333333329</v>
      </c>
      <c r="T149" s="39">
        <f t="shared" si="28"/>
        <v>4.0450814233869333E-4</v>
      </c>
      <c r="V149" s="23">
        <f>+claims!D149</f>
        <v>2</v>
      </c>
      <c r="W149" s="23">
        <f>+claims!E149</f>
        <v>0</v>
      </c>
      <c r="X149" s="23">
        <f>+claims!F149</f>
        <v>3</v>
      </c>
      <c r="Z149" s="6">
        <f t="shared" si="26"/>
        <v>0.02</v>
      </c>
      <c r="AA149" s="6">
        <f t="shared" si="27"/>
        <v>0</v>
      </c>
      <c r="AB149" s="6">
        <f t="shared" si="29"/>
        <v>0.03</v>
      </c>
      <c r="AD149" s="6">
        <f t="shared" si="31"/>
        <v>1.8333333333333333E-2</v>
      </c>
    </row>
    <row r="150" spans="1:30" outlineLevel="1">
      <c r="A150" s="48" t="s">
        <v>229</v>
      </c>
      <c r="B150" s="48" t="s">
        <v>230</v>
      </c>
      <c r="C150" s="38"/>
      <c r="D150" s="38" t="s">
        <v>230</v>
      </c>
      <c r="E150" s="38"/>
      <c r="F150" s="64">
        <v>47</v>
      </c>
      <c r="G150" s="38">
        <f t="shared" si="34"/>
        <v>47</v>
      </c>
      <c r="H150" s="38"/>
      <c r="I150" s="38" t="s">
        <v>230</v>
      </c>
      <c r="J150" s="38"/>
      <c r="K150" s="64">
        <v>44</v>
      </c>
      <c r="L150" s="38">
        <f t="shared" si="35"/>
        <v>44</v>
      </c>
      <c r="M150" s="38"/>
      <c r="N150" s="38" t="s">
        <v>230</v>
      </c>
      <c r="O150" s="38"/>
      <c r="P150" s="38">
        <v>44.5</v>
      </c>
      <c r="Q150" s="38">
        <f t="shared" si="33"/>
        <v>44.5</v>
      </c>
      <c r="R150" s="16">
        <f t="shared" si="25"/>
        <v>44.75</v>
      </c>
      <c r="T150" s="39">
        <f t="shared" si="28"/>
        <v>2.3559747552698301E-4</v>
      </c>
      <c r="V150" s="23">
        <f>+claims!D150</f>
        <v>0</v>
      </c>
      <c r="W150" s="23">
        <f>+claims!E150</f>
        <v>0</v>
      </c>
      <c r="X150" s="23">
        <f>+claims!F150</f>
        <v>0</v>
      </c>
      <c r="Z150" s="6">
        <f t="shared" si="26"/>
        <v>0</v>
      </c>
      <c r="AA150" s="6">
        <f t="shared" si="27"/>
        <v>0</v>
      </c>
      <c r="AB150" s="6">
        <f t="shared" si="29"/>
        <v>0</v>
      </c>
      <c r="AD150" s="6">
        <f t="shared" si="31"/>
        <v>0</v>
      </c>
    </row>
    <row r="151" spans="1:30" outlineLevel="1">
      <c r="A151" s="48" t="s">
        <v>231</v>
      </c>
      <c r="B151" s="48" t="s">
        <v>232</v>
      </c>
      <c r="C151" s="38"/>
      <c r="D151" s="38" t="s">
        <v>232</v>
      </c>
      <c r="E151" s="38"/>
      <c r="F151" s="64">
        <v>11</v>
      </c>
      <c r="G151" s="38">
        <f t="shared" si="34"/>
        <v>11</v>
      </c>
      <c r="H151" s="38"/>
      <c r="I151" s="38" t="s">
        <v>232</v>
      </c>
      <c r="J151" s="38"/>
      <c r="K151" s="64">
        <v>11</v>
      </c>
      <c r="L151" s="38">
        <f t="shared" si="35"/>
        <v>11</v>
      </c>
      <c r="M151" s="38"/>
      <c r="N151" s="38" t="s">
        <v>232</v>
      </c>
      <c r="O151" s="38"/>
      <c r="P151" s="38">
        <v>10</v>
      </c>
      <c r="Q151" s="38">
        <f t="shared" si="33"/>
        <v>10</v>
      </c>
      <c r="R151" s="16">
        <f t="shared" si="25"/>
        <v>10.5</v>
      </c>
      <c r="T151" s="39">
        <f t="shared" si="28"/>
        <v>5.5279854592923388E-5</v>
      </c>
      <c r="V151" s="23">
        <f>+claims!D151</f>
        <v>0</v>
      </c>
      <c r="W151" s="23">
        <f>+claims!E151</f>
        <v>0</v>
      </c>
      <c r="X151" s="23">
        <f>+claims!F151</f>
        <v>0</v>
      </c>
      <c r="Z151" s="6">
        <f t="shared" si="26"/>
        <v>0</v>
      </c>
      <c r="AA151" s="6">
        <f t="shared" si="27"/>
        <v>0</v>
      </c>
      <c r="AB151" s="6">
        <f t="shared" si="29"/>
        <v>0</v>
      </c>
      <c r="AD151" s="6">
        <f t="shared" si="31"/>
        <v>0</v>
      </c>
    </row>
    <row r="152" spans="1:30" outlineLevel="1">
      <c r="A152" s="48" t="s">
        <v>233</v>
      </c>
      <c r="B152" s="48" t="s">
        <v>234</v>
      </c>
      <c r="C152" s="38"/>
      <c r="D152" s="38" t="s">
        <v>234</v>
      </c>
      <c r="E152" s="38"/>
      <c r="F152" s="64">
        <v>40</v>
      </c>
      <c r="G152" s="38">
        <f t="shared" si="34"/>
        <v>40</v>
      </c>
      <c r="H152" s="38"/>
      <c r="I152" s="38" t="s">
        <v>234</v>
      </c>
      <c r="J152" s="38"/>
      <c r="K152" s="64">
        <v>41</v>
      </c>
      <c r="L152" s="38">
        <f t="shared" si="35"/>
        <v>41</v>
      </c>
      <c r="M152" s="38"/>
      <c r="N152" s="38" t="s">
        <v>234</v>
      </c>
      <c r="O152" s="38"/>
      <c r="P152" s="38">
        <v>40</v>
      </c>
      <c r="Q152" s="38">
        <f t="shared" si="33"/>
        <v>40</v>
      </c>
      <c r="R152" s="16">
        <f t="shared" si="25"/>
        <v>40.333333333333336</v>
      </c>
      <c r="T152" s="39">
        <f t="shared" si="28"/>
        <v>2.1234483827757875E-4</v>
      </c>
      <c r="V152" s="23">
        <f>+claims!D152</f>
        <v>0</v>
      </c>
      <c r="W152" s="23">
        <f>+claims!E152</f>
        <v>2</v>
      </c>
      <c r="X152" s="23">
        <f>+claims!F152</f>
        <v>0</v>
      </c>
      <c r="Z152" s="6">
        <f t="shared" si="26"/>
        <v>0</v>
      </c>
      <c r="AA152" s="6">
        <f t="shared" si="27"/>
        <v>0.02</v>
      </c>
      <c r="AB152" s="6">
        <f t="shared" si="29"/>
        <v>0</v>
      </c>
      <c r="AD152" s="6">
        <f t="shared" si="31"/>
        <v>6.6666666666666671E-3</v>
      </c>
    </row>
    <row r="153" spans="1:30" outlineLevel="1">
      <c r="A153" s="48" t="s">
        <v>235</v>
      </c>
      <c r="B153" s="48" t="s">
        <v>236</v>
      </c>
      <c r="C153" s="38"/>
      <c r="D153" s="38" t="s">
        <v>236</v>
      </c>
      <c r="E153" s="38"/>
      <c r="F153" s="64">
        <v>87</v>
      </c>
      <c r="G153" s="38">
        <f t="shared" si="34"/>
        <v>87</v>
      </c>
      <c r="H153" s="38"/>
      <c r="I153" s="38" t="s">
        <v>236</v>
      </c>
      <c r="J153" s="38"/>
      <c r="K153" s="64">
        <v>85.5</v>
      </c>
      <c r="L153" s="38">
        <f t="shared" si="35"/>
        <v>85.5</v>
      </c>
      <c r="M153" s="38"/>
      <c r="N153" s="38" t="s">
        <v>236</v>
      </c>
      <c r="O153" s="38"/>
      <c r="P153" s="38">
        <v>86</v>
      </c>
      <c r="Q153" s="38">
        <f t="shared" si="33"/>
        <v>86</v>
      </c>
      <c r="R153" s="16">
        <f t="shared" si="25"/>
        <v>86</v>
      </c>
      <c r="T153" s="39">
        <f t="shared" si="28"/>
        <v>4.527683328563249E-4</v>
      </c>
      <c r="V153" s="23">
        <f>+claims!D153</f>
        <v>1</v>
      </c>
      <c r="W153" s="23">
        <f>+claims!E153</f>
        <v>2</v>
      </c>
      <c r="X153" s="23">
        <f>+claims!F153</f>
        <v>2</v>
      </c>
      <c r="Z153" s="6">
        <f t="shared" si="26"/>
        <v>0.01</v>
      </c>
      <c r="AA153" s="6">
        <f t="shared" si="27"/>
        <v>0.02</v>
      </c>
      <c r="AB153" s="6">
        <f t="shared" si="29"/>
        <v>0.02</v>
      </c>
      <c r="AD153" s="6">
        <f t="shared" si="31"/>
        <v>1.8333333333333333E-2</v>
      </c>
    </row>
    <row r="154" spans="1:30" outlineLevel="1">
      <c r="A154" s="48" t="s">
        <v>237</v>
      </c>
      <c r="B154" s="48" t="s">
        <v>238</v>
      </c>
      <c r="C154" s="38"/>
      <c r="D154" s="38" t="s">
        <v>238</v>
      </c>
      <c r="E154" s="38"/>
      <c r="F154" s="64">
        <v>141</v>
      </c>
      <c r="G154" s="38">
        <f t="shared" si="34"/>
        <v>141</v>
      </c>
      <c r="H154" s="38"/>
      <c r="I154" s="38" t="s">
        <v>238</v>
      </c>
      <c r="J154" s="38"/>
      <c r="K154" s="64">
        <v>133</v>
      </c>
      <c r="L154" s="38">
        <f t="shared" si="35"/>
        <v>133</v>
      </c>
      <c r="M154" s="38"/>
      <c r="N154" s="38" t="s">
        <v>238</v>
      </c>
      <c r="O154" s="38"/>
      <c r="P154" s="38">
        <v>132</v>
      </c>
      <c r="Q154" s="38">
        <f t="shared" si="33"/>
        <v>132</v>
      </c>
      <c r="R154" s="16">
        <f t="shared" si="25"/>
        <v>133.83333333333334</v>
      </c>
      <c r="T154" s="39">
        <f t="shared" si="28"/>
        <v>7.0459878155742042E-4</v>
      </c>
      <c r="V154" s="23">
        <f>+claims!D154</f>
        <v>2</v>
      </c>
      <c r="W154" s="23">
        <f>+claims!E154</f>
        <v>3</v>
      </c>
      <c r="X154" s="23">
        <f>+claims!F154</f>
        <v>1</v>
      </c>
      <c r="Z154" s="6">
        <f t="shared" si="26"/>
        <v>1.4184397163120567E-2</v>
      </c>
      <c r="AA154" s="6">
        <f t="shared" si="27"/>
        <v>2.2556390977443608E-2</v>
      </c>
      <c r="AB154" s="6">
        <f t="shared" si="29"/>
        <v>7.575757575757576E-3</v>
      </c>
      <c r="AD154" s="6">
        <f t="shared" si="31"/>
        <v>1.3670741974213418E-2</v>
      </c>
    </row>
    <row r="155" spans="1:30" outlineLevel="1">
      <c r="A155" s="48" t="s">
        <v>239</v>
      </c>
      <c r="B155" s="48" t="s">
        <v>240</v>
      </c>
      <c r="C155" s="38"/>
      <c r="D155" s="38" t="s">
        <v>240</v>
      </c>
      <c r="E155" s="38"/>
      <c r="F155" s="64">
        <v>15</v>
      </c>
      <c r="G155" s="38">
        <f t="shared" si="34"/>
        <v>15</v>
      </c>
      <c r="H155" s="38"/>
      <c r="I155" s="38" t="s">
        <v>240</v>
      </c>
      <c r="J155" s="38"/>
      <c r="K155" s="64">
        <v>16</v>
      </c>
      <c r="L155" s="38">
        <f t="shared" si="35"/>
        <v>16</v>
      </c>
      <c r="M155" s="38"/>
      <c r="N155" s="38" t="s">
        <v>240</v>
      </c>
      <c r="O155" s="38"/>
      <c r="P155" s="38">
        <v>16</v>
      </c>
      <c r="Q155" s="38">
        <f t="shared" si="33"/>
        <v>16</v>
      </c>
      <c r="R155" s="16">
        <f t="shared" si="25"/>
        <v>15.833333333333334</v>
      </c>
      <c r="T155" s="39">
        <f t="shared" si="28"/>
        <v>8.3358510894090824E-5</v>
      </c>
      <c r="V155" s="23">
        <f>+claims!D155</f>
        <v>0</v>
      </c>
      <c r="W155" s="23">
        <f>+claims!E155</f>
        <v>0</v>
      </c>
      <c r="X155" s="23">
        <f>+claims!F155</f>
        <v>0</v>
      </c>
      <c r="Z155" s="6">
        <f t="shared" si="26"/>
        <v>0</v>
      </c>
      <c r="AA155" s="6">
        <f t="shared" si="27"/>
        <v>0</v>
      </c>
      <c r="AB155" s="6">
        <f t="shared" si="29"/>
        <v>0</v>
      </c>
      <c r="AD155" s="6">
        <f t="shared" si="31"/>
        <v>0</v>
      </c>
    </row>
    <row r="156" spans="1:30" outlineLevel="1">
      <c r="A156" s="48" t="s">
        <v>241</v>
      </c>
      <c r="B156" s="48" t="s">
        <v>242</v>
      </c>
      <c r="C156" s="38"/>
      <c r="D156" s="38" t="s">
        <v>242</v>
      </c>
      <c r="E156" s="38"/>
      <c r="F156" s="64">
        <v>14</v>
      </c>
      <c r="G156" s="38">
        <f t="shared" si="34"/>
        <v>14</v>
      </c>
      <c r="H156" s="38"/>
      <c r="I156" s="38" t="s">
        <v>242</v>
      </c>
      <c r="J156" s="38"/>
      <c r="K156" s="64">
        <v>14</v>
      </c>
      <c r="L156" s="38">
        <f t="shared" si="35"/>
        <v>14</v>
      </c>
      <c r="M156" s="38"/>
      <c r="N156" s="38" t="s">
        <v>242</v>
      </c>
      <c r="O156" s="38"/>
      <c r="P156" s="38">
        <v>12</v>
      </c>
      <c r="Q156" s="38">
        <f t="shared" si="33"/>
        <v>12</v>
      </c>
      <c r="R156" s="16">
        <f t="shared" si="25"/>
        <v>13</v>
      </c>
      <c r="T156" s="39">
        <f t="shared" si="28"/>
        <v>6.844172473409563E-5</v>
      </c>
      <c r="V156" s="23">
        <f>+claims!D156</f>
        <v>0</v>
      </c>
      <c r="W156" s="23">
        <f>+claims!E156</f>
        <v>0</v>
      </c>
      <c r="X156" s="23">
        <f>+claims!F156</f>
        <v>0</v>
      </c>
      <c r="Z156" s="6">
        <f t="shared" si="26"/>
        <v>0</v>
      </c>
      <c r="AA156" s="6">
        <f t="shared" si="27"/>
        <v>0</v>
      </c>
      <c r="AB156" s="6">
        <f t="shared" si="29"/>
        <v>0</v>
      </c>
      <c r="AD156" s="6">
        <f t="shared" si="31"/>
        <v>0</v>
      </c>
    </row>
    <row r="157" spans="1:30" outlineLevel="1">
      <c r="A157" s="48" t="s">
        <v>243</v>
      </c>
      <c r="B157" s="48" t="s">
        <v>244</v>
      </c>
      <c r="C157" s="38"/>
      <c r="D157" s="38" t="s">
        <v>244</v>
      </c>
      <c r="E157" s="38"/>
      <c r="F157" s="64">
        <v>8</v>
      </c>
      <c r="G157" s="38">
        <f t="shared" si="34"/>
        <v>8</v>
      </c>
      <c r="H157" s="38"/>
      <c r="I157" s="38" t="s">
        <v>244</v>
      </c>
      <c r="J157" s="38"/>
      <c r="K157" s="64">
        <v>8</v>
      </c>
      <c r="L157" s="38">
        <f t="shared" si="35"/>
        <v>8</v>
      </c>
      <c r="M157" s="38"/>
      <c r="N157" s="38" t="s">
        <v>244</v>
      </c>
      <c r="O157" s="38"/>
      <c r="P157" s="38">
        <v>6</v>
      </c>
      <c r="Q157" s="38">
        <f t="shared" si="33"/>
        <v>6</v>
      </c>
      <c r="R157" s="16">
        <f t="shared" si="25"/>
        <v>7</v>
      </c>
      <c r="T157" s="39">
        <f t="shared" si="28"/>
        <v>3.6853236395282257E-5</v>
      </c>
      <c r="V157" s="23">
        <f>+claims!D157</f>
        <v>0</v>
      </c>
      <c r="W157" s="23">
        <f>+claims!E157</f>
        <v>0</v>
      </c>
      <c r="X157" s="23">
        <f>+claims!F157</f>
        <v>0</v>
      </c>
      <c r="Z157" s="6">
        <f t="shared" si="26"/>
        <v>0</v>
      </c>
      <c r="AA157" s="6">
        <f t="shared" si="27"/>
        <v>0</v>
      </c>
      <c r="AB157" s="6">
        <f t="shared" si="29"/>
        <v>0</v>
      </c>
      <c r="AD157" s="6">
        <f t="shared" si="31"/>
        <v>0</v>
      </c>
    </row>
    <row r="158" spans="1:30" outlineLevel="1">
      <c r="A158" s="48" t="s">
        <v>245</v>
      </c>
      <c r="B158" s="48" t="s">
        <v>246</v>
      </c>
      <c r="C158" s="38"/>
      <c r="D158" s="38" t="s">
        <v>246</v>
      </c>
      <c r="E158" s="38"/>
      <c r="F158" s="64">
        <v>103</v>
      </c>
      <c r="G158" s="38">
        <f t="shared" si="34"/>
        <v>103</v>
      </c>
      <c r="H158" s="38"/>
      <c r="I158" s="38" t="s">
        <v>246</v>
      </c>
      <c r="J158" s="38"/>
      <c r="K158" s="64">
        <v>102</v>
      </c>
      <c r="L158" s="38">
        <f t="shared" si="35"/>
        <v>102</v>
      </c>
      <c r="M158" s="38"/>
      <c r="N158" s="38" t="s">
        <v>246</v>
      </c>
      <c r="O158" s="38"/>
      <c r="P158" s="38">
        <v>105</v>
      </c>
      <c r="Q158" s="38">
        <f t="shared" si="33"/>
        <v>105</v>
      </c>
      <c r="R158" s="16">
        <f t="shared" si="25"/>
        <v>103.66666666666667</v>
      </c>
      <c r="T158" s="39">
        <f t="shared" si="28"/>
        <v>5.457788818539421E-4</v>
      </c>
      <c r="V158" s="23">
        <f>+claims!D158</f>
        <v>3</v>
      </c>
      <c r="W158" s="23">
        <f>+claims!E158</f>
        <v>0</v>
      </c>
      <c r="X158" s="23">
        <f>+claims!F158</f>
        <v>2</v>
      </c>
      <c r="Z158" s="6">
        <f t="shared" si="26"/>
        <v>2.9126213592233011E-2</v>
      </c>
      <c r="AA158" s="6">
        <f t="shared" si="27"/>
        <v>0</v>
      </c>
      <c r="AB158" s="6">
        <f t="shared" si="29"/>
        <v>1.9047619047619049E-2</v>
      </c>
      <c r="AD158" s="6">
        <f t="shared" si="31"/>
        <v>1.4378178455848359E-2</v>
      </c>
    </row>
    <row r="159" spans="1:30" outlineLevel="1">
      <c r="A159" s="48" t="s">
        <v>247</v>
      </c>
      <c r="B159" s="48" t="s">
        <v>248</v>
      </c>
      <c r="C159" s="38"/>
      <c r="D159" s="38" t="s">
        <v>248</v>
      </c>
      <c r="E159" s="38"/>
      <c r="F159" s="64">
        <v>8</v>
      </c>
      <c r="G159" s="38">
        <f t="shared" si="34"/>
        <v>8</v>
      </c>
      <c r="H159" s="38"/>
      <c r="I159" s="38" t="s">
        <v>248</v>
      </c>
      <c r="J159" s="38"/>
      <c r="K159" s="64">
        <v>8</v>
      </c>
      <c r="L159" s="38">
        <f t="shared" si="35"/>
        <v>8</v>
      </c>
      <c r="M159" s="38"/>
      <c r="N159" s="38" t="s">
        <v>248</v>
      </c>
      <c r="O159" s="38"/>
      <c r="P159" s="38">
        <v>8</v>
      </c>
      <c r="Q159" s="38">
        <f t="shared" si="33"/>
        <v>8</v>
      </c>
      <c r="R159" s="16">
        <f t="shared" si="25"/>
        <v>8</v>
      </c>
      <c r="T159" s="39">
        <f t="shared" si="28"/>
        <v>4.2117984451751153E-5</v>
      </c>
      <c r="V159" s="23">
        <f>+claims!D159</f>
        <v>0</v>
      </c>
      <c r="W159" s="23">
        <f>+claims!E159</f>
        <v>0</v>
      </c>
      <c r="X159" s="23">
        <f>+claims!F159</f>
        <v>0</v>
      </c>
      <c r="Z159" s="6">
        <f t="shared" si="26"/>
        <v>0</v>
      </c>
      <c r="AA159" s="6">
        <f t="shared" si="27"/>
        <v>0</v>
      </c>
      <c r="AB159" s="6">
        <f t="shared" si="29"/>
        <v>0</v>
      </c>
      <c r="AD159" s="6">
        <f t="shared" si="31"/>
        <v>0</v>
      </c>
    </row>
    <row r="160" spans="1:30" outlineLevel="1">
      <c r="A160" s="48" t="s">
        <v>249</v>
      </c>
      <c r="B160" s="48" t="s">
        <v>250</v>
      </c>
      <c r="C160" s="38"/>
      <c r="D160" s="38" t="s">
        <v>250</v>
      </c>
      <c r="E160" s="38"/>
      <c r="F160" s="64">
        <v>6</v>
      </c>
      <c r="G160" s="38">
        <f t="shared" si="34"/>
        <v>6</v>
      </c>
      <c r="H160" s="38"/>
      <c r="I160" s="38" t="s">
        <v>250</v>
      </c>
      <c r="J160" s="38"/>
      <c r="K160" s="64">
        <v>6</v>
      </c>
      <c r="L160" s="38">
        <f t="shared" si="35"/>
        <v>6</v>
      </c>
      <c r="M160" s="38"/>
      <c r="N160" s="38" t="s">
        <v>250</v>
      </c>
      <c r="O160" s="38"/>
      <c r="P160" s="38">
        <v>7</v>
      </c>
      <c r="Q160" s="38">
        <f t="shared" si="33"/>
        <v>7</v>
      </c>
      <c r="R160" s="16">
        <f t="shared" si="25"/>
        <v>6.5</v>
      </c>
      <c r="T160" s="39">
        <f t="shared" si="28"/>
        <v>3.4220862367047815E-5</v>
      </c>
      <c r="V160" s="23">
        <f>+claims!D160</f>
        <v>0</v>
      </c>
      <c r="W160" s="23">
        <f>+claims!E160</f>
        <v>0</v>
      </c>
      <c r="X160" s="23">
        <f>+claims!F160</f>
        <v>0</v>
      </c>
      <c r="Z160" s="6">
        <f t="shared" si="26"/>
        <v>0</v>
      </c>
      <c r="AA160" s="6">
        <f t="shared" si="27"/>
        <v>0</v>
      </c>
      <c r="AB160" s="6">
        <f t="shared" si="29"/>
        <v>0</v>
      </c>
      <c r="AD160" s="6">
        <f t="shared" si="31"/>
        <v>0</v>
      </c>
    </row>
    <row r="161" spans="1:30" outlineLevel="1">
      <c r="A161" s="48" t="s">
        <v>251</v>
      </c>
      <c r="B161" s="48" t="s">
        <v>252</v>
      </c>
      <c r="C161" s="38"/>
      <c r="D161" s="38" t="s">
        <v>252</v>
      </c>
      <c r="E161" s="38"/>
      <c r="F161" s="64">
        <v>10</v>
      </c>
      <c r="G161" s="38">
        <f t="shared" si="34"/>
        <v>10</v>
      </c>
      <c r="H161" s="38"/>
      <c r="I161" s="38" t="s">
        <v>252</v>
      </c>
      <c r="J161" s="38"/>
      <c r="K161" s="64">
        <v>9</v>
      </c>
      <c r="L161" s="38">
        <f t="shared" si="35"/>
        <v>9</v>
      </c>
      <c r="M161" s="38"/>
      <c r="N161" s="38" t="s">
        <v>252</v>
      </c>
      <c r="O161" s="38"/>
      <c r="P161" s="38">
        <v>10</v>
      </c>
      <c r="Q161" s="38">
        <f t="shared" si="33"/>
        <v>10</v>
      </c>
      <c r="R161" s="16">
        <f t="shared" si="25"/>
        <v>9.6666666666666661</v>
      </c>
      <c r="T161" s="39">
        <f t="shared" si="28"/>
        <v>5.0892564545865974E-5</v>
      </c>
      <c r="V161" s="23">
        <f>+claims!D161</f>
        <v>0</v>
      </c>
      <c r="W161" s="23">
        <f>+claims!E161</f>
        <v>0</v>
      </c>
      <c r="X161" s="23">
        <f>+claims!F161</f>
        <v>0</v>
      </c>
      <c r="Z161" s="6">
        <f t="shared" si="26"/>
        <v>0</v>
      </c>
      <c r="AA161" s="6">
        <f t="shared" si="27"/>
        <v>0</v>
      </c>
      <c r="AB161" s="6">
        <f t="shared" si="29"/>
        <v>0</v>
      </c>
      <c r="AD161" s="6">
        <f t="shared" si="31"/>
        <v>0</v>
      </c>
    </row>
    <row r="162" spans="1:30" outlineLevel="1">
      <c r="A162" s="48" t="s">
        <v>495</v>
      </c>
      <c r="B162" s="48" t="s">
        <v>496</v>
      </c>
      <c r="C162" s="38"/>
      <c r="D162" s="38" t="s">
        <v>496</v>
      </c>
      <c r="E162" s="38"/>
      <c r="F162" s="64">
        <v>2</v>
      </c>
      <c r="G162" s="38">
        <f t="shared" si="34"/>
        <v>2</v>
      </c>
      <c r="H162" s="38"/>
      <c r="I162" s="38" t="s">
        <v>496</v>
      </c>
      <c r="J162" s="38"/>
      <c r="K162" s="64">
        <v>2</v>
      </c>
      <c r="L162" s="38">
        <f>AVERAGE(H162:K162)</f>
        <v>2</v>
      </c>
      <c r="M162" s="38"/>
      <c r="N162" s="38" t="s">
        <v>496</v>
      </c>
      <c r="O162" s="38"/>
      <c r="P162" s="38">
        <v>2</v>
      </c>
      <c r="Q162" s="38">
        <f>AVERAGE(M162:P162)</f>
        <v>2</v>
      </c>
      <c r="R162" s="16">
        <f>IF(G162&gt;0,(+G162+(L162*2)+(Q162*3))/6,IF(L162&gt;0,((L162*2)+(Q162*3))/5,Q162))</f>
        <v>2</v>
      </c>
      <c r="T162" s="39">
        <f t="shared" si="28"/>
        <v>1.0529496112937788E-5</v>
      </c>
      <c r="V162" s="23">
        <f>+claims!D162</f>
        <v>0</v>
      </c>
      <c r="W162" s="23">
        <f>+claims!E162</f>
        <v>0</v>
      </c>
      <c r="X162" s="23">
        <f>+claims!F162</f>
        <v>0</v>
      </c>
      <c r="Z162" s="6">
        <f>IF(G162&gt;100,IF(V162&lt;1,0,+V162/G162),IF(V162&lt;1,0,+V162/100))</f>
        <v>0</v>
      </c>
      <c r="AA162" s="6">
        <f>IF(L162&gt;100,IF(W162&lt;1,0,+W162/L162),IF(W162&lt;1,0,+W162/100))</f>
        <v>0</v>
      </c>
      <c r="AB162" s="6">
        <f>IF(Q162&gt;100,IF(X162&lt;1,0,+X162/Q162),IF(X162&lt;1,0,+X162/100))</f>
        <v>0</v>
      </c>
      <c r="AD162" s="6">
        <f t="shared" si="31"/>
        <v>0</v>
      </c>
    </row>
    <row r="163" spans="1:30" outlineLevel="1">
      <c r="A163" s="48" t="s">
        <v>253</v>
      </c>
      <c r="B163" s="48" t="s">
        <v>254</v>
      </c>
      <c r="C163" s="38"/>
      <c r="D163" s="38" t="s">
        <v>254</v>
      </c>
      <c r="E163" s="38"/>
      <c r="F163" s="64">
        <v>552</v>
      </c>
      <c r="G163" s="38">
        <f t="shared" si="34"/>
        <v>552</v>
      </c>
      <c r="H163" s="38"/>
      <c r="I163" s="38" t="s">
        <v>254</v>
      </c>
      <c r="J163" s="38"/>
      <c r="K163" s="64">
        <v>518</v>
      </c>
      <c r="L163" s="38">
        <f t="shared" ref="L163:L201" si="36">AVERAGE(H163:K163)</f>
        <v>518</v>
      </c>
      <c r="M163" s="38"/>
      <c r="N163" s="38" t="s">
        <v>254</v>
      </c>
      <c r="O163" s="38"/>
      <c r="P163" s="38">
        <v>511.5</v>
      </c>
      <c r="Q163" s="38">
        <f t="shared" si="33"/>
        <v>511.5</v>
      </c>
      <c r="R163" s="16">
        <f t="shared" ref="R163:R225" si="37">IF(G163&gt;0,(+G163+(L163*2)+(Q163*3))/6,IF(L163&gt;0,((L163*2)+(Q163*3))/5,Q163))</f>
        <v>520.41666666666663</v>
      </c>
      <c r="T163" s="39">
        <f t="shared" si="28"/>
        <v>2.7398626343873534E-3</v>
      </c>
      <c r="V163" s="23">
        <f>+claims!D163</f>
        <v>7</v>
      </c>
      <c r="W163" s="23">
        <f>+claims!E163</f>
        <v>10</v>
      </c>
      <c r="X163" s="23">
        <f>+claims!F163</f>
        <v>9</v>
      </c>
      <c r="Z163" s="6">
        <f t="shared" si="26"/>
        <v>1.2681159420289856E-2</v>
      </c>
      <c r="AA163" s="6">
        <f t="shared" si="27"/>
        <v>1.9305019305019305E-2</v>
      </c>
      <c r="AB163" s="6">
        <f t="shared" si="29"/>
        <v>1.7595307917888565E-2</v>
      </c>
      <c r="AD163" s="6">
        <f t="shared" si="31"/>
        <v>1.7346186963999029E-2</v>
      </c>
    </row>
    <row r="164" spans="1:30" outlineLevel="1">
      <c r="A164" s="48" t="s">
        <v>255</v>
      </c>
      <c r="B164" s="48" t="s">
        <v>256</v>
      </c>
      <c r="C164" s="38"/>
      <c r="D164" s="38" t="s">
        <v>256</v>
      </c>
      <c r="E164" s="38"/>
      <c r="F164" s="64">
        <v>11.5</v>
      </c>
      <c r="G164" s="38">
        <f t="shared" si="34"/>
        <v>11.5</v>
      </c>
      <c r="H164" s="38"/>
      <c r="I164" s="38" t="s">
        <v>256</v>
      </c>
      <c r="J164" s="38"/>
      <c r="K164" s="64">
        <v>10</v>
      </c>
      <c r="L164" s="38">
        <f t="shared" si="36"/>
        <v>10</v>
      </c>
      <c r="M164" s="38"/>
      <c r="N164" s="38" t="s">
        <v>256</v>
      </c>
      <c r="O164" s="38"/>
      <c r="P164" s="38">
        <v>10</v>
      </c>
      <c r="Q164" s="38">
        <f t="shared" si="33"/>
        <v>10</v>
      </c>
      <c r="R164" s="16">
        <f t="shared" si="37"/>
        <v>10.25</v>
      </c>
      <c r="T164" s="39">
        <f t="shared" si="28"/>
        <v>5.3963667578806164E-5</v>
      </c>
      <c r="V164" s="23">
        <f>+claims!D164</f>
        <v>0</v>
      </c>
      <c r="W164" s="23">
        <f>+claims!E164</f>
        <v>0</v>
      </c>
      <c r="X164" s="23">
        <f>+claims!F164</f>
        <v>0</v>
      </c>
      <c r="Z164" s="6">
        <f t="shared" si="26"/>
        <v>0</v>
      </c>
      <c r="AA164" s="6">
        <f t="shared" si="27"/>
        <v>0</v>
      </c>
      <c r="AB164" s="6">
        <f t="shared" si="29"/>
        <v>0</v>
      </c>
      <c r="AD164" s="6">
        <f t="shared" si="31"/>
        <v>0</v>
      </c>
    </row>
    <row r="165" spans="1:30" outlineLevel="1">
      <c r="A165" s="48" t="s">
        <v>257</v>
      </c>
      <c r="B165" s="48" t="s">
        <v>258</v>
      </c>
      <c r="C165" s="38"/>
      <c r="D165" s="38" t="s">
        <v>258</v>
      </c>
      <c r="E165" s="38"/>
      <c r="F165" s="64">
        <v>8</v>
      </c>
      <c r="G165" s="38">
        <f t="shared" si="34"/>
        <v>8</v>
      </c>
      <c r="H165" s="38"/>
      <c r="I165" s="38" t="s">
        <v>258</v>
      </c>
      <c r="J165" s="38"/>
      <c r="K165" s="64">
        <v>9.5</v>
      </c>
      <c r="L165" s="38">
        <f t="shared" si="36"/>
        <v>9.5</v>
      </c>
      <c r="M165" s="38"/>
      <c r="N165" s="38" t="s">
        <v>258</v>
      </c>
      <c r="O165" s="38"/>
      <c r="P165" s="38">
        <v>9.5</v>
      </c>
      <c r="Q165" s="38">
        <f t="shared" si="33"/>
        <v>9.5</v>
      </c>
      <c r="R165" s="16">
        <f t="shared" si="37"/>
        <v>9.25</v>
      </c>
      <c r="T165" s="39">
        <f t="shared" si="28"/>
        <v>4.8698919522337274E-5</v>
      </c>
      <c r="V165" s="23">
        <f>+claims!D165</f>
        <v>0</v>
      </c>
      <c r="W165" s="23">
        <f>+claims!E165</f>
        <v>0</v>
      </c>
      <c r="X165" s="23">
        <f>+claims!F165</f>
        <v>0</v>
      </c>
      <c r="Z165" s="6">
        <f t="shared" si="26"/>
        <v>0</v>
      </c>
      <c r="AA165" s="6">
        <f t="shared" si="27"/>
        <v>0</v>
      </c>
      <c r="AB165" s="6">
        <f t="shared" si="29"/>
        <v>0</v>
      </c>
      <c r="AD165" s="6">
        <f t="shared" si="31"/>
        <v>0</v>
      </c>
    </row>
    <row r="166" spans="1:30" outlineLevel="1">
      <c r="A166" s="48" t="s">
        <v>259</v>
      </c>
      <c r="B166" s="48" t="s">
        <v>260</v>
      </c>
      <c r="C166" s="38"/>
      <c r="D166" s="38" t="s">
        <v>260</v>
      </c>
      <c r="E166" s="38"/>
      <c r="F166" s="64">
        <v>82.5</v>
      </c>
      <c r="G166" s="38">
        <f t="shared" si="34"/>
        <v>82.5</v>
      </c>
      <c r="H166" s="38"/>
      <c r="I166" s="38" t="s">
        <v>260</v>
      </c>
      <c r="J166" s="38"/>
      <c r="K166" s="64">
        <v>80</v>
      </c>
      <c r="L166" s="38">
        <f t="shared" si="36"/>
        <v>80</v>
      </c>
      <c r="M166" s="38"/>
      <c r="N166" s="38" t="s">
        <v>260</v>
      </c>
      <c r="O166" s="38"/>
      <c r="P166" s="38">
        <v>89.5</v>
      </c>
      <c r="Q166" s="38">
        <f t="shared" si="33"/>
        <v>89.5</v>
      </c>
      <c r="R166" s="16">
        <f t="shared" si="37"/>
        <v>85.166666666666671</v>
      </c>
      <c r="T166" s="39">
        <f t="shared" si="28"/>
        <v>4.483810428092675E-4</v>
      </c>
      <c r="V166" s="23">
        <f>+claims!D166</f>
        <v>1</v>
      </c>
      <c r="W166" s="23">
        <f>+claims!E166</f>
        <v>1</v>
      </c>
      <c r="X166" s="23">
        <f>+claims!F166</f>
        <v>2</v>
      </c>
      <c r="Z166" s="6">
        <f t="shared" ref="Z166:Z228" si="38">IF(G166&gt;100,IF(V166&lt;1,0,+V166/G166),IF(V166&lt;1,0,+V166/100))</f>
        <v>0.01</v>
      </c>
      <c r="AA166" s="6">
        <f t="shared" ref="AA166:AA228" si="39">IF(L166&gt;100,IF(W166&lt;1,0,+W166/L166),IF(W166&lt;1,0,+W166/100))</f>
        <v>0.01</v>
      </c>
      <c r="AB166" s="6">
        <f t="shared" si="29"/>
        <v>0.02</v>
      </c>
      <c r="AD166" s="6">
        <f t="shared" si="31"/>
        <v>1.4999999999999999E-2</v>
      </c>
    </row>
    <row r="167" spans="1:30" outlineLevel="1">
      <c r="A167" s="48" t="s">
        <v>261</v>
      </c>
      <c r="B167" s="48" t="s">
        <v>262</v>
      </c>
      <c r="C167" s="38"/>
      <c r="D167" s="38" t="s">
        <v>262</v>
      </c>
      <c r="E167" s="38"/>
      <c r="F167" s="64">
        <v>7</v>
      </c>
      <c r="G167" s="38">
        <f t="shared" si="34"/>
        <v>7</v>
      </c>
      <c r="H167" s="38"/>
      <c r="I167" s="38" t="s">
        <v>262</v>
      </c>
      <c r="J167" s="38"/>
      <c r="K167" s="64">
        <v>7</v>
      </c>
      <c r="L167" s="38">
        <f t="shared" si="36"/>
        <v>7</v>
      </c>
      <c r="M167" s="38"/>
      <c r="N167" s="38" t="s">
        <v>262</v>
      </c>
      <c r="O167" s="38"/>
      <c r="P167" s="38">
        <v>7</v>
      </c>
      <c r="Q167" s="38">
        <f t="shared" si="33"/>
        <v>7</v>
      </c>
      <c r="R167" s="16">
        <f t="shared" si="37"/>
        <v>7</v>
      </c>
      <c r="T167" s="39">
        <f t="shared" si="28"/>
        <v>3.6853236395282257E-5</v>
      </c>
      <c r="V167" s="23">
        <f>+claims!D167</f>
        <v>0</v>
      </c>
      <c r="W167" s="23">
        <f>+claims!E167</f>
        <v>0</v>
      </c>
      <c r="X167" s="23">
        <f>+claims!F167</f>
        <v>0</v>
      </c>
      <c r="Z167" s="6">
        <f t="shared" si="38"/>
        <v>0</v>
      </c>
      <c r="AA167" s="6">
        <f t="shared" si="39"/>
        <v>0</v>
      </c>
      <c r="AB167" s="6">
        <f t="shared" si="29"/>
        <v>0</v>
      </c>
      <c r="AD167" s="6">
        <f t="shared" si="31"/>
        <v>0</v>
      </c>
    </row>
    <row r="168" spans="1:30" outlineLevel="1">
      <c r="A168" s="48" t="s">
        <v>263</v>
      </c>
      <c r="B168" s="48" t="s">
        <v>264</v>
      </c>
      <c r="C168" s="38"/>
      <c r="D168" s="38" t="s">
        <v>264</v>
      </c>
      <c r="E168" s="38"/>
      <c r="F168" s="64">
        <v>31.5</v>
      </c>
      <c r="G168" s="38">
        <f t="shared" si="34"/>
        <v>31.5</v>
      </c>
      <c r="H168" s="38"/>
      <c r="I168" s="38" t="s">
        <v>264</v>
      </c>
      <c r="J168" s="38"/>
      <c r="K168" s="64">
        <v>33</v>
      </c>
      <c r="L168" s="38">
        <f t="shared" si="36"/>
        <v>33</v>
      </c>
      <c r="M168" s="38"/>
      <c r="N168" s="38" t="s">
        <v>264</v>
      </c>
      <c r="O168" s="38"/>
      <c r="P168" s="38">
        <v>33</v>
      </c>
      <c r="Q168" s="38">
        <f t="shared" si="33"/>
        <v>33</v>
      </c>
      <c r="R168" s="16">
        <f t="shared" si="37"/>
        <v>32.75</v>
      </c>
      <c r="T168" s="39">
        <f t="shared" si="28"/>
        <v>1.7242049884935628E-4</v>
      </c>
      <c r="V168" s="23">
        <f>+claims!D168</f>
        <v>0</v>
      </c>
      <c r="W168" s="23">
        <f>+claims!E168</f>
        <v>0</v>
      </c>
      <c r="X168" s="23">
        <f>+claims!F168</f>
        <v>0</v>
      </c>
      <c r="Z168" s="6">
        <f t="shared" si="38"/>
        <v>0</v>
      </c>
      <c r="AA168" s="6">
        <f t="shared" si="39"/>
        <v>0</v>
      </c>
      <c r="AB168" s="6">
        <f t="shared" si="29"/>
        <v>0</v>
      </c>
      <c r="AD168" s="6">
        <f t="shared" si="31"/>
        <v>0</v>
      </c>
    </row>
    <row r="169" spans="1:30" outlineLevel="1">
      <c r="A169" s="48" t="s">
        <v>265</v>
      </c>
      <c r="B169" s="48" t="s">
        <v>266</v>
      </c>
      <c r="C169" s="38"/>
      <c r="D169" s="38" t="s">
        <v>266</v>
      </c>
      <c r="E169" s="38"/>
      <c r="F169" s="64">
        <v>31</v>
      </c>
      <c r="G169" s="38">
        <f t="shared" si="34"/>
        <v>31</v>
      </c>
      <c r="H169" s="38"/>
      <c r="I169" s="38" t="s">
        <v>266</v>
      </c>
      <c r="J169" s="38"/>
      <c r="K169" s="64">
        <v>35</v>
      </c>
      <c r="L169" s="38">
        <f t="shared" si="36"/>
        <v>35</v>
      </c>
      <c r="M169" s="38"/>
      <c r="N169" s="38" t="s">
        <v>266</v>
      </c>
      <c r="O169" s="38"/>
      <c r="P169" s="38">
        <v>32</v>
      </c>
      <c r="Q169" s="38">
        <f t="shared" si="33"/>
        <v>32</v>
      </c>
      <c r="R169" s="16">
        <f t="shared" si="37"/>
        <v>32.833333333333336</v>
      </c>
      <c r="T169" s="39">
        <f t="shared" ref="T169:T232" si="40">+R169/$R$265</f>
        <v>1.7285922785406204E-4</v>
      </c>
      <c r="V169" s="23">
        <f>+claims!D169</f>
        <v>0</v>
      </c>
      <c r="W169" s="23">
        <f>+claims!E169</f>
        <v>0</v>
      </c>
      <c r="X169" s="23">
        <f>+claims!F169</f>
        <v>1</v>
      </c>
      <c r="Z169" s="6">
        <f t="shared" si="38"/>
        <v>0</v>
      </c>
      <c r="AA169" s="6">
        <f t="shared" si="39"/>
        <v>0</v>
      </c>
      <c r="AB169" s="6">
        <f t="shared" si="29"/>
        <v>0.01</v>
      </c>
      <c r="AD169" s="6">
        <f t="shared" si="31"/>
        <v>5.0000000000000001E-3</v>
      </c>
    </row>
    <row r="170" spans="1:30" outlineLevel="1">
      <c r="A170" s="48" t="s">
        <v>267</v>
      </c>
      <c r="B170" s="48" t="s">
        <v>268</v>
      </c>
      <c r="C170" s="38"/>
      <c r="D170" s="38" t="s">
        <v>268</v>
      </c>
      <c r="E170" s="38"/>
      <c r="F170" s="64">
        <v>215</v>
      </c>
      <c r="G170" s="38">
        <f t="shared" si="34"/>
        <v>215</v>
      </c>
      <c r="H170" s="38"/>
      <c r="I170" s="38" t="s">
        <v>268</v>
      </c>
      <c r="J170" s="38"/>
      <c r="K170" s="64">
        <v>195</v>
      </c>
      <c r="L170" s="38">
        <f t="shared" si="36"/>
        <v>195</v>
      </c>
      <c r="M170" s="38"/>
      <c r="N170" s="38" t="s">
        <v>268</v>
      </c>
      <c r="O170" s="38"/>
      <c r="P170" s="38">
        <v>191</v>
      </c>
      <c r="Q170" s="38">
        <f t="shared" si="33"/>
        <v>191</v>
      </c>
      <c r="R170" s="16">
        <f t="shared" si="37"/>
        <v>196.33333333333334</v>
      </c>
      <c r="T170" s="39">
        <f t="shared" si="40"/>
        <v>1.0336455350867264E-3</v>
      </c>
      <c r="V170" s="23">
        <f>+claims!D170</f>
        <v>6</v>
      </c>
      <c r="W170" s="23">
        <f>+claims!E170</f>
        <v>13</v>
      </c>
      <c r="X170" s="23">
        <f>+claims!F170</f>
        <v>10</v>
      </c>
      <c r="Z170" s="6">
        <f t="shared" si="38"/>
        <v>2.7906976744186046E-2</v>
      </c>
      <c r="AA170" s="6">
        <f t="shared" si="39"/>
        <v>6.6666666666666666E-2</v>
      </c>
      <c r="AB170" s="6">
        <f t="shared" ref="AB170:AB234" si="41">IF(Q170&gt;100,IF(X170&lt;1,0,+X170/Q170),IF(X170&lt;1,0,+X170/100))</f>
        <v>5.2356020942408377E-2</v>
      </c>
      <c r="AD170" s="6">
        <f t="shared" si="31"/>
        <v>5.3051395484124082E-2</v>
      </c>
    </row>
    <row r="171" spans="1:30" outlineLevel="1">
      <c r="A171" s="48" t="s">
        <v>269</v>
      </c>
      <c r="B171" s="48" t="s">
        <v>270</v>
      </c>
      <c r="C171" s="38"/>
      <c r="D171" s="38" t="s">
        <v>270</v>
      </c>
      <c r="E171" s="38"/>
      <c r="F171" s="64">
        <v>5</v>
      </c>
      <c r="G171" s="38">
        <f t="shared" si="34"/>
        <v>5</v>
      </c>
      <c r="H171" s="38"/>
      <c r="I171" s="38" t="s">
        <v>270</v>
      </c>
      <c r="J171" s="38"/>
      <c r="K171" s="64">
        <v>6</v>
      </c>
      <c r="L171" s="38">
        <f t="shared" si="36"/>
        <v>6</v>
      </c>
      <c r="M171" s="38"/>
      <c r="N171" s="38" t="s">
        <v>270</v>
      </c>
      <c r="O171" s="38"/>
      <c r="P171" s="38">
        <v>7</v>
      </c>
      <c r="Q171" s="38">
        <f t="shared" si="33"/>
        <v>7</v>
      </c>
      <c r="R171" s="16">
        <f t="shared" si="37"/>
        <v>6.333333333333333</v>
      </c>
      <c r="T171" s="39">
        <f t="shared" si="40"/>
        <v>3.3343404357636325E-5</v>
      </c>
      <c r="V171" s="23">
        <f>+claims!D171</f>
        <v>0</v>
      </c>
      <c r="W171" s="23">
        <f>+claims!E171</f>
        <v>0</v>
      </c>
      <c r="X171" s="23">
        <f>+claims!F171</f>
        <v>0</v>
      </c>
      <c r="Z171" s="6">
        <f t="shared" si="38"/>
        <v>0</v>
      </c>
      <c r="AA171" s="6">
        <f t="shared" si="39"/>
        <v>0</v>
      </c>
      <c r="AB171" s="6">
        <f t="shared" si="41"/>
        <v>0</v>
      </c>
      <c r="AD171" s="6">
        <f t="shared" si="31"/>
        <v>0</v>
      </c>
    </row>
    <row r="172" spans="1:30" outlineLevel="1">
      <c r="A172" s="48" t="s">
        <v>271</v>
      </c>
      <c r="B172" s="48" t="s">
        <v>272</v>
      </c>
      <c r="C172" s="38"/>
      <c r="D172" s="38" t="s">
        <v>272</v>
      </c>
      <c r="E172" s="38"/>
      <c r="F172" s="64">
        <v>11</v>
      </c>
      <c r="G172" s="38">
        <f t="shared" si="34"/>
        <v>11</v>
      </c>
      <c r="H172" s="38"/>
      <c r="I172" s="38" t="s">
        <v>272</v>
      </c>
      <c r="J172" s="38"/>
      <c r="K172" s="64">
        <v>11</v>
      </c>
      <c r="L172" s="38">
        <f t="shared" si="36"/>
        <v>11</v>
      </c>
      <c r="M172" s="38"/>
      <c r="N172" s="38" t="s">
        <v>272</v>
      </c>
      <c r="O172" s="38"/>
      <c r="P172" s="38">
        <v>10</v>
      </c>
      <c r="Q172" s="38">
        <f t="shared" si="33"/>
        <v>10</v>
      </c>
      <c r="R172" s="16">
        <f t="shared" si="37"/>
        <v>10.5</v>
      </c>
      <c r="T172" s="39">
        <f t="shared" si="40"/>
        <v>5.5279854592923388E-5</v>
      </c>
      <c r="V172" s="23">
        <f>+claims!D172</f>
        <v>0</v>
      </c>
      <c r="W172" s="23">
        <f>+claims!E172</f>
        <v>0</v>
      </c>
      <c r="X172" s="23">
        <f>+claims!F172</f>
        <v>0</v>
      </c>
      <c r="Z172" s="6">
        <f t="shared" si="38"/>
        <v>0</v>
      </c>
      <c r="AA172" s="6">
        <f t="shared" si="39"/>
        <v>0</v>
      </c>
      <c r="AB172" s="6">
        <f t="shared" si="41"/>
        <v>0</v>
      </c>
      <c r="AD172" s="6">
        <f t="shared" si="31"/>
        <v>0</v>
      </c>
    </row>
    <row r="173" spans="1:30" outlineLevel="1">
      <c r="A173" s="48" t="s">
        <v>273</v>
      </c>
      <c r="B173" s="48" t="s">
        <v>274</v>
      </c>
      <c r="C173" s="38"/>
      <c r="D173" s="38" t="s">
        <v>274</v>
      </c>
      <c r="E173" s="38"/>
      <c r="F173" s="64">
        <v>9</v>
      </c>
      <c r="G173" s="38">
        <f t="shared" si="34"/>
        <v>9</v>
      </c>
      <c r="H173" s="38"/>
      <c r="I173" s="38" t="s">
        <v>274</v>
      </c>
      <c r="J173" s="38"/>
      <c r="K173" s="64">
        <v>9</v>
      </c>
      <c r="L173" s="38">
        <f t="shared" si="36"/>
        <v>9</v>
      </c>
      <c r="M173" s="38"/>
      <c r="N173" s="38" t="s">
        <v>274</v>
      </c>
      <c r="O173" s="38"/>
      <c r="P173" s="38">
        <v>9</v>
      </c>
      <c r="Q173" s="38">
        <f t="shared" si="33"/>
        <v>9</v>
      </c>
      <c r="R173" s="16">
        <f t="shared" si="37"/>
        <v>9</v>
      </c>
      <c r="T173" s="39">
        <f t="shared" si="40"/>
        <v>4.738273250822005E-5</v>
      </c>
      <c r="V173" s="23">
        <f>+claims!D173</f>
        <v>0</v>
      </c>
      <c r="W173" s="23">
        <f>+claims!E173</f>
        <v>0</v>
      </c>
      <c r="X173" s="23">
        <f>+claims!F173</f>
        <v>0</v>
      </c>
      <c r="Z173" s="6">
        <f t="shared" si="38"/>
        <v>0</v>
      </c>
      <c r="AA173" s="6">
        <f t="shared" si="39"/>
        <v>0</v>
      </c>
      <c r="AB173" s="6">
        <f t="shared" si="41"/>
        <v>0</v>
      </c>
      <c r="AD173" s="6">
        <f t="shared" si="31"/>
        <v>0</v>
      </c>
    </row>
    <row r="174" spans="1:30" outlineLevel="1">
      <c r="A174" s="48" t="s">
        <v>275</v>
      </c>
      <c r="B174" s="48" t="s">
        <v>276</v>
      </c>
      <c r="C174" s="38"/>
      <c r="D174" s="38" t="s">
        <v>276</v>
      </c>
      <c r="E174" s="38"/>
      <c r="F174" s="64">
        <v>16</v>
      </c>
      <c r="G174" s="38">
        <f t="shared" si="34"/>
        <v>16</v>
      </c>
      <c r="H174" s="38"/>
      <c r="I174" s="38" t="s">
        <v>276</v>
      </c>
      <c r="J174" s="38"/>
      <c r="K174" s="64">
        <v>16</v>
      </c>
      <c r="L174" s="38">
        <f t="shared" si="36"/>
        <v>16</v>
      </c>
      <c r="M174" s="38"/>
      <c r="N174" s="38" t="s">
        <v>276</v>
      </c>
      <c r="O174" s="38"/>
      <c r="P174" s="38">
        <v>17</v>
      </c>
      <c r="Q174" s="38">
        <f t="shared" si="33"/>
        <v>17</v>
      </c>
      <c r="R174" s="16">
        <f t="shared" si="37"/>
        <v>16.5</v>
      </c>
      <c r="T174" s="39">
        <f t="shared" si="40"/>
        <v>8.6868342931736755E-5</v>
      </c>
      <c r="V174" s="23">
        <f>+claims!D174</f>
        <v>0</v>
      </c>
      <c r="W174" s="23">
        <f>+claims!E174</f>
        <v>0</v>
      </c>
      <c r="X174" s="23">
        <f>+claims!F174</f>
        <v>1</v>
      </c>
      <c r="Z174" s="6">
        <f t="shared" si="38"/>
        <v>0</v>
      </c>
      <c r="AA174" s="6">
        <f t="shared" si="39"/>
        <v>0</v>
      </c>
      <c r="AB174" s="6">
        <f t="shared" si="41"/>
        <v>0.01</v>
      </c>
      <c r="AD174" s="6">
        <f t="shared" si="31"/>
        <v>5.0000000000000001E-3</v>
      </c>
    </row>
    <row r="175" spans="1:30" outlineLevel="1">
      <c r="A175" s="48" t="s">
        <v>277</v>
      </c>
      <c r="B175" s="48" t="s">
        <v>278</v>
      </c>
      <c r="C175" s="38"/>
      <c r="D175" s="38" t="s">
        <v>278</v>
      </c>
      <c r="E175" s="38"/>
      <c r="F175" s="64">
        <v>2</v>
      </c>
      <c r="G175" s="38">
        <f t="shared" si="34"/>
        <v>2</v>
      </c>
      <c r="H175" s="38"/>
      <c r="I175" s="38" t="s">
        <v>278</v>
      </c>
      <c r="J175" s="38"/>
      <c r="K175" s="64">
        <v>2.5</v>
      </c>
      <c r="L175" s="38">
        <f t="shared" si="36"/>
        <v>2.5</v>
      </c>
      <c r="M175" s="38"/>
      <c r="N175" s="38" t="s">
        <v>278</v>
      </c>
      <c r="O175" s="38"/>
      <c r="P175" s="38">
        <v>2.5</v>
      </c>
      <c r="Q175" s="38">
        <f t="shared" si="33"/>
        <v>2.5</v>
      </c>
      <c r="R175" s="16">
        <f t="shared" si="37"/>
        <v>2.4166666666666665</v>
      </c>
      <c r="T175" s="39">
        <f t="shared" si="40"/>
        <v>1.2723141136466494E-5</v>
      </c>
      <c r="V175" s="23">
        <f>+claims!D175</f>
        <v>0</v>
      </c>
      <c r="W175" s="23">
        <f>+claims!E175</f>
        <v>0</v>
      </c>
      <c r="X175" s="23">
        <f>+claims!F175</f>
        <v>0</v>
      </c>
      <c r="Z175" s="6">
        <f t="shared" si="38"/>
        <v>0</v>
      </c>
      <c r="AA175" s="6">
        <f t="shared" si="39"/>
        <v>0</v>
      </c>
      <c r="AB175" s="6">
        <f t="shared" si="41"/>
        <v>0</v>
      </c>
      <c r="AD175" s="6">
        <f t="shared" si="31"/>
        <v>0</v>
      </c>
    </row>
    <row r="176" spans="1:30" outlineLevel="1">
      <c r="A176" s="48" t="s">
        <v>279</v>
      </c>
      <c r="B176" s="48" t="s">
        <v>280</v>
      </c>
      <c r="C176" s="38"/>
      <c r="D176" s="38" t="s">
        <v>280</v>
      </c>
      <c r="E176" s="38"/>
      <c r="F176" s="64">
        <v>79.5</v>
      </c>
      <c r="G176" s="38">
        <f t="shared" si="34"/>
        <v>79.5</v>
      </c>
      <c r="H176" s="38"/>
      <c r="I176" s="38" t="s">
        <v>280</v>
      </c>
      <c r="J176" s="38"/>
      <c r="K176" s="64">
        <v>81</v>
      </c>
      <c r="L176" s="38">
        <f t="shared" si="36"/>
        <v>81</v>
      </c>
      <c r="M176" s="38"/>
      <c r="N176" s="38" t="s">
        <v>280</v>
      </c>
      <c r="O176" s="38"/>
      <c r="P176" s="38">
        <v>74.5</v>
      </c>
      <c r="Q176" s="38">
        <f t="shared" si="33"/>
        <v>74.5</v>
      </c>
      <c r="R176" s="16">
        <f t="shared" si="37"/>
        <v>77.5</v>
      </c>
      <c r="T176" s="39">
        <f t="shared" si="40"/>
        <v>4.0801797437633932E-4</v>
      </c>
      <c r="V176" s="23">
        <f>+claims!D176</f>
        <v>0</v>
      </c>
      <c r="W176" s="23">
        <f>+claims!E176</f>
        <v>1</v>
      </c>
      <c r="X176" s="23">
        <f>+claims!F176</f>
        <v>0</v>
      </c>
      <c r="Z176" s="6">
        <f t="shared" si="38"/>
        <v>0</v>
      </c>
      <c r="AA176" s="6">
        <f t="shared" si="39"/>
        <v>0.01</v>
      </c>
      <c r="AB176" s="6">
        <f t="shared" si="41"/>
        <v>0</v>
      </c>
      <c r="AD176" s="6">
        <f t="shared" si="31"/>
        <v>3.3333333333333335E-3</v>
      </c>
    </row>
    <row r="177" spans="1:30" outlineLevel="1">
      <c r="A177" s="48" t="s">
        <v>281</v>
      </c>
      <c r="B177" s="48" t="s">
        <v>282</v>
      </c>
      <c r="C177" s="38"/>
      <c r="D177" s="38" t="s">
        <v>282</v>
      </c>
      <c r="E177" s="38"/>
      <c r="F177" s="64">
        <v>52.5</v>
      </c>
      <c r="G177" s="38">
        <f t="shared" si="34"/>
        <v>52.5</v>
      </c>
      <c r="H177" s="38"/>
      <c r="I177" s="38" t="s">
        <v>282</v>
      </c>
      <c r="J177" s="38"/>
      <c r="K177" s="64">
        <v>55.5</v>
      </c>
      <c r="L177" s="38">
        <f t="shared" si="36"/>
        <v>55.5</v>
      </c>
      <c r="M177" s="38"/>
      <c r="N177" s="38" t="s">
        <v>282</v>
      </c>
      <c r="O177" s="38"/>
      <c r="P177" s="38">
        <v>56</v>
      </c>
      <c r="Q177" s="38">
        <f t="shared" si="33"/>
        <v>56</v>
      </c>
      <c r="R177" s="16">
        <f t="shared" si="37"/>
        <v>55.25</v>
      </c>
      <c r="T177" s="39">
        <f t="shared" si="40"/>
        <v>2.9087733011990639E-4</v>
      </c>
      <c r="V177" s="23">
        <f>+claims!D177</f>
        <v>0</v>
      </c>
      <c r="W177" s="23">
        <f>+claims!E177</f>
        <v>0</v>
      </c>
      <c r="X177" s="23">
        <f>+claims!F177</f>
        <v>1</v>
      </c>
      <c r="Z177" s="6">
        <f t="shared" si="38"/>
        <v>0</v>
      </c>
      <c r="AA177" s="6">
        <f t="shared" si="39"/>
        <v>0</v>
      </c>
      <c r="AB177" s="6">
        <f t="shared" si="41"/>
        <v>0.01</v>
      </c>
      <c r="AD177" s="6">
        <f t="shared" si="31"/>
        <v>5.0000000000000001E-3</v>
      </c>
    </row>
    <row r="178" spans="1:30" outlineLevel="1">
      <c r="A178" s="48" t="s">
        <v>283</v>
      </c>
      <c r="B178" s="48" t="s">
        <v>284</v>
      </c>
      <c r="C178" s="38"/>
      <c r="D178" s="38" t="s">
        <v>284</v>
      </c>
      <c r="E178" s="38"/>
      <c r="F178" s="64">
        <v>6</v>
      </c>
      <c r="G178" s="38">
        <f t="shared" si="34"/>
        <v>6</v>
      </c>
      <c r="H178" s="38"/>
      <c r="I178" s="38" t="s">
        <v>284</v>
      </c>
      <c r="J178" s="38"/>
      <c r="K178" s="64">
        <v>5</v>
      </c>
      <c r="L178" s="38">
        <f t="shared" si="36"/>
        <v>5</v>
      </c>
      <c r="M178" s="38"/>
      <c r="N178" s="38" t="s">
        <v>284</v>
      </c>
      <c r="O178" s="38"/>
      <c r="P178" s="38">
        <v>5</v>
      </c>
      <c r="Q178" s="38">
        <f t="shared" si="33"/>
        <v>5</v>
      </c>
      <c r="R178" s="16">
        <f t="shared" si="37"/>
        <v>5.166666666666667</v>
      </c>
      <c r="T178" s="39">
        <f t="shared" si="40"/>
        <v>2.7201198291755956E-5</v>
      </c>
      <c r="V178" s="23">
        <f>+claims!D178</f>
        <v>0</v>
      </c>
      <c r="W178" s="23">
        <f>+claims!E178</f>
        <v>0</v>
      </c>
      <c r="X178" s="23">
        <f>+claims!F178</f>
        <v>0</v>
      </c>
      <c r="Z178" s="6">
        <f t="shared" si="38"/>
        <v>0</v>
      </c>
      <c r="AA178" s="6">
        <f t="shared" si="39"/>
        <v>0</v>
      </c>
      <c r="AB178" s="6">
        <f t="shared" si="41"/>
        <v>0</v>
      </c>
      <c r="AD178" s="6">
        <f t="shared" si="31"/>
        <v>0</v>
      </c>
    </row>
    <row r="179" spans="1:30" outlineLevel="1">
      <c r="A179" s="48" t="s">
        <v>285</v>
      </c>
      <c r="B179" s="48" t="s">
        <v>286</v>
      </c>
      <c r="C179" s="38"/>
      <c r="D179" s="38" t="s">
        <v>286</v>
      </c>
      <c r="E179" s="38"/>
      <c r="F179" s="64">
        <v>39</v>
      </c>
      <c r="G179" s="38">
        <f t="shared" si="34"/>
        <v>39</v>
      </c>
      <c r="H179" s="38"/>
      <c r="I179" s="38" t="s">
        <v>286</v>
      </c>
      <c r="J179" s="38"/>
      <c r="K179" s="64">
        <v>38</v>
      </c>
      <c r="L179" s="38">
        <f t="shared" si="36"/>
        <v>38</v>
      </c>
      <c r="M179" s="38"/>
      <c r="N179" s="38" t="s">
        <v>286</v>
      </c>
      <c r="O179" s="38"/>
      <c r="P179" s="38">
        <v>37</v>
      </c>
      <c r="Q179" s="38">
        <f t="shared" si="33"/>
        <v>37</v>
      </c>
      <c r="R179" s="16">
        <f t="shared" si="37"/>
        <v>37.666666666666664</v>
      </c>
      <c r="T179" s="39">
        <f t="shared" si="40"/>
        <v>1.98305510126995E-4</v>
      </c>
      <c r="V179" s="23">
        <f>+claims!D179</f>
        <v>0</v>
      </c>
      <c r="W179" s="23">
        <f>+claims!E179</f>
        <v>0</v>
      </c>
      <c r="X179" s="23">
        <f>+claims!F179</f>
        <v>0</v>
      </c>
      <c r="Z179" s="6">
        <f t="shared" si="38"/>
        <v>0</v>
      </c>
      <c r="AA179" s="6">
        <f t="shared" si="39"/>
        <v>0</v>
      </c>
      <c r="AB179" s="6">
        <f t="shared" si="41"/>
        <v>0</v>
      </c>
      <c r="AD179" s="6">
        <f t="shared" si="31"/>
        <v>0</v>
      </c>
    </row>
    <row r="180" spans="1:30" outlineLevel="1">
      <c r="A180" s="48" t="s">
        <v>287</v>
      </c>
      <c r="B180" s="48" t="s">
        <v>288</v>
      </c>
      <c r="C180" s="38"/>
      <c r="D180" s="38" t="s">
        <v>288</v>
      </c>
      <c r="E180" s="38"/>
      <c r="F180" s="64">
        <v>36.5</v>
      </c>
      <c r="G180" s="38">
        <f t="shared" si="34"/>
        <v>36.5</v>
      </c>
      <c r="H180" s="38"/>
      <c r="I180" s="38" t="s">
        <v>288</v>
      </c>
      <c r="J180" s="38"/>
      <c r="K180" s="64">
        <v>38</v>
      </c>
      <c r="L180" s="38">
        <f t="shared" si="36"/>
        <v>38</v>
      </c>
      <c r="M180" s="38"/>
      <c r="N180" s="38" t="s">
        <v>288</v>
      </c>
      <c r="O180" s="38"/>
      <c r="P180" s="38">
        <v>38</v>
      </c>
      <c r="Q180" s="38">
        <f t="shared" si="33"/>
        <v>38</v>
      </c>
      <c r="R180" s="16">
        <f t="shared" si="37"/>
        <v>37.75</v>
      </c>
      <c r="T180" s="39">
        <f t="shared" si="40"/>
        <v>1.9874423913170076E-4</v>
      </c>
      <c r="V180" s="23">
        <f>+claims!D180</f>
        <v>0</v>
      </c>
      <c r="W180" s="23">
        <f>+claims!E180</f>
        <v>1</v>
      </c>
      <c r="X180" s="23">
        <f>+claims!F180</f>
        <v>1</v>
      </c>
      <c r="Z180" s="6">
        <f t="shared" si="38"/>
        <v>0</v>
      </c>
      <c r="AA180" s="6">
        <f t="shared" si="39"/>
        <v>0.01</v>
      </c>
      <c r="AB180" s="6">
        <f t="shared" si="41"/>
        <v>0.01</v>
      </c>
      <c r="AD180" s="6">
        <f t="shared" si="31"/>
        <v>8.3333333333333332E-3</v>
      </c>
    </row>
    <row r="181" spans="1:30" outlineLevel="1">
      <c r="A181" s="48" t="s">
        <v>289</v>
      </c>
      <c r="B181" s="48" t="s">
        <v>290</v>
      </c>
      <c r="C181" s="38"/>
      <c r="D181" s="38" t="s">
        <v>290</v>
      </c>
      <c r="E181" s="38"/>
      <c r="F181" s="64">
        <v>26.5</v>
      </c>
      <c r="G181" s="38">
        <f t="shared" si="34"/>
        <v>26.5</v>
      </c>
      <c r="H181" s="38"/>
      <c r="I181" s="38" t="s">
        <v>290</v>
      </c>
      <c r="J181" s="38"/>
      <c r="K181" s="64">
        <v>24.5</v>
      </c>
      <c r="L181" s="38">
        <f t="shared" si="36"/>
        <v>24.5</v>
      </c>
      <c r="M181" s="38"/>
      <c r="N181" s="38" t="s">
        <v>290</v>
      </c>
      <c r="O181" s="38"/>
      <c r="P181" s="38">
        <v>22.5</v>
      </c>
      <c r="Q181" s="38">
        <f t="shared" si="33"/>
        <v>22.5</v>
      </c>
      <c r="R181" s="16">
        <f t="shared" si="37"/>
        <v>23.833333333333332</v>
      </c>
      <c r="T181" s="39">
        <f t="shared" si="40"/>
        <v>1.2547649534584197E-4</v>
      </c>
      <c r="V181" s="23">
        <f>+claims!D181</f>
        <v>0</v>
      </c>
      <c r="W181" s="23">
        <f>+claims!E181</f>
        <v>0</v>
      </c>
      <c r="X181" s="23">
        <f>+claims!F181</f>
        <v>0</v>
      </c>
      <c r="Z181" s="6">
        <f t="shared" si="38"/>
        <v>0</v>
      </c>
      <c r="AA181" s="6">
        <f t="shared" si="39"/>
        <v>0</v>
      </c>
      <c r="AB181" s="6">
        <f t="shared" si="41"/>
        <v>0</v>
      </c>
      <c r="AD181" s="6">
        <f t="shared" si="31"/>
        <v>0</v>
      </c>
    </row>
    <row r="182" spans="1:30" outlineLevel="1">
      <c r="A182" s="48" t="s">
        <v>291</v>
      </c>
      <c r="B182" s="48" t="s">
        <v>292</v>
      </c>
      <c r="C182" s="38"/>
      <c r="D182" s="38" t="s">
        <v>292</v>
      </c>
      <c r="E182" s="38"/>
      <c r="F182" s="64">
        <v>13</v>
      </c>
      <c r="G182" s="38">
        <f t="shared" si="34"/>
        <v>13</v>
      </c>
      <c r="H182" s="38"/>
      <c r="I182" s="38" t="s">
        <v>292</v>
      </c>
      <c r="J182" s="38"/>
      <c r="K182" s="64">
        <v>12</v>
      </c>
      <c r="L182" s="38">
        <f t="shared" si="36"/>
        <v>12</v>
      </c>
      <c r="M182" s="38"/>
      <c r="N182" s="38" t="s">
        <v>292</v>
      </c>
      <c r="O182" s="38"/>
      <c r="P182" s="38">
        <v>11</v>
      </c>
      <c r="Q182" s="38">
        <f t="shared" si="33"/>
        <v>11</v>
      </c>
      <c r="R182" s="16">
        <f t="shared" si="37"/>
        <v>11.666666666666666</v>
      </c>
      <c r="T182" s="39">
        <f t="shared" si="40"/>
        <v>6.1422060658803768E-5</v>
      </c>
      <c r="V182" s="23">
        <f>+claims!D182</f>
        <v>0</v>
      </c>
      <c r="W182" s="23">
        <f>+claims!E182</f>
        <v>0</v>
      </c>
      <c r="X182" s="23">
        <f>+claims!F182</f>
        <v>0</v>
      </c>
      <c r="Z182" s="6">
        <f t="shared" si="38"/>
        <v>0</v>
      </c>
      <c r="AA182" s="6">
        <f t="shared" si="39"/>
        <v>0</v>
      </c>
      <c r="AB182" s="6">
        <f t="shared" si="41"/>
        <v>0</v>
      </c>
      <c r="AD182" s="6">
        <f t="shared" si="31"/>
        <v>0</v>
      </c>
    </row>
    <row r="183" spans="1:30" outlineLevel="1">
      <c r="A183" s="48" t="s">
        <v>293</v>
      </c>
      <c r="B183" s="48" t="s">
        <v>294</v>
      </c>
      <c r="C183" s="38"/>
      <c r="D183" s="38" t="s">
        <v>294</v>
      </c>
      <c r="E183" s="38"/>
      <c r="F183" s="64">
        <v>15</v>
      </c>
      <c r="G183" s="38">
        <f t="shared" si="34"/>
        <v>15</v>
      </c>
      <c r="H183" s="38"/>
      <c r="I183" s="38" t="s">
        <v>294</v>
      </c>
      <c r="J183" s="38"/>
      <c r="K183" s="64">
        <v>16</v>
      </c>
      <c r="L183" s="38">
        <f t="shared" si="36"/>
        <v>16</v>
      </c>
      <c r="M183" s="38"/>
      <c r="N183" s="38" t="s">
        <v>294</v>
      </c>
      <c r="O183" s="38"/>
      <c r="P183" s="38">
        <v>16.5</v>
      </c>
      <c r="Q183" s="38">
        <f t="shared" si="33"/>
        <v>16.5</v>
      </c>
      <c r="R183" s="16">
        <f t="shared" si="37"/>
        <v>16.083333333333332</v>
      </c>
      <c r="T183" s="39">
        <f t="shared" si="40"/>
        <v>8.4674697908208041E-5</v>
      </c>
      <c r="V183" s="23">
        <f>+claims!D183</f>
        <v>0</v>
      </c>
      <c r="W183" s="23">
        <f>+claims!E183</f>
        <v>0</v>
      </c>
      <c r="X183" s="23">
        <f>+claims!F183</f>
        <v>0</v>
      </c>
      <c r="Z183" s="6">
        <f t="shared" si="38"/>
        <v>0</v>
      </c>
      <c r="AA183" s="6">
        <f t="shared" si="39"/>
        <v>0</v>
      </c>
      <c r="AB183" s="6">
        <f t="shared" si="41"/>
        <v>0</v>
      </c>
      <c r="AD183" s="6">
        <f t="shared" si="31"/>
        <v>0</v>
      </c>
    </row>
    <row r="184" spans="1:30" outlineLevel="1">
      <c r="A184" s="48" t="s">
        <v>295</v>
      </c>
      <c r="B184" s="48" t="s">
        <v>296</v>
      </c>
      <c r="C184" s="38"/>
      <c r="D184" s="38" t="s">
        <v>296</v>
      </c>
      <c r="E184" s="38"/>
      <c r="F184" s="64">
        <v>791.5</v>
      </c>
      <c r="G184" s="38">
        <f t="shared" si="34"/>
        <v>791.5</v>
      </c>
      <c r="H184" s="38"/>
      <c r="I184" s="38" t="s">
        <v>296</v>
      </c>
      <c r="J184" s="38"/>
      <c r="K184" s="64">
        <v>630.5</v>
      </c>
      <c r="L184" s="38">
        <f t="shared" si="36"/>
        <v>630.5</v>
      </c>
      <c r="M184" s="38"/>
      <c r="N184" s="38" t="s">
        <v>296</v>
      </c>
      <c r="O184" s="38"/>
      <c r="P184" s="38">
        <v>629.5</v>
      </c>
      <c r="Q184" s="38">
        <f t="shared" si="33"/>
        <v>629.5</v>
      </c>
      <c r="R184" s="16">
        <f t="shared" si="37"/>
        <v>656.83333333333337</v>
      </c>
      <c r="T184" s="39">
        <f t="shared" si="40"/>
        <v>3.4580620150906523E-3</v>
      </c>
      <c r="V184" s="23">
        <f>+claims!D184</f>
        <v>10</v>
      </c>
      <c r="W184" s="23">
        <f>+claims!E184</f>
        <v>3</v>
      </c>
      <c r="X184" s="23">
        <f>+claims!F184</f>
        <v>7</v>
      </c>
      <c r="Z184" s="6">
        <f t="shared" si="38"/>
        <v>1.2634238787113077E-2</v>
      </c>
      <c r="AA184" s="6">
        <f t="shared" si="39"/>
        <v>4.7581284694686752E-3</v>
      </c>
      <c r="AB184" s="6">
        <f t="shared" si="41"/>
        <v>1.1119936457505957E-2</v>
      </c>
      <c r="AD184" s="6">
        <f t="shared" si="31"/>
        <v>9.2517175164280492E-3</v>
      </c>
    </row>
    <row r="185" spans="1:30" outlineLevel="1">
      <c r="A185" s="48" t="s">
        <v>297</v>
      </c>
      <c r="B185" s="48" t="s">
        <v>298</v>
      </c>
      <c r="C185" s="38"/>
      <c r="D185" s="38" t="s">
        <v>298</v>
      </c>
      <c r="E185" s="38"/>
      <c r="F185" s="64">
        <v>11</v>
      </c>
      <c r="G185" s="38">
        <f t="shared" si="34"/>
        <v>11</v>
      </c>
      <c r="H185" s="38"/>
      <c r="I185" s="38" t="s">
        <v>298</v>
      </c>
      <c r="J185" s="38"/>
      <c r="K185" s="64">
        <v>12</v>
      </c>
      <c r="L185" s="38">
        <f t="shared" si="36"/>
        <v>12</v>
      </c>
      <c r="M185" s="38"/>
      <c r="N185" s="38" t="s">
        <v>298</v>
      </c>
      <c r="O185" s="38"/>
      <c r="P185" s="38">
        <v>12</v>
      </c>
      <c r="Q185" s="38">
        <f t="shared" si="33"/>
        <v>12</v>
      </c>
      <c r="R185" s="16">
        <f t="shared" si="37"/>
        <v>11.833333333333334</v>
      </c>
      <c r="T185" s="39">
        <f t="shared" si="40"/>
        <v>6.2299518668215251E-5</v>
      </c>
      <c r="V185" s="23">
        <f>+claims!D185</f>
        <v>0</v>
      </c>
      <c r="W185" s="23">
        <f>+claims!E185</f>
        <v>0</v>
      </c>
      <c r="X185" s="23">
        <f>+claims!F185</f>
        <v>0</v>
      </c>
      <c r="Z185" s="6">
        <f t="shared" si="38"/>
        <v>0</v>
      </c>
      <c r="AA185" s="6">
        <f t="shared" si="39"/>
        <v>0</v>
      </c>
      <c r="AB185" s="6">
        <f t="shared" si="41"/>
        <v>0</v>
      </c>
      <c r="AD185" s="6">
        <f t="shared" si="31"/>
        <v>0</v>
      </c>
    </row>
    <row r="186" spans="1:30" outlineLevel="1">
      <c r="A186" s="48" t="s">
        <v>299</v>
      </c>
      <c r="B186" s="48" t="s">
        <v>300</v>
      </c>
      <c r="C186" s="38"/>
      <c r="D186" s="38" t="s">
        <v>300</v>
      </c>
      <c r="E186" s="38"/>
      <c r="F186" s="64">
        <v>4</v>
      </c>
      <c r="G186" s="38">
        <f t="shared" si="34"/>
        <v>4</v>
      </c>
      <c r="H186" s="38"/>
      <c r="I186" s="38" t="s">
        <v>300</v>
      </c>
      <c r="J186" s="38"/>
      <c r="K186" s="64">
        <v>3.5</v>
      </c>
      <c r="L186" s="38">
        <f t="shared" si="36"/>
        <v>3.5</v>
      </c>
      <c r="M186" s="38"/>
      <c r="N186" s="38" t="s">
        <v>300</v>
      </c>
      <c r="O186" s="38"/>
      <c r="P186" s="38">
        <v>3.5</v>
      </c>
      <c r="Q186" s="38">
        <f t="shared" si="33"/>
        <v>3.5</v>
      </c>
      <c r="R186" s="16">
        <f t="shared" si="37"/>
        <v>3.5833333333333335</v>
      </c>
      <c r="T186" s="39">
        <f t="shared" si="40"/>
        <v>1.8865347202346873E-5</v>
      </c>
      <c r="V186" s="23">
        <f>+claims!D186</f>
        <v>0</v>
      </c>
      <c r="W186" s="23">
        <f>+claims!E186</f>
        <v>0</v>
      </c>
      <c r="X186" s="23">
        <f>+claims!F186</f>
        <v>0</v>
      </c>
      <c r="Z186" s="6">
        <f t="shared" si="38"/>
        <v>0</v>
      </c>
      <c r="AA186" s="6">
        <f t="shared" si="39"/>
        <v>0</v>
      </c>
      <c r="AB186" s="6">
        <f t="shared" si="41"/>
        <v>0</v>
      </c>
      <c r="AD186" s="6">
        <f t="shared" si="31"/>
        <v>0</v>
      </c>
    </row>
    <row r="187" spans="1:30" outlineLevel="1">
      <c r="A187" s="48" t="s">
        <v>301</v>
      </c>
      <c r="B187" s="48" t="s">
        <v>302</v>
      </c>
      <c r="C187" s="38"/>
      <c r="D187" s="38" t="s">
        <v>302</v>
      </c>
      <c r="E187" s="38"/>
      <c r="F187" s="64">
        <v>15</v>
      </c>
      <c r="G187" s="38">
        <f t="shared" si="34"/>
        <v>15</v>
      </c>
      <c r="H187" s="38"/>
      <c r="I187" s="38" t="s">
        <v>302</v>
      </c>
      <c r="J187" s="38"/>
      <c r="K187" s="64">
        <v>15</v>
      </c>
      <c r="L187" s="38">
        <f t="shared" si="36"/>
        <v>15</v>
      </c>
      <c r="M187" s="38"/>
      <c r="N187" s="38" t="s">
        <v>302</v>
      </c>
      <c r="O187" s="38"/>
      <c r="P187" s="38">
        <v>14</v>
      </c>
      <c r="Q187" s="38">
        <f t="shared" si="33"/>
        <v>14</v>
      </c>
      <c r="R187" s="16">
        <f t="shared" si="37"/>
        <v>14.5</v>
      </c>
      <c r="T187" s="39">
        <f t="shared" si="40"/>
        <v>7.6338846818798961E-5</v>
      </c>
      <c r="V187" s="23">
        <f>+claims!D187</f>
        <v>0</v>
      </c>
      <c r="W187" s="23">
        <f>+claims!E187</f>
        <v>0</v>
      </c>
      <c r="X187" s="23">
        <f>+claims!F187</f>
        <v>0</v>
      </c>
      <c r="Z187" s="6">
        <f t="shared" si="38"/>
        <v>0</v>
      </c>
      <c r="AA187" s="6">
        <f t="shared" si="39"/>
        <v>0</v>
      </c>
      <c r="AB187" s="6">
        <f t="shared" si="41"/>
        <v>0</v>
      </c>
      <c r="AD187" s="6">
        <f t="shared" si="31"/>
        <v>0</v>
      </c>
    </row>
    <row r="188" spans="1:30" outlineLevel="1">
      <c r="A188" s="48" t="s">
        <v>303</v>
      </c>
      <c r="B188" s="48" t="s">
        <v>304</v>
      </c>
      <c r="C188" s="38"/>
      <c r="D188" s="38" t="s">
        <v>304</v>
      </c>
      <c r="E188" s="38"/>
      <c r="F188" s="64">
        <v>228.5</v>
      </c>
      <c r="G188" s="38">
        <f t="shared" si="34"/>
        <v>228.5</v>
      </c>
      <c r="H188" s="38"/>
      <c r="I188" s="38" t="s">
        <v>304</v>
      </c>
      <c r="J188" s="38"/>
      <c r="K188" s="64">
        <v>237</v>
      </c>
      <c r="L188" s="38">
        <f t="shared" si="36"/>
        <v>237</v>
      </c>
      <c r="M188" s="38"/>
      <c r="N188" s="38" t="s">
        <v>304</v>
      </c>
      <c r="O188" s="38"/>
      <c r="P188" s="38">
        <v>239</v>
      </c>
      <c r="Q188" s="38">
        <f t="shared" si="33"/>
        <v>239</v>
      </c>
      <c r="R188" s="16">
        <f t="shared" si="37"/>
        <v>236.58333333333334</v>
      </c>
      <c r="T188" s="39">
        <f t="shared" si="40"/>
        <v>1.2455516443595992E-3</v>
      </c>
      <c r="V188" s="23">
        <f>+claims!D188</f>
        <v>1</v>
      </c>
      <c r="W188" s="23">
        <f>+claims!E188</f>
        <v>4</v>
      </c>
      <c r="X188" s="23">
        <f>+claims!F188</f>
        <v>3</v>
      </c>
      <c r="Z188" s="6">
        <f t="shared" si="38"/>
        <v>4.3763676148796497E-3</v>
      </c>
      <c r="AA188" s="6">
        <f t="shared" si="39"/>
        <v>1.6877637130801686E-2</v>
      </c>
      <c r="AB188" s="6">
        <f t="shared" si="41"/>
        <v>1.2552301255230125E-2</v>
      </c>
      <c r="AD188" s="6">
        <f t="shared" si="31"/>
        <v>1.2631424273695567E-2</v>
      </c>
    </row>
    <row r="189" spans="1:30" outlineLevel="1">
      <c r="A189" s="48" t="s">
        <v>305</v>
      </c>
      <c r="B189" s="48" t="s">
        <v>306</v>
      </c>
      <c r="C189" s="38"/>
      <c r="D189" s="38" t="s">
        <v>306</v>
      </c>
      <c r="E189" s="38"/>
      <c r="F189" s="64">
        <v>12.5</v>
      </c>
      <c r="G189" s="38">
        <f t="shared" si="34"/>
        <v>12.5</v>
      </c>
      <c r="H189" s="38"/>
      <c r="I189" s="38" t="s">
        <v>306</v>
      </c>
      <c r="J189" s="38"/>
      <c r="K189" s="64">
        <v>10.5</v>
      </c>
      <c r="L189" s="38">
        <f t="shared" si="36"/>
        <v>10.5</v>
      </c>
      <c r="M189" s="38"/>
      <c r="N189" s="38" t="s">
        <v>306</v>
      </c>
      <c r="O189" s="38"/>
      <c r="P189" s="38">
        <v>12</v>
      </c>
      <c r="Q189" s="38">
        <f t="shared" si="33"/>
        <v>12</v>
      </c>
      <c r="R189" s="16">
        <f t="shared" si="37"/>
        <v>11.583333333333334</v>
      </c>
      <c r="T189" s="39">
        <f t="shared" si="40"/>
        <v>6.0983331654098026E-5</v>
      </c>
      <c r="V189" s="23">
        <f>+claims!D189</f>
        <v>0</v>
      </c>
      <c r="W189" s="23">
        <f>+claims!E189</f>
        <v>0</v>
      </c>
      <c r="X189" s="23">
        <f>+claims!F189</f>
        <v>0</v>
      </c>
      <c r="Z189" s="6">
        <f t="shared" si="38"/>
        <v>0</v>
      </c>
      <c r="AA189" s="6">
        <f t="shared" si="39"/>
        <v>0</v>
      </c>
      <c r="AB189" s="6">
        <f t="shared" si="41"/>
        <v>0</v>
      </c>
      <c r="AD189" s="6">
        <f t="shared" si="31"/>
        <v>0</v>
      </c>
    </row>
    <row r="190" spans="1:30" outlineLevel="1">
      <c r="A190" s="48" t="s">
        <v>307</v>
      </c>
      <c r="B190" s="48" t="s">
        <v>308</v>
      </c>
      <c r="C190" s="38"/>
      <c r="D190" s="38" t="s">
        <v>308</v>
      </c>
      <c r="E190" s="38"/>
      <c r="F190" s="64">
        <v>5</v>
      </c>
      <c r="G190" s="38">
        <f t="shared" si="34"/>
        <v>5</v>
      </c>
      <c r="H190" s="38"/>
      <c r="I190" s="38" t="s">
        <v>308</v>
      </c>
      <c r="J190" s="38"/>
      <c r="K190" s="64">
        <v>5.5</v>
      </c>
      <c r="L190" s="38">
        <f t="shared" si="36"/>
        <v>5.5</v>
      </c>
      <c r="M190" s="38"/>
      <c r="N190" s="38" t="s">
        <v>308</v>
      </c>
      <c r="O190" s="38"/>
      <c r="P190" s="38">
        <v>4.5</v>
      </c>
      <c r="Q190" s="38">
        <f t="shared" si="33"/>
        <v>4.5</v>
      </c>
      <c r="R190" s="16">
        <f t="shared" si="37"/>
        <v>4.916666666666667</v>
      </c>
      <c r="T190" s="39">
        <f t="shared" si="40"/>
        <v>2.5885011277638732E-5</v>
      </c>
      <c r="V190" s="23">
        <f>+claims!D190</f>
        <v>0</v>
      </c>
      <c r="W190" s="23">
        <f>+claims!E190</f>
        <v>0</v>
      </c>
      <c r="X190" s="23">
        <f>+claims!F190</f>
        <v>0</v>
      </c>
      <c r="Z190" s="6">
        <f t="shared" si="38"/>
        <v>0</v>
      </c>
      <c r="AA190" s="6">
        <f t="shared" si="39"/>
        <v>0</v>
      </c>
      <c r="AB190" s="6">
        <f t="shared" si="41"/>
        <v>0</v>
      </c>
      <c r="AD190" s="6">
        <f t="shared" si="31"/>
        <v>0</v>
      </c>
    </row>
    <row r="191" spans="1:30" outlineLevel="1">
      <c r="A191" s="48" t="s">
        <v>309</v>
      </c>
      <c r="B191" s="48" t="s">
        <v>310</v>
      </c>
      <c r="C191" s="38"/>
      <c r="D191" s="38" t="s">
        <v>310</v>
      </c>
      <c r="E191" s="38"/>
      <c r="F191" s="64">
        <v>18.5</v>
      </c>
      <c r="G191" s="38">
        <f t="shared" si="34"/>
        <v>18.5</v>
      </c>
      <c r="H191" s="38"/>
      <c r="I191" s="38" t="s">
        <v>310</v>
      </c>
      <c r="J191" s="38"/>
      <c r="K191" s="64">
        <v>18.5</v>
      </c>
      <c r="L191" s="38">
        <f t="shared" si="36"/>
        <v>18.5</v>
      </c>
      <c r="M191" s="38"/>
      <c r="N191" s="38" t="s">
        <v>310</v>
      </c>
      <c r="O191" s="38"/>
      <c r="P191" s="38">
        <v>17.5</v>
      </c>
      <c r="Q191" s="38">
        <f t="shared" si="33"/>
        <v>17.5</v>
      </c>
      <c r="R191" s="16">
        <f t="shared" si="37"/>
        <v>18</v>
      </c>
      <c r="T191" s="39">
        <f t="shared" si="40"/>
        <v>9.47654650164401E-5</v>
      </c>
      <c r="V191" s="23">
        <f>+claims!D191</f>
        <v>0</v>
      </c>
      <c r="W191" s="23">
        <f>+claims!E191</f>
        <v>0</v>
      </c>
      <c r="X191" s="23">
        <f>+claims!F191</f>
        <v>2</v>
      </c>
      <c r="Z191" s="6">
        <f t="shared" si="38"/>
        <v>0</v>
      </c>
      <c r="AA191" s="6">
        <f t="shared" si="39"/>
        <v>0</v>
      </c>
      <c r="AB191" s="6">
        <f t="shared" si="41"/>
        <v>0.02</v>
      </c>
      <c r="AD191" s="6">
        <f t="shared" si="31"/>
        <v>0.01</v>
      </c>
    </row>
    <row r="192" spans="1:30" outlineLevel="1">
      <c r="A192" s="48" t="s">
        <v>311</v>
      </c>
      <c r="B192" s="48" t="s">
        <v>312</v>
      </c>
      <c r="C192" s="38"/>
      <c r="D192" s="38" t="s">
        <v>312</v>
      </c>
      <c r="E192" s="38"/>
      <c r="F192" s="64">
        <v>16.5</v>
      </c>
      <c r="G192" s="38">
        <f t="shared" si="34"/>
        <v>16.5</v>
      </c>
      <c r="H192" s="38"/>
      <c r="I192" s="38" t="s">
        <v>312</v>
      </c>
      <c r="J192" s="38"/>
      <c r="K192" s="64">
        <v>14.5</v>
      </c>
      <c r="L192" s="38">
        <f t="shared" si="36"/>
        <v>14.5</v>
      </c>
      <c r="M192" s="38"/>
      <c r="N192" s="38" t="s">
        <v>312</v>
      </c>
      <c r="O192" s="38"/>
      <c r="P192" s="38">
        <v>14</v>
      </c>
      <c r="Q192" s="38">
        <f t="shared" si="33"/>
        <v>14</v>
      </c>
      <c r="R192" s="16">
        <f t="shared" si="37"/>
        <v>14.583333333333334</v>
      </c>
      <c r="T192" s="39">
        <f t="shared" si="40"/>
        <v>7.677757582350471E-5</v>
      </c>
      <c r="V192" s="23">
        <f>+claims!D192</f>
        <v>0</v>
      </c>
      <c r="W192" s="23">
        <f>+claims!E192</f>
        <v>0</v>
      </c>
      <c r="X192" s="23">
        <f>+claims!F192</f>
        <v>0</v>
      </c>
      <c r="Z192" s="6">
        <f t="shared" si="38"/>
        <v>0</v>
      </c>
      <c r="AA192" s="6">
        <f t="shared" si="39"/>
        <v>0</v>
      </c>
      <c r="AB192" s="6">
        <f t="shared" si="41"/>
        <v>0</v>
      </c>
      <c r="AD192" s="6">
        <f t="shared" ref="AD192:AD238" si="42">(+Z192+(AA192*2)+(AB192*3))/6</f>
        <v>0</v>
      </c>
    </row>
    <row r="193" spans="1:30" outlineLevel="1">
      <c r="A193" s="48" t="s">
        <v>313</v>
      </c>
      <c r="B193" s="48" t="s">
        <v>314</v>
      </c>
      <c r="C193" s="38"/>
      <c r="D193" s="38" t="s">
        <v>314</v>
      </c>
      <c r="E193" s="38"/>
      <c r="F193" s="64">
        <v>7</v>
      </c>
      <c r="G193" s="38">
        <f t="shared" si="34"/>
        <v>7</v>
      </c>
      <c r="H193" s="38"/>
      <c r="I193" s="38" t="s">
        <v>314</v>
      </c>
      <c r="J193" s="38"/>
      <c r="K193" s="64">
        <v>8</v>
      </c>
      <c r="L193" s="38">
        <f t="shared" si="36"/>
        <v>8</v>
      </c>
      <c r="M193" s="38"/>
      <c r="N193" s="38" t="s">
        <v>314</v>
      </c>
      <c r="O193" s="38"/>
      <c r="P193" s="38">
        <v>8</v>
      </c>
      <c r="Q193" s="38">
        <f t="shared" si="33"/>
        <v>8</v>
      </c>
      <c r="R193" s="16">
        <f t="shared" si="37"/>
        <v>7.833333333333333</v>
      </c>
      <c r="T193" s="39">
        <f t="shared" si="40"/>
        <v>4.124052644233967E-5</v>
      </c>
      <c r="V193" s="23">
        <f>+claims!D193</f>
        <v>0</v>
      </c>
      <c r="W193" s="23">
        <f>+claims!E193</f>
        <v>0</v>
      </c>
      <c r="X193" s="23">
        <f>+claims!F193</f>
        <v>1</v>
      </c>
      <c r="Z193" s="6">
        <f t="shared" si="38"/>
        <v>0</v>
      </c>
      <c r="AA193" s="6">
        <f t="shared" si="39"/>
        <v>0</v>
      </c>
      <c r="AB193" s="6">
        <f t="shared" si="41"/>
        <v>0.01</v>
      </c>
      <c r="AD193" s="6">
        <f t="shared" si="42"/>
        <v>5.0000000000000001E-3</v>
      </c>
    </row>
    <row r="194" spans="1:30" outlineLevel="1">
      <c r="A194" s="48" t="s">
        <v>315</v>
      </c>
      <c r="B194" s="48" t="s">
        <v>316</v>
      </c>
      <c r="C194" s="38"/>
      <c r="D194" s="38" t="s">
        <v>316</v>
      </c>
      <c r="E194" s="38"/>
      <c r="F194" s="64">
        <v>20</v>
      </c>
      <c r="G194" s="38">
        <f t="shared" si="34"/>
        <v>20</v>
      </c>
      <c r="H194" s="38"/>
      <c r="I194" s="38" t="s">
        <v>316</v>
      </c>
      <c r="J194" s="38"/>
      <c r="K194" s="64">
        <v>19</v>
      </c>
      <c r="L194" s="38">
        <f t="shared" si="36"/>
        <v>19</v>
      </c>
      <c r="M194" s="38"/>
      <c r="N194" s="38" t="s">
        <v>316</v>
      </c>
      <c r="O194" s="38"/>
      <c r="P194" s="38">
        <v>20</v>
      </c>
      <c r="Q194" s="38">
        <f t="shared" si="33"/>
        <v>20</v>
      </c>
      <c r="R194" s="16">
        <f t="shared" si="37"/>
        <v>19.666666666666668</v>
      </c>
      <c r="T194" s="39">
        <f t="shared" si="40"/>
        <v>1.0354004511055493E-4</v>
      </c>
      <c r="V194" s="23">
        <f>+claims!D194</f>
        <v>0</v>
      </c>
      <c r="W194" s="23">
        <f>+claims!E194</f>
        <v>0</v>
      </c>
      <c r="X194" s="23">
        <f>+claims!F194</f>
        <v>0</v>
      </c>
      <c r="Z194" s="6">
        <f t="shared" si="38"/>
        <v>0</v>
      </c>
      <c r="AA194" s="6">
        <f t="shared" si="39"/>
        <v>0</v>
      </c>
      <c r="AB194" s="6">
        <f t="shared" si="41"/>
        <v>0</v>
      </c>
      <c r="AD194" s="6">
        <f t="shared" si="42"/>
        <v>0</v>
      </c>
    </row>
    <row r="195" spans="1:30" outlineLevel="1">
      <c r="A195" s="48" t="s">
        <v>317</v>
      </c>
      <c r="B195" s="48" t="s">
        <v>318</v>
      </c>
      <c r="C195" s="38"/>
      <c r="D195" s="38" t="s">
        <v>318</v>
      </c>
      <c r="E195" s="38"/>
      <c r="F195" s="64">
        <v>8.5</v>
      </c>
      <c r="G195" s="38">
        <f t="shared" si="34"/>
        <v>8.5</v>
      </c>
      <c r="H195" s="38"/>
      <c r="I195" s="38" t="s">
        <v>318</v>
      </c>
      <c r="J195" s="38"/>
      <c r="K195" s="64">
        <v>7.5</v>
      </c>
      <c r="L195" s="38">
        <f t="shared" si="36"/>
        <v>7.5</v>
      </c>
      <c r="M195" s="38"/>
      <c r="N195" s="38" t="s">
        <v>318</v>
      </c>
      <c r="O195" s="38"/>
      <c r="P195" s="38">
        <v>8</v>
      </c>
      <c r="Q195" s="38">
        <f t="shared" si="33"/>
        <v>8</v>
      </c>
      <c r="R195" s="16">
        <f t="shared" si="37"/>
        <v>7.916666666666667</v>
      </c>
      <c r="T195" s="39">
        <f t="shared" si="40"/>
        <v>4.1679255447045412E-5</v>
      </c>
      <c r="V195" s="23">
        <f>+claims!D195</f>
        <v>0</v>
      </c>
      <c r="W195" s="23">
        <f>+claims!E195</f>
        <v>0</v>
      </c>
      <c r="X195" s="23">
        <f>+claims!F195</f>
        <v>1</v>
      </c>
      <c r="Z195" s="6">
        <f t="shared" si="38"/>
        <v>0</v>
      </c>
      <c r="AA195" s="6">
        <f t="shared" si="39"/>
        <v>0</v>
      </c>
      <c r="AB195" s="6">
        <f t="shared" si="41"/>
        <v>0.01</v>
      </c>
      <c r="AD195" s="6">
        <f t="shared" si="42"/>
        <v>5.0000000000000001E-3</v>
      </c>
    </row>
    <row r="196" spans="1:30" outlineLevel="1">
      <c r="A196" s="48" t="s">
        <v>319</v>
      </c>
      <c r="B196" s="48" t="s">
        <v>320</v>
      </c>
      <c r="C196" s="38"/>
      <c r="D196" s="38" t="s">
        <v>320</v>
      </c>
      <c r="E196" s="38"/>
      <c r="F196" s="64">
        <v>17.5</v>
      </c>
      <c r="G196" s="38">
        <f t="shared" si="34"/>
        <v>17.5</v>
      </c>
      <c r="H196" s="38"/>
      <c r="I196" s="38" t="s">
        <v>320</v>
      </c>
      <c r="J196" s="38"/>
      <c r="K196" s="64">
        <v>20.5</v>
      </c>
      <c r="L196" s="38">
        <f t="shared" si="36"/>
        <v>20.5</v>
      </c>
      <c r="M196" s="38"/>
      <c r="N196" s="38" t="s">
        <v>320</v>
      </c>
      <c r="O196" s="38"/>
      <c r="P196" s="38">
        <v>18</v>
      </c>
      <c r="Q196" s="38">
        <f t="shared" si="33"/>
        <v>18</v>
      </c>
      <c r="R196" s="16">
        <f t="shared" si="37"/>
        <v>18.75</v>
      </c>
      <c r="T196" s="39">
        <f t="shared" si="40"/>
        <v>9.8714026058791766E-5</v>
      </c>
      <c r="V196" s="23">
        <f>+claims!D196</f>
        <v>0</v>
      </c>
      <c r="W196" s="23">
        <f>+claims!E196</f>
        <v>0</v>
      </c>
      <c r="X196" s="23">
        <f>+claims!F196</f>
        <v>0</v>
      </c>
      <c r="Z196" s="6">
        <f t="shared" si="38"/>
        <v>0</v>
      </c>
      <c r="AA196" s="6">
        <f t="shared" si="39"/>
        <v>0</v>
      </c>
      <c r="AB196" s="6">
        <f t="shared" si="41"/>
        <v>0</v>
      </c>
      <c r="AD196" s="6">
        <f t="shared" si="42"/>
        <v>0</v>
      </c>
    </row>
    <row r="197" spans="1:30" outlineLevel="1">
      <c r="A197" s="48" t="s">
        <v>321</v>
      </c>
      <c r="B197" s="48" t="s">
        <v>322</v>
      </c>
      <c r="C197" s="38"/>
      <c r="D197" s="38" t="s">
        <v>322</v>
      </c>
      <c r="E197" s="38"/>
      <c r="F197" s="64">
        <v>100.5</v>
      </c>
      <c r="G197" s="38">
        <f t="shared" si="34"/>
        <v>100.5</v>
      </c>
      <c r="H197" s="38"/>
      <c r="I197" s="38" t="s">
        <v>322</v>
      </c>
      <c r="J197" s="38"/>
      <c r="K197" s="64">
        <v>100.5</v>
      </c>
      <c r="L197" s="38">
        <f t="shared" si="36"/>
        <v>100.5</v>
      </c>
      <c r="M197" s="38"/>
      <c r="N197" s="38" t="s">
        <v>322</v>
      </c>
      <c r="O197" s="38"/>
      <c r="P197" s="38">
        <v>100.5</v>
      </c>
      <c r="Q197" s="38">
        <f t="shared" ref="Q197:Q199" si="43">AVERAGE(M197:P197)</f>
        <v>100.5</v>
      </c>
      <c r="R197" s="16">
        <f t="shared" si="37"/>
        <v>100.5</v>
      </c>
      <c r="T197" s="39">
        <f t="shared" si="40"/>
        <v>5.2910717967512386E-4</v>
      </c>
      <c r="V197" s="23">
        <f>+claims!D197</f>
        <v>1</v>
      </c>
      <c r="W197" s="23">
        <f>+claims!E197</f>
        <v>0</v>
      </c>
      <c r="X197" s="23">
        <f>+claims!F197</f>
        <v>1</v>
      </c>
      <c r="Z197" s="6">
        <f t="shared" si="38"/>
        <v>9.9502487562189053E-3</v>
      </c>
      <c r="AA197" s="6">
        <f t="shared" si="39"/>
        <v>0</v>
      </c>
      <c r="AB197" s="6">
        <f t="shared" si="41"/>
        <v>9.9502487562189053E-3</v>
      </c>
      <c r="AD197" s="6">
        <f t="shared" si="42"/>
        <v>6.6334991708126038E-3</v>
      </c>
    </row>
    <row r="198" spans="1:30" outlineLevel="1">
      <c r="A198" s="48" t="s">
        <v>323</v>
      </c>
      <c r="B198" s="48" t="s">
        <v>324</v>
      </c>
      <c r="C198" s="38"/>
      <c r="D198" s="38" t="s">
        <v>324</v>
      </c>
      <c r="E198" s="38"/>
      <c r="F198" s="64">
        <v>15.5</v>
      </c>
      <c r="G198" s="38">
        <f t="shared" si="34"/>
        <v>15.5</v>
      </c>
      <c r="H198" s="38"/>
      <c r="I198" s="38" t="s">
        <v>324</v>
      </c>
      <c r="J198" s="38"/>
      <c r="K198" s="64">
        <v>15</v>
      </c>
      <c r="L198" s="38">
        <f t="shared" si="36"/>
        <v>15</v>
      </c>
      <c r="M198" s="38"/>
      <c r="N198" s="38" t="s">
        <v>324</v>
      </c>
      <c r="O198" s="38"/>
      <c r="P198" s="38">
        <v>14.5</v>
      </c>
      <c r="Q198" s="38">
        <f t="shared" si="43"/>
        <v>14.5</v>
      </c>
      <c r="R198" s="16">
        <f t="shared" si="37"/>
        <v>14.833333333333334</v>
      </c>
      <c r="T198" s="39">
        <f t="shared" si="40"/>
        <v>7.8093762837621941E-5</v>
      </c>
      <c r="V198" s="23">
        <f>+claims!D198</f>
        <v>0</v>
      </c>
      <c r="W198" s="23">
        <f>+claims!E198</f>
        <v>0</v>
      </c>
      <c r="X198" s="23">
        <f>+claims!F198</f>
        <v>1</v>
      </c>
      <c r="Z198" s="6">
        <f t="shared" si="38"/>
        <v>0</v>
      </c>
      <c r="AA198" s="6">
        <f t="shared" si="39"/>
        <v>0</v>
      </c>
      <c r="AB198" s="6">
        <f t="shared" si="41"/>
        <v>0.01</v>
      </c>
      <c r="AD198" s="6">
        <f t="shared" si="42"/>
        <v>5.0000000000000001E-3</v>
      </c>
    </row>
    <row r="199" spans="1:30" outlineLevel="1">
      <c r="A199" s="48" t="s">
        <v>325</v>
      </c>
      <c r="B199" s="48" t="s">
        <v>326</v>
      </c>
      <c r="C199" s="38"/>
      <c r="D199" s="38" t="s">
        <v>326</v>
      </c>
      <c r="E199" s="38"/>
      <c r="F199" s="64">
        <v>59</v>
      </c>
      <c r="G199" s="38">
        <f t="shared" si="34"/>
        <v>59</v>
      </c>
      <c r="H199" s="38"/>
      <c r="I199" s="38" t="s">
        <v>326</v>
      </c>
      <c r="J199" s="38"/>
      <c r="K199" s="64">
        <v>54.5</v>
      </c>
      <c r="L199" s="38">
        <f t="shared" si="36"/>
        <v>54.5</v>
      </c>
      <c r="M199" s="38"/>
      <c r="N199" s="38" t="s">
        <v>326</v>
      </c>
      <c r="O199" s="38"/>
      <c r="P199" s="38">
        <v>53.5</v>
      </c>
      <c r="Q199" s="38">
        <f t="shared" si="43"/>
        <v>53.5</v>
      </c>
      <c r="R199" s="16">
        <f t="shared" si="37"/>
        <v>54.75</v>
      </c>
      <c r="T199" s="39">
        <f t="shared" si="40"/>
        <v>2.8824495609167198E-4</v>
      </c>
      <c r="V199" s="23">
        <f>+claims!D199</f>
        <v>3</v>
      </c>
      <c r="W199" s="23">
        <f>+claims!E199</f>
        <v>0</v>
      </c>
      <c r="X199" s="23">
        <f>+claims!F199</f>
        <v>5</v>
      </c>
      <c r="Z199" s="6">
        <f t="shared" si="38"/>
        <v>0.03</v>
      </c>
      <c r="AA199" s="6">
        <f t="shared" si="39"/>
        <v>0</v>
      </c>
      <c r="AB199" s="6">
        <f t="shared" si="41"/>
        <v>0.05</v>
      </c>
      <c r="AD199" s="6">
        <f t="shared" si="42"/>
        <v>3.0000000000000002E-2</v>
      </c>
    </row>
    <row r="200" spans="1:30" outlineLevel="1">
      <c r="A200" s="48" t="s">
        <v>327</v>
      </c>
      <c r="B200" s="48" t="s">
        <v>328</v>
      </c>
      <c r="C200" s="38"/>
      <c r="D200" s="38" t="s">
        <v>328</v>
      </c>
      <c r="E200" s="38"/>
      <c r="F200" s="64">
        <v>8</v>
      </c>
      <c r="G200" s="38">
        <f t="shared" si="34"/>
        <v>8</v>
      </c>
      <c r="H200" s="38"/>
      <c r="I200" s="38" t="s">
        <v>328</v>
      </c>
      <c r="J200" s="38"/>
      <c r="K200" s="64">
        <v>7</v>
      </c>
      <c r="L200" s="38">
        <f t="shared" si="36"/>
        <v>7</v>
      </c>
      <c r="M200" s="38"/>
      <c r="N200" s="38" t="s">
        <v>328</v>
      </c>
      <c r="O200" s="38"/>
      <c r="P200" s="38">
        <v>7</v>
      </c>
      <c r="Q200" s="38">
        <f>AVERAGE(M200:P200)</f>
        <v>7</v>
      </c>
      <c r="R200" s="16">
        <f t="shared" si="37"/>
        <v>7.166666666666667</v>
      </c>
      <c r="T200" s="39">
        <f t="shared" si="40"/>
        <v>3.7730694404693746E-5</v>
      </c>
      <c r="V200" s="23">
        <f>+claims!D200</f>
        <v>0</v>
      </c>
      <c r="W200" s="23">
        <f>+claims!E200</f>
        <v>0</v>
      </c>
      <c r="X200" s="23">
        <f>+claims!F200</f>
        <v>0</v>
      </c>
      <c r="Z200" s="6">
        <f t="shared" si="38"/>
        <v>0</v>
      </c>
      <c r="AA200" s="6">
        <f t="shared" si="39"/>
        <v>0</v>
      </c>
      <c r="AB200" s="6">
        <f t="shared" si="41"/>
        <v>0</v>
      </c>
      <c r="AD200" s="6">
        <f t="shared" si="42"/>
        <v>0</v>
      </c>
    </row>
    <row r="201" spans="1:30" outlineLevel="1">
      <c r="A201" s="48" t="s">
        <v>329</v>
      </c>
      <c r="B201" s="48" t="s">
        <v>330</v>
      </c>
      <c r="C201" s="38"/>
      <c r="D201" s="38" t="s">
        <v>330</v>
      </c>
      <c r="E201" s="38"/>
      <c r="F201" s="64">
        <v>18</v>
      </c>
      <c r="G201" s="38">
        <f t="shared" si="34"/>
        <v>18</v>
      </c>
      <c r="H201" s="38"/>
      <c r="I201" s="38" t="s">
        <v>330</v>
      </c>
      <c r="J201" s="38"/>
      <c r="K201" s="64">
        <v>19</v>
      </c>
      <c r="L201" s="38">
        <f t="shared" si="36"/>
        <v>19</v>
      </c>
      <c r="M201" s="38"/>
      <c r="N201" s="38" t="s">
        <v>330</v>
      </c>
      <c r="O201" s="38"/>
      <c r="P201" s="38">
        <v>19</v>
      </c>
      <c r="Q201" s="38">
        <f t="shared" ref="Q201:Q262" si="44">AVERAGE(M201:P201)</f>
        <v>19</v>
      </c>
      <c r="R201" s="16">
        <f t="shared" si="37"/>
        <v>18.833333333333332</v>
      </c>
      <c r="T201" s="39">
        <f t="shared" si="40"/>
        <v>9.91527550634975E-5</v>
      </c>
      <c r="V201" s="23">
        <f>+claims!D201</f>
        <v>0</v>
      </c>
      <c r="W201" s="23">
        <f>+claims!E201</f>
        <v>0</v>
      </c>
      <c r="X201" s="23">
        <f>+claims!F201</f>
        <v>0</v>
      </c>
      <c r="Z201" s="6">
        <f t="shared" si="38"/>
        <v>0</v>
      </c>
      <c r="AA201" s="6">
        <f t="shared" si="39"/>
        <v>0</v>
      </c>
      <c r="AB201" s="6">
        <f t="shared" si="41"/>
        <v>0</v>
      </c>
      <c r="AD201" s="6">
        <f t="shared" si="42"/>
        <v>0</v>
      </c>
    </row>
    <row r="202" spans="1:30" outlineLevel="1">
      <c r="A202" s="48" t="s">
        <v>505</v>
      </c>
      <c r="B202" s="48" t="s">
        <v>503</v>
      </c>
      <c r="C202" s="38"/>
      <c r="D202" s="38" t="s">
        <v>503</v>
      </c>
      <c r="E202" s="38"/>
      <c r="F202" s="64">
        <v>5</v>
      </c>
      <c r="G202" s="38">
        <f t="shared" si="34"/>
        <v>5</v>
      </c>
      <c r="H202" s="38"/>
      <c r="I202" s="38" t="s">
        <v>503</v>
      </c>
      <c r="J202" s="38"/>
      <c r="K202" s="64">
        <v>5</v>
      </c>
      <c r="L202" s="38">
        <f>AVERAGE(H202:K202)</f>
        <v>5</v>
      </c>
      <c r="M202" s="38"/>
      <c r="N202" s="38" t="s">
        <v>503</v>
      </c>
      <c r="O202" s="38"/>
      <c r="P202" s="38">
        <v>5</v>
      </c>
      <c r="Q202" s="38">
        <f>AVERAGE(M202:P202)</f>
        <v>5</v>
      </c>
      <c r="R202" s="16">
        <f>IF(G202&gt;0,(+G202+(L202*2)+(Q202*3))/6,IF(L202&gt;0,((L202*2)+(Q202*3))/5,Q202))</f>
        <v>5</v>
      </c>
      <c r="T202" s="39">
        <f t="shared" si="40"/>
        <v>2.632374028234447E-5</v>
      </c>
      <c r="V202" s="23">
        <f>+claims!D202</f>
        <v>0</v>
      </c>
      <c r="W202" s="23">
        <f>+claims!E202</f>
        <v>0</v>
      </c>
      <c r="X202" s="23">
        <f>+claims!F202</f>
        <v>0</v>
      </c>
      <c r="Z202" s="6">
        <f>IF(G202&gt;100,IF(V202&lt;1,0,+V202/G202),IF(V202&lt;1,0,+V202/100))</f>
        <v>0</v>
      </c>
      <c r="AA202" s="6">
        <f>IF(L202&gt;100,IF(W202&lt;1,0,+W202/L202),IF(W202&lt;1,0,+W202/100))</f>
        <v>0</v>
      </c>
      <c r="AB202" s="6">
        <f>IF(Q202&gt;100,IF(X202&lt;1,0,+X202/Q202),IF(X202&lt;1,0,+X202/100))</f>
        <v>0</v>
      </c>
      <c r="AD202" s="6">
        <f t="shared" si="42"/>
        <v>0</v>
      </c>
    </row>
    <row r="203" spans="1:30" outlineLevel="1">
      <c r="A203" s="48" t="s">
        <v>331</v>
      </c>
      <c r="B203" s="48" t="s">
        <v>332</v>
      </c>
      <c r="C203" s="38"/>
      <c r="D203" s="38" t="s">
        <v>332</v>
      </c>
      <c r="E203" s="38"/>
      <c r="F203" s="64">
        <v>20</v>
      </c>
      <c r="G203" s="38">
        <f t="shared" si="34"/>
        <v>20</v>
      </c>
      <c r="H203" s="38"/>
      <c r="I203" s="38" t="s">
        <v>332</v>
      </c>
      <c r="J203" s="38"/>
      <c r="K203" s="64">
        <v>17</v>
      </c>
      <c r="L203" s="38">
        <f t="shared" ref="L203:L210" si="45">AVERAGE(H203:K203)</f>
        <v>17</v>
      </c>
      <c r="M203" s="38"/>
      <c r="N203" s="38" t="s">
        <v>332</v>
      </c>
      <c r="O203" s="38"/>
      <c r="P203" s="38">
        <v>18</v>
      </c>
      <c r="Q203" s="38">
        <f t="shared" si="44"/>
        <v>18</v>
      </c>
      <c r="R203" s="16">
        <f t="shared" si="37"/>
        <v>18</v>
      </c>
      <c r="T203" s="39">
        <f t="shared" si="40"/>
        <v>9.47654650164401E-5</v>
      </c>
      <c r="V203" s="23">
        <f>+claims!D203</f>
        <v>1</v>
      </c>
      <c r="W203" s="23">
        <f>+claims!E203</f>
        <v>0</v>
      </c>
      <c r="X203" s="23">
        <f>+claims!F203</f>
        <v>0</v>
      </c>
      <c r="Z203" s="6">
        <f t="shared" si="38"/>
        <v>0.01</v>
      </c>
      <c r="AA203" s="6">
        <f t="shared" si="39"/>
        <v>0</v>
      </c>
      <c r="AB203" s="6">
        <f t="shared" si="41"/>
        <v>0</v>
      </c>
      <c r="AD203" s="6">
        <f t="shared" si="42"/>
        <v>1.6666666666666668E-3</v>
      </c>
    </row>
    <row r="204" spans="1:30" outlineLevel="1">
      <c r="A204" s="48" t="s">
        <v>333</v>
      </c>
      <c r="B204" s="48" t="s">
        <v>334</v>
      </c>
      <c r="C204" s="38"/>
      <c r="D204" s="38" t="s">
        <v>334</v>
      </c>
      <c r="E204" s="38"/>
      <c r="F204" s="64">
        <v>21</v>
      </c>
      <c r="G204" s="38">
        <f t="shared" si="34"/>
        <v>21</v>
      </c>
      <c r="H204" s="38"/>
      <c r="I204" s="38" t="s">
        <v>334</v>
      </c>
      <c r="J204" s="38"/>
      <c r="K204" s="64">
        <v>19.5</v>
      </c>
      <c r="L204" s="38">
        <f t="shared" si="45"/>
        <v>19.5</v>
      </c>
      <c r="M204" s="38"/>
      <c r="N204" s="38" t="s">
        <v>334</v>
      </c>
      <c r="O204" s="38"/>
      <c r="P204" s="38">
        <v>17.5</v>
      </c>
      <c r="Q204" s="38">
        <f t="shared" si="44"/>
        <v>17.5</v>
      </c>
      <c r="R204" s="16">
        <f t="shared" si="37"/>
        <v>18.75</v>
      </c>
      <c r="T204" s="39">
        <f t="shared" si="40"/>
        <v>9.8714026058791766E-5</v>
      </c>
      <c r="V204" s="23">
        <f>+claims!D204</f>
        <v>0</v>
      </c>
      <c r="W204" s="23">
        <f>+claims!E204</f>
        <v>0</v>
      </c>
      <c r="X204" s="23">
        <f>+claims!F204</f>
        <v>0</v>
      </c>
      <c r="Z204" s="6">
        <f t="shared" si="38"/>
        <v>0</v>
      </c>
      <c r="AA204" s="6">
        <f t="shared" si="39"/>
        <v>0</v>
      </c>
      <c r="AB204" s="6">
        <f t="shared" si="41"/>
        <v>0</v>
      </c>
      <c r="AD204" s="6">
        <f t="shared" si="42"/>
        <v>0</v>
      </c>
    </row>
    <row r="205" spans="1:30" outlineLevel="1">
      <c r="A205" s="48" t="s">
        <v>335</v>
      </c>
      <c r="B205" s="48" t="s">
        <v>336</v>
      </c>
      <c r="C205" s="38"/>
      <c r="D205" s="38" t="s">
        <v>336</v>
      </c>
      <c r="E205" s="38"/>
      <c r="F205" s="64">
        <v>12</v>
      </c>
      <c r="G205" s="38">
        <f t="shared" si="34"/>
        <v>12</v>
      </c>
      <c r="H205" s="38"/>
      <c r="I205" s="38" t="s">
        <v>336</v>
      </c>
      <c r="J205" s="38"/>
      <c r="K205" s="64">
        <v>11</v>
      </c>
      <c r="L205" s="38">
        <f t="shared" si="45"/>
        <v>11</v>
      </c>
      <c r="M205" s="38"/>
      <c r="N205" s="38" t="s">
        <v>336</v>
      </c>
      <c r="O205" s="38"/>
      <c r="P205" s="38">
        <v>9</v>
      </c>
      <c r="Q205" s="38">
        <f t="shared" si="44"/>
        <v>9</v>
      </c>
      <c r="R205" s="16">
        <f t="shared" si="37"/>
        <v>10.166666666666666</v>
      </c>
      <c r="T205" s="39">
        <f t="shared" si="40"/>
        <v>5.3524938574100423E-5</v>
      </c>
      <c r="V205" s="23">
        <f>+claims!D205</f>
        <v>0</v>
      </c>
      <c r="W205" s="23">
        <f>+claims!E205</f>
        <v>0</v>
      </c>
      <c r="X205" s="23">
        <f>+claims!F205</f>
        <v>0</v>
      </c>
      <c r="Z205" s="6">
        <f t="shared" si="38"/>
        <v>0</v>
      </c>
      <c r="AA205" s="6">
        <f t="shared" si="39"/>
        <v>0</v>
      </c>
      <c r="AB205" s="6">
        <f t="shared" si="41"/>
        <v>0</v>
      </c>
      <c r="AD205" s="6">
        <f t="shared" si="42"/>
        <v>0</v>
      </c>
    </row>
    <row r="206" spans="1:30" outlineLevel="1">
      <c r="A206" s="48" t="s">
        <v>337</v>
      </c>
      <c r="B206" s="48" t="s">
        <v>338</v>
      </c>
      <c r="C206" s="38"/>
      <c r="D206" s="38" t="s">
        <v>338</v>
      </c>
      <c r="E206" s="38"/>
      <c r="F206" s="64">
        <v>4</v>
      </c>
      <c r="G206" s="38">
        <f t="shared" si="34"/>
        <v>4</v>
      </c>
      <c r="H206" s="38"/>
      <c r="I206" s="38" t="s">
        <v>338</v>
      </c>
      <c r="J206" s="38"/>
      <c r="K206" s="64">
        <v>2</v>
      </c>
      <c r="L206" s="38">
        <f t="shared" si="45"/>
        <v>2</v>
      </c>
      <c r="M206" s="38"/>
      <c r="N206" s="38" t="s">
        <v>338</v>
      </c>
      <c r="O206" s="38"/>
      <c r="P206" s="38">
        <v>3.5</v>
      </c>
      <c r="Q206" s="38">
        <f t="shared" si="44"/>
        <v>3.5</v>
      </c>
      <c r="R206" s="16">
        <f t="shared" si="37"/>
        <v>3.0833333333333335</v>
      </c>
      <c r="T206" s="39">
        <f t="shared" si="40"/>
        <v>1.6232973174112425E-5</v>
      </c>
      <c r="V206" s="23">
        <f>+claims!D206</f>
        <v>0</v>
      </c>
      <c r="W206" s="23">
        <f>+claims!E206</f>
        <v>0</v>
      </c>
      <c r="X206" s="23">
        <f>+claims!F206</f>
        <v>0</v>
      </c>
      <c r="Z206" s="6">
        <f t="shared" si="38"/>
        <v>0</v>
      </c>
      <c r="AA206" s="6">
        <f t="shared" si="39"/>
        <v>0</v>
      </c>
      <c r="AB206" s="6">
        <f t="shared" si="41"/>
        <v>0</v>
      </c>
      <c r="AD206" s="6">
        <f t="shared" si="42"/>
        <v>0</v>
      </c>
    </row>
    <row r="207" spans="1:30" outlineLevel="1">
      <c r="A207" s="48" t="s">
        <v>339</v>
      </c>
      <c r="B207" s="48" t="s">
        <v>340</v>
      </c>
      <c r="C207" s="38"/>
      <c r="D207" s="38" t="s">
        <v>340</v>
      </c>
      <c r="E207" s="38"/>
      <c r="F207" s="64">
        <v>51.5</v>
      </c>
      <c r="G207" s="38">
        <f t="shared" si="34"/>
        <v>51.5</v>
      </c>
      <c r="H207" s="38"/>
      <c r="I207" s="38" t="s">
        <v>340</v>
      </c>
      <c r="J207" s="38"/>
      <c r="K207" s="64">
        <v>51</v>
      </c>
      <c r="L207" s="38">
        <f t="shared" si="45"/>
        <v>51</v>
      </c>
      <c r="M207" s="38"/>
      <c r="N207" s="38" t="s">
        <v>340</v>
      </c>
      <c r="O207" s="38"/>
      <c r="P207" s="38">
        <v>49</v>
      </c>
      <c r="Q207" s="38">
        <f t="shared" si="44"/>
        <v>49</v>
      </c>
      <c r="R207" s="16">
        <f t="shared" si="37"/>
        <v>50.083333333333336</v>
      </c>
      <c r="T207" s="39">
        <f t="shared" si="40"/>
        <v>2.6367613182815046E-4</v>
      </c>
      <c r="V207" s="23">
        <f>+claims!D207</f>
        <v>1</v>
      </c>
      <c r="W207" s="23">
        <f>+claims!E207</f>
        <v>0</v>
      </c>
      <c r="X207" s="23">
        <f>+claims!F207</f>
        <v>0</v>
      </c>
      <c r="Z207" s="6">
        <f t="shared" si="38"/>
        <v>0.01</v>
      </c>
      <c r="AA207" s="6">
        <f t="shared" si="39"/>
        <v>0</v>
      </c>
      <c r="AB207" s="6">
        <f t="shared" si="41"/>
        <v>0</v>
      </c>
      <c r="AD207" s="6">
        <f t="shared" si="42"/>
        <v>1.6666666666666668E-3</v>
      </c>
    </row>
    <row r="208" spans="1:30" outlineLevel="1">
      <c r="A208" s="48" t="s">
        <v>341</v>
      </c>
      <c r="B208" s="48" t="s">
        <v>342</v>
      </c>
      <c r="C208" s="38"/>
      <c r="D208" s="38" t="s">
        <v>342</v>
      </c>
      <c r="E208" s="38"/>
      <c r="F208" s="64">
        <v>35</v>
      </c>
      <c r="G208" s="38">
        <f t="shared" ref="G208:G228" si="46">AVERAGE(C208:F208)</f>
        <v>35</v>
      </c>
      <c r="H208" s="38"/>
      <c r="I208" s="38" t="s">
        <v>342</v>
      </c>
      <c r="J208" s="38"/>
      <c r="K208" s="64">
        <v>32</v>
      </c>
      <c r="L208" s="38">
        <f t="shared" si="45"/>
        <v>32</v>
      </c>
      <c r="M208" s="38"/>
      <c r="N208" s="38" t="s">
        <v>342</v>
      </c>
      <c r="O208" s="38"/>
      <c r="P208" s="38">
        <v>31</v>
      </c>
      <c r="Q208" s="38">
        <f t="shared" si="44"/>
        <v>31</v>
      </c>
      <c r="R208" s="16">
        <f t="shared" si="37"/>
        <v>32</v>
      </c>
      <c r="T208" s="39">
        <f t="shared" si="40"/>
        <v>1.6847193780700461E-4</v>
      </c>
      <c r="V208" s="23">
        <f>+claims!D208</f>
        <v>0</v>
      </c>
      <c r="W208" s="23">
        <f>+claims!E208</f>
        <v>0</v>
      </c>
      <c r="X208" s="23">
        <f>+claims!F208</f>
        <v>0</v>
      </c>
      <c r="Z208" s="6">
        <f t="shared" si="38"/>
        <v>0</v>
      </c>
      <c r="AA208" s="6">
        <f t="shared" si="39"/>
        <v>0</v>
      </c>
      <c r="AB208" s="6">
        <f t="shared" si="41"/>
        <v>0</v>
      </c>
      <c r="AD208" s="6">
        <f t="shared" si="42"/>
        <v>0</v>
      </c>
    </row>
    <row r="209" spans="1:30" outlineLevel="1">
      <c r="A209" s="48" t="s">
        <v>343</v>
      </c>
      <c r="B209" s="48" t="s">
        <v>344</v>
      </c>
      <c r="C209" s="38"/>
      <c r="D209" s="38" t="s">
        <v>344</v>
      </c>
      <c r="E209" s="38"/>
      <c r="F209" s="64">
        <v>9.5</v>
      </c>
      <c r="G209" s="38">
        <f t="shared" si="46"/>
        <v>9.5</v>
      </c>
      <c r="H209" s="38"/>
      <c r="I209" s="38" t="s">
        <v>344</v>
      </c>
      <c r="J209" s="38"/>
      <c r="K209" s="64">
        <v>10.5</v>
      </c>
      <c r="L209" s="38">
        <f t="shared" si="45"/>
        <v>10.5</v>
      </c>
      <c r="M209" s="38"/>
      <c r="N209" s="38" t="s">
        <v>344</v>
      </c>
      <c r="O209" s="38"/>
      <c r="P209" s="38">
        <v>10.5</v>
      </c>
      <c r="Q209" s="38">
        <f t="shared" si="44"/>
        <v>10.5</v>
      </c>
      <c r="R209" s="16">
        <f t="shared" si="37"/>
        <v>10.333333333333334</v>
      </c>
      <c r="T209" s="39">
        <f t="shared" si="40"/>
        <v>5.4402396583511912E-5</v>
      </c>
      <c r="V209" s="23">
        <f>+claims!D209</f>
        <v>1</v>
      </c>
      <c r="W209" s="23">
        <f>+claims!E209</f>
        <v>1</v>
      </c>
      <c r="X209" s="23">
        <f>+claims!F209</f>
        <v>0</v>
      </c>
      <c r="Z209" s="6">
        <f t="shared" si="38"/>
        <v>0.01</v>
      </c>
      <c r="AA209" s="6">
        <f t="shared" si="39"/>
        <v>0.01</v>
      </c>
      <c r="AB209" s="6">
        <f t="shared" si="41"/>
        <v>0</v>
      </c>
      <c r="AD209" s="6">
        <f t="shared" si="42"/>
        <v>5.0000000000000001E-3</v>
      </c>
    </row>
    <row r="210" spans="1:30" outlineLevel="1">
      <c r="A210" s="48" t="s">
        <v>345</v>
      </c>
      <c r="B210" s="48" t="s">
        <v>346</v>
      </c>
      <c r="C210" s="38"/>
      <c r="D210" s="38" t="s">
        <v>346</v>
      </c>
      <c r="E210" s="38"/>
      <c r="F210" s="64">
        <v>151</v>
      </c>
      <c r="G210" s="38">
        <f t="shared" si="46"/>
        <v>151</v>
      </c>
      <c r="H210" s="38"/>
      <c r="I210" s="38" t="s">
        <v>346</v>
      </c>
      <c r="J210" s="38"/>
      <c r="K210" s="64">
        <v>152</v>
      </c>
      <c r="L210" s="38">
        <f t="shared" si="45"/>
        <v>152</v>
      </c>
      <c r="M210" s="38"/>
      <c r="N210" s="38" t="s">
        <v>346</v>
      </c>
      <c r="O210" s="38"/>
      <c r="P210" s="38">
        <v>151.5</v>
      </c>
      <c r="Q210" s="38">
        <f t="shared" si="44"/>
        <v>151.5</v>
      </c>
      <c r="R210" s="16">
        <f t="shared" si="37"/>
        <v>151.58333333333334</v>
      </c>
      <c r="T210" s="39">
        <f t="shared" si="40"/>
        <v>7.980480595597433E-4</v>
      </c>
      <c r="V210" s="23">
        <f>+claims!D210</f>
        <v>7</v>
      </c>
      <c r="W210" s="23">
        <f>+claims!E210</f>
        <v>1</v>
      </c>
      <c r="X210" s="23">
        <f>+claims!F210</f>
        <v>5</v>
      </c>
      <c r="Z210" s="6">
        <f t="shared" si="38"/>
        <v>4.6357615894039736E-2</v>
      </c>
      <c r="AA210" s="6">
        <f t="shared" si="39"/>
        <v>6.5789473684210523E-3</v>
      </c>
      <c r="AB210" s="6">
        <f t="shared" si="41"/>
        <v>3.3003300330033E-2</v>
      </c>
      <c r="AD210" s="6">
        <f t="shared" si="42"/>
        <v>2.6420901936830138E-2</v>
      </c>
    </row>
    <row r="211" spans="1:30" outlineLevel="1">
      <c r="A211" s="48" t="s">
        <v>486</v>
      </c>
      <c r="B211" s="48" t="s">
        <v>350</v>
      </c>
      <c r="C211" s="38"/>
      <c r="D211" s="38" t="s">
        <v>350</v>
      </c>
      <c r="E211" s="38"/>
      <c r="F211" s="64">
        <v>21</v>
      </c>
      <c r="G211" s="38">
        <f t="shared" si="46"/>
        <v>21</v>
      </c>
      <c r="H211" s="38"/>
      <c r="I211" s="38" t="s">
        <v>350</v>
      </c>
      <c r="J211" s="38"/>
      <c r="K211" s="64">
        <v>19</v>
      </c>
      <c r="L211" s="38">
        <f>AVERAGE(H211:K211)</f>
        <v>19</v>
      </c>
      <c r="M211" s="38"/>
      <c r="N211" s="38" t="s">
        <v>350</v>
      </c>
      <c r="O211" s="38"/>
      <c r="P211" s="38">
        <v>20</v>
      </c>
      <c r="Q211" s="38">
        <f>AVERAGE(M211:P211)</f>
        <v>20</v>
      </c>
      <c r="R211" s="16">
        <f>IF(G211&gt;0,(+G211+(L211*2)+(Q211*3))/6,IF(L211&gt;0,((L211*2)+(Q211*3))/5,Q211))</f>
        <v>19.833333333333332</v>
      </c>
      <c r="T211" s="39">
        <f t="shared" si="40"/>
        <v>1.044175031199664E-4</v>
      </c>
      <c r="V211" s="23">
        <f>+claims!D211</f>
        <v>0</v>
      </c>
      <c r="W211" s="23">
        <f>+claims!E211</f>
        <v>0</v>
      </c>
      <c r="X211" s="23">
        <f>+claims!F211</f>
        <v>0</v>
      </c>
      <c r="Z211" s="6">
        <f>IF(G211&gt;100,IF(V211&lt;1,0,+V211/G211),IF(V211&lt;1,0,+V211/100))</f>
        <v>0</v>
      </c>
      <c r="AA211" s="6">
        <f>IF(L211&gt;100,IF(W211&lt;1,0,+W211/L211),IF(W211&lt;1,0,+W211/100))</f>
        <v>0</v>
      </c>
      <c r="AB211" s="6">
        <f>IF(Q211&gt;100,IF(X211&lt;1,0,+X211/Q211),IF(X211&lt;1,0,+X211/100))</f>
        <v>0</v>
      </c>
      <c r="AD211" s="6">
        <f t="shared" si="42"/>
        <v>0</v>
      </c>
    </row>
    <row r="212" spans="1:30" outlineLevel="1">
      <c r="A212" s="48" t="s">
        <v>487</v>
      </c>
      <c r="B212" s="48" t="s">
        <v>351</v>
      </c>
      <c r="C212" s="38"/>
      <c r="D212" s="38" t="s">
        <v>351</v>
      </c>
      <c r="E212" s="38"/>
      <c r="F212" s="64">
        <v>10</v>
      </c>
      <c r="G212" s="38">
        <f t="shared" si="46"/>
        <v>10</v>
      </c>
      <c r="H212" s="38"/>
      <c r="I212" s="38" t="s">
        <v>351</v>
      </c>
      <c r="J212" s="38"/>
      <c r="K212" s="64">
        <v>10</v>
      </c>
      <c r="L212" s="38">
        <f>AVERAGE(H212:K212)</f>
        <v>10</v>
      </c>
      <c r="M212" s="38"/>
      <c r="N212" s="38" t="s">
        <v>351</v>
      </c>
      <c r="O212" s="38"/>
      <c r="P212" s="38">
        <v>10</v>
      </c>
      <c r="Q212" s="38">
        <f>AVERAGE(M212:P212)</f>
        <v>10</v>
      </c>
      <c r="R212" s="16">
        <f>IF(G212&gt;0,(+G212+(L212*2)+(Q212*3))/6,IF(L212&gt;0,((L212*2)+(Q212*3))/5,Q212))</f>
        <v>10</v>
      </c>
      <c r="T212" s="39">
        <f t="shared" si="40"/>
        <v>5.264748056468894E-5</v>
      </c>
      <c r="V212" s="23">
        <f>+claims!D212</f>
        <v>0</v>
      </c>
      <c r="W212" s="23">
        <f>+claims!E212</f>
        <v>0</v>
      </c>
      <c r="X212" s="23">
        <f>+claims!F212</f>
        <v>0</v>
      </c>
      <c r="Z212" s="6">
        <f>IF(G212&gt;100,IF(V212&lt;1,0,+V212/G212),IF(V212&lt;1,0,+V212/100))</f>
        <v>0</v>
      </c>
      <c r="AA212" s="6">
        <f>IF(L212&gt;100,IF(W212&lt;1,0,+W212/L212),IF(W212&lt;1,0,+W212/100))</f>
        <v>0</v>
      </c>
      <c r="AB212" s="6">
        <f>IF(Q212&gt;100,IF(X212&lt;1,0,+X212/Q212),IF(X212&lt;1,0,+X212/100))</f>
        <v>0</v>
      </c>
      <c r="AD212" s="6">
        <f t="shared" si="42"/>
        <v>0</v>
      </c>
    </row>
    <row r="213" spans="1:30" outlineLevel="1">
      <c r="A213" s="48" t="s">
        <v>488</v>
      </c>
      <c r="B213" s="48" t="s">
        <v>347</v>
      </c>
      <c r="C213" s="38"/>
      <c r="D213" s="38" t="s">
        <v>347</v>
      </c>
      <c r="E213" s="38"/>
      <c r="F213" s="64">
        <v>5</v>
      </c>
      <c r="G213" s="38">
        <f t="shared" si="46"/>
        <v>5</v>
      </c>
      <c r="H213" s="38"/>
      <c r="I213" s="38" t="s">
        <v>347</v>
      </c>
      <c r="J213" s="38"/>
      <c r="K213" s="64">
        <v>5</v>
      </c>
      <c r="L213" s="38">
        <f t="shared" ref="L213:L228" si="47">AVERAGE(H213:K213)</f>
        <v>5</v>
      </c>
      <c r="M213" s="38"/>
      <c r="N213" s="38" t="s">
        <v>347</v>
      </c>
      <c r="O213" s="38"/>
      <c r="P213" s="38">
        <v>5</v>
      </c>
      <c r="Q213" s="38">
        <f t="shared" si="44"/>
        <v>5</v>
      </c>
      <c r="R213" s="16">
        <f t="shared" si="37"/>
        <v>5</v>
      </c>
      <c r="T213" s="39">
        <f t="shared" si="40"/>
        <v>2.632374028234447E-5</v>
      </c>
      <c r="V213" s="23">
        <f>+claims!D213</f>
        <v>0</v>
      </c>
      <c r="W213" s="23">
        <f>+claims!E213</f>
        <v>0</v>
      </c>
      <c r="X213" s="23">
        <f>+claims!F213</f>
        <v>0</v>
      </c>
      <c r="Z213" s="6">
        <f t="shared" si="38"/>
        <v>0</v>
      </c>
      <c r="AA213" s="6">
        <f t="shared" si="39"/>
        <v>0</v>
      </c>
      <c r="AB213" s="6">
        <f t="shared" si="41"/>
        <v>0</v>
      </c>
      <c r="AD213" s="6">
        <f t="shared" si="42"/>
        <v>0</v>
      </c>
    </row>
    <row r="214" spans="1:30" outlineLevel="1">
      <c r="A214" s="48" t="s">
        <v>349</v>
      </c>
      <c r="B214" s="48" t="s">
        <v>348</v>
      </c>
      <c r="C214" s="38"/>
      <c r="D214" s="38" t="s">
        <v>348</v>
      </c>
      <c r="E214" s="38"/>
      <c r="F214" s="64">
        <v>63.5</v>
      </c>
      <c r="G214" s="38">
        <f t="shared" si="46"/>
        <v>63.5</v>
      </c>
      <c r="H214" s="38"/>
      <c r="I214" s="38" t="s">
        <v>348</v>
      </c>
      <c r="J214" s="38"/>
      <c r="K214" s="64">
        <v>67</v>
      </c>
      <c r="L214" s="38">
        <f t="shared" si="47"/>
        <v>67</v>
      </c>
      <c r="M214" s="38"/>
      <c r="N214" s="38" t="s">
        <v>348</v>
      </c>
      <c r="O214" s="38"/>
      <c r="P214" s="38">
        <v>69</v>
      </c>
      <c r="Q214" s="38">
        <f t="shared" si="44"/>
        <v>69</v>
      </c>
      <c r="R214" s="16">
        <f t="shared" si="37"/>
        <v>67.416666666666671</v>
      </c>
      <c r="T214" s="39">
        <f t="shared" si="40"/>
        <v>3.5493176480694467E-4</v>
      </c>
      <c r="V214" s="23">
        <f>+claims!D214</f>
        <v>0</v>
      </c>
      <c r="W214" s="23">
        <f>+claims!E214</f>
        <v>3</v>
      </c>
      <c r="X214" s="23">
        <f>+claims!F214</f>
        <v>1</v>
      </c>
      <c r="Z214" s="6">
        <f t="shared" si="38"/>
        <v>0</v>
      </c>
      <c r="AA214" s="6">
        <f t="shared" si="39"/>
        <v>0.03</v>
      </c>
      <c r="AB214" s="6">
        <f t="shared" si="41"/>
        <v>0.01</v>
      </c>
      <c r="AD214" s="6">
        <f t="shared" si="42"/>
        <v>1.4999999999999999E-2</v>
      </c>
    </row>
    <row r="215" spans="1:30" outlineLevel="1">
      <c r="A215" s="48" t="s">
        <v>352</v>
      </c>
      <c r="B215" s="48" t="s">
        <v>353</v>
      </c>
      <c r="C215" s="38"/>
      <c r="D215" s="38" t="s">
        <v>353</v>
      </c>
      <c r="E215" s="38"/>
      <c r="F215" s="64">
        <v>37</v>
      </c>
      <c r="G215" s="38">
        <f t="shared" si="46"/>
        <v>37</v>
      </c>
      <c r="H215" s="38"/>
      <c r="I215" s="38" t="s">
        <v>353</v>
      </c>
      <c r="J215" s="38"/>
      <c r="K215" s="64">
        <v>42</v>
      </c>
      <c r="L215" s="38">
        <f t="shared" si="47"/>
        <v>42</v>
      </c>
      <c r="M215" s="38"/>
      <c r="N215" s="38" t="s">
        <v>353</v>
      </c>
      <c r="O215" s="38"/>
      <c r="P215" s="38">
        <v>40</v>
      </c>
      <c r="Q215" s="38">
        <f t="shared" si="44"/>
        <v>40</v>
      </c>
      <c r="R215" s="16">
        <f t="shared" si="37"/>
        <v>40.166666666666664</v>
      </c>
      <c r="T215" s="39">
        <f t="shared" si="40"/>
        <v>2.1146738026816723E-4</v>
      </c>
      <c r="V215" s="23">
        <f>+claims!D215</f>
        <v>0</v>
      </c>
      <c r="W215" s="23">
        <f>+claims!E215</f>
        <v>2</v>
      </c>
      <c r="X215" s="23">
        <f>+claims!F215</f>
        <v>0</v>
      </c>
      <c r="Z215" s="6">
        <f t="shared" si="38"/>
        <v>0</v>
      </c>
      <c r="AA215" s="6">
        <f t="shared" si="39"/>
        <v>0.02</v>
      </c>
      <c r="AB215" s="6">
        <f t="shared" si="41"/>
        <v>0</v>
      </c>
      <c r="AD215" s="6">
        <f t="shared" si="42"/>
        <v>6.6666666666666671E-3</v>
      </c>
    </row>
    <row r="216" spans="1:30" outlineLevel="1">
      <c r="A216" s="48" t="s">
        <v>354</v>
      </c>
      <c r="B216" s="48" t="s">
        <v>355</v>
      </c>
      <c r="C216" s="38"/>
      <c r="D216" s="38" t="s">
        <v>355</v>
      </c>
      <c r="E216" s="38"/>
      <c r="F216" s="64">
        <v>7</v>
      </c>
      <c r="G216" s="38">
        <f t="shared" si="46"/>
        <v>7</v>
      </c>
      <c r="H216" s="38"/>
      <c r="I216" s="38" t="s">
        <v>355</v>
      </c>
      <c r="J216" s="38"/>
      <c r="K216" s="64">
        <v>6</v>
      </c>
      <c r="L216" s="38">
        <f t="shared" si="47"/>
        <v>6</v>
      </c>
      <c r="M216" s="38"/>
      <c r="N216" s="38" t="s">
        <v>355</v>
      </c>
      <c r="O216" s="38"/>
      <c r="P216" s="38">
        <v>6</v>
      </c>
      <c r="Q216" s="38">
        <f t="shared" si="44"/>
        <v>6</v>
      </c>
      <c r="R216" s="16">
        <f t="shared" si="37"/>
        <v>6.166666666666667</v>
      </c>
      <c r="T216" s="39">
        <f t="shared" si="40"/>
        <v>3.2465946348224849E-5</v>
      </c>
      <c r="V216" s="23">
        <f>+claims!D216</f>
        <v>0</v>
      </c>
      <c r="W216" s="23">
        <f>+claims!E216</f>
        <v>0</v>
      </c>
      <c r="X216" s="23">
        <f>+claims!F216</f>
        <v>0</v>
      </c>
      <c r="Z216" s="6">
        <f t="shared" si="38"/>
        <v>0</v>
      </c>
      <c r="AA216" s="6">
        <f t="shared" si="39"/>
        <v>0</v>
      </c>
      <c r="AB216" s="6">
        <f t="shared" si="41"/>
        <v>0</v>
      </c>
      <c r="AD216" s="6">
        <f t="shared" si="42"/>
        <v>0</v>
      </c>
    </row>
    <row r="217" spans="1:30" outlineLevel="1">
      <c r="A217" s="48" t="s">
        <v>356</v>
      </c>
      <c r="B217" s="48" t="s">
        <v>357</v>
      </c>
      <c r="C217" s="38"/>
      <c r="D217" s="38" t="s">
        <v>357</v>
      </c>
      <c r="E217" s="38"/>
      <c r="F217" s="64">
        <v>7</v>
      </c>
      <c r="G217" s="38">
        <f t="shared" si="46"/>
        <v>7</v>
      </c>
      <c r="H217" s="38"/>
      <c r="I217" s="38" t="s">
        <v>357</v>
      </c>
      <c r="J217" s="38"/>
      <c r="K217" s="64">
        <v>8</v>
      </c>
      <c r="L217" s="38">
        <f t="shared" si="47"/>
        <v>8</v>
      </c>
      <c r="M217" s="38"/>
      <c r="N217" s="38" t="s">
        <v>357</v>
      </c>
      <c r="O217" s="38"/>
      <c r="P217" s="38">
        <v>8.5</v>
      </c>
      <c r="Q217" s="38">
        <f t="shared" si="44"/>
        <v>8.5</v>
      </c>
      <c r="R217" s="16">
        <f t="shared" si="37"/>
        <v>8.0833333333333339</v>
      </c>
      <c r="T217" s="39">
        <f t="shared" si="40"/>
        <v>4.2556713456456901E-5</v>
      </c>
      <c r="V217" s="23">
        <f>+claims!D217</f>
        <v>0</v>
      </c>
      <c r="W217" s="23">
        <f>+claims!E217</f>
        <v>0</v>
      </c>
      <c r="X217" s="23">
        <f>+claims!F217</f>
        <v>0</v>
      </c>
      <c r="Z217" s="6">
        <f t="shared" si="38"/>
        <v>0</v>
      </c>
      <c r="AA217" s="6">
        <f t="shared" si="39"/>
        <v>0</v>
      </c>
      <c r="AB217" s="6">
        <f t="shared" si="41"/>
        <v>0</v>
      </c>
      <c r="AD217" s="6">
        <f t="shared" si="42"/>
        <v>0</v>
      </c>
    </row>
    <row r="218" spans="1:30" outlineLevel="1">
      <c r="A218" s="48" t="s">
        <v>358</v>
      </c>
      <c r="B218" s="48" t="s">
        <v>359</v>
      </c>
      <c r="C218" s="38"/>
      <c r="D218" s="38" t="s">
        <v>359</v>
      </c>
      <c r="E218" s="38"/>
      <c r="F218" s="64">
        <v>59.5</v>
      </c>
      <c r="G218" s="38">
        <f t="shared" si="46"/>
        <v>59.5</v>
      </c>
      <c r="H218" s="38"/>
      <c r="I218" s="38" t="s">
        <v>359</v>
      </c>
      <c r="J218" s="38"/>
      <c r="K218" s="64">
        <v>62.5</v>
      </c>
      <c r="L218" s="38">
        <f t="shared" si="47"/>
        <v>62.5</v>
      </c>
      <c r="M218" s="38"/>
      <c r="N218" s="38" t="s">
        <v>359</v>
      </c>
      <c r="O218" s="38"/>
      <c r="P218" s="38">
        <v>63</v>
      </c>
      <c r="Q218" s="38">
        <f t="shared" si="44"/>
        <v>63</v>
      </c>
      <c r="R218" s="16">
        <f t="shared" si="37"/>
        <v>62.25</v>
      </c>
      <c r="T218" s="39">
        <f t="shared" si="40"/>
        <v>3.2773056651518869E-4</v>
      </c>
      <c r="V218" s="23">
        <f>+claims!D218</f>
        <v>2</v>
      </c>
      <c r="W218" s="23">
        <f>+claims!E218</f>
        <v>0</v>
      </c>
      <c r="X218" s="23">
        <f>+claims!F218</f>
        <v>0</v>
      </c>
      <c r="Z218" s="6">
        <f t="shared" si="38"/>
        <v>0.02</v>
      </c>
      <c r="AA218" s="6">
        <f t="shared" si="39"/>
        <v>0</v>
      </c>
      <c r="AB218" s="6">
        <f t="shared" si="41"/>
        <v>0</v>
      </c>
      <c r="AD218" s="6">
        <f t="shared" si="42"/>
        <v>3.3333333333333335E-3</v>
      </c>
    </row>
    <row r="219" spans="1:30" outlineLevel="1">
      <c r="A219" s="48" t="s">
        <v>360</v>
      </c>
      <c r="B219" s="48" t="s">
        <v>361</v>
      </c>
      <c r="C219" s="38"/>
      <c r="D219" s="38" t="s">
        <v>361</v>
      </c>
      <c r="E219" s="38"/>
      <c r="F219" s="64">
        <v>8</v>
      </c>
      <c r="G219" s="38">
        <f t="shared" si="46"/>
        <v>8</v>
      </c>
      <c r="H219" s="38"/>
      <c r="I219" s="38" t="s">
        <v>361</v>
      </c>
      <c r="J219" s="38"/>
      <c r="K219" s="64">
        <v>8</v>
      </c>
      <c r="L219" s="38">
        <f t="shared" si="47"/>
        <v>8</v>
      </c>
      <c r="M219" s="38"/>
      <c r="N219" s="38" t="s">
        <v>361</v>
      </c>
      <c r="O219" s="38"/>
      <c r="P219" s="38">
        <v>7</v>
      </c>
      <c r="Q219" s="38">
        <f t="shared" si="44"/>
        <v>7</v>
      </c>
      <c r="R219" s="16">
        <f t="shared" si="37"/>
        <v>7.5</v>
      </c>
      <c r="T219" s="39">
        <f t="shared" si="40"/>
        <v>3.9485610423516705E-5</v>
      </c>
      <c r="V219" s="23">
        <f>+claims!D219</f>
        <v>0</v>
      </c>
      <c r="W219" s="23">
        <f>+claims!E219</f>
        <v>0</v>
      </c>
      <c r="X219" s="23">
        <f>+claims!F219</f>
        <v>0</v>
      </c>
      <c r="Z219" s="6">
        <f t="shared" si="38"/>
        <v>0</v>
      </c>
      <c r="AA219" s="6">
        <f t="shared" si="39"/>
        <v>0</v>
      </c>
      <c r="AB219" s="6">
        <f t="shared" si="41"/>
        <v>0</v>
      </c>
      <c r="AD219" s="6">
        <f t="shared" si="42"/>
        <v>0</v>
      </c>
    </row>
    <row r="220" spans="1:30" outlineLevel="1">
      <c r="A220" s="48" t="s">
        <v>362</v>
      </c>
      <c r="B220" s="48" t="s">
        <v>363</v>
      </c>
      <c r="C220" s="38"/>
      <c r="D220" s="38" t="s">
        <v>363</v>
      </c>
      <c r="E220" s="38"/>
      <c r="F220" s="64">
        <v>16.5</v>
      </c>
      <c r="G220" s="38">
        <f t="shared" si="46"/>
        <v>16.5</v>
      </c>
      <c r="H220" s="38"/>
      <c r="I220" s="38" t="s">
        <v>363</v>
      </c>
      <c r="J220" s="38"/>
      <c r="K220" s="64">
        <v>17</v>
      </c>
      <c r="L220" s="38">
        <f t="shared" si="47"/>
        <v>17</v>
      </c>
      <c r="M220" s="38"/>
      <c r="N220" s="38" t="s">
        <v>363</v>
      </c>
      <c r="O220" s="38"/>
      <c r="P220" s="38">
        <v>16</v>
      </c>
      <c r="Q220" s="38">
        <f t="shared" si="44"/>
        <v>16</v>
      </c>
      <c r="R220" s="16">
        <f t="shared" si="37"/>
        <v>16.416666666666668</v>
      </c>
      <c r="T220" s="39">
        <f t="shared" si="40"/>
        <v>8.642961392703102E-5</v>
      </c>
      <c r="V220" s="23">
        <f>+claims!D220</f>
        <v>0</v>
      </c>
      <c r="W220" s="23">
        <f>+claims!E220</f>
        <v>0</v>
      </c>
      <c r="X220" s="23">
        <f>+claims!F220</f>
        <v>0</v>
      </c>
      <c r="Z220" s="6">
        <f t="shared" si="38"/>
        <v>0</v>
      </c>
      <c r="AA220" s="6">
        <f t="shared" si="39"/>
        <v>0</v>
      </c>
      <c r="AB220" s="6">
        <f t="shared" si="41"/>
        <v>0</v>
      </c>
      <c r="AD220" s="6">
        <f t="shared" si="42"/>
        <v>0</v>
      </c>
    </row>
    <row r="221" spans="1:30" outlineLevel="1">
      <c r="A221" s="48" t="s">
        <v>364</v>
      </c>
      <c r="B221" s="48" t="s">
        <v>365</v>
      </c>
      <c r="C221" s="38"/>
      <c r="D221" s="38" t="s">
        <v>365</v>
      </c>
      <c r="E221" s="38"/>
      <c r="F221" s="64">
        <v>21.5</v>
      </c>
      <c r="G221" s="38">
        <f t="shared" si="46"/>
        <v>21.5</v>
      </c>
      <c r="H221" s="38"/>
      <c r="I221" s="38" t="s">
        <v>365</v>
      </c>
      <c r="J221" s="38"/>
      <c r="K221" s="64">
        <v>22.5</v>
      </c>
      <c r="L221" s="38">
        <f t="shared" si="47"/>
        <v>22.5</v>
      </c>
      <c r="M221" s="38"/>
      <c r="N221" s="38" t="s">
        <v>365</v>
      </c>
      <c r="O221" s="38"/>
      <c r="P221" s="38">
        <v>20</v>
      </c>
      <c r="Q221" s="38">
        <f t="shared" si="44"/>
        <v>20</v>
      </c>
      <c r="R221" s="16">
        <f t="shared" si="37"/>
        <v>21.083333333333332</v>
      </c>
      <c r="T221" s="39">
        <f t="shared" si="40"/>
        <v>1.1099843819055251E-4</v>
      </c>
      <c r="V221" s="23">
        <f>+claims!D221</f>
        <v>0</v>
      </c>
      <c r="W221" s="23">
        <f>+claims!E221</f>
        <v>0</v>
      </c>
      <c r="X221" s="23">
        <f>+claims!F221</f>
        <v>0</v>
      </c>
      <c r="Z221" s="6">
        <f t="shared" si="38"/>
        <v>0</v>
      </c>
      <c r="AA221" s="6">
        <f t="shared" si="39"/>
        <v>0</v>
      </c>
      <c r="AB221" s="6">
        <f t="shared" si="41"/>
        <v>0</v>
      </c>
      <c r="AD221" s="6">
        <f t="shared" si="42"/>
        <v>0</v>
      </c>
    </row>
    <row r="222" spans="1:30" outlineLevel="1">
      <c r="A222" s="48" t="s">
        <v>366</v>
      </c>
      <c r="B222" s="48" t="s">
        <v>367</v>
      </c>
      <c r="C222" s="38"/>
      <c r="D222" s="38" t="s">
        <v>367</v>
      </c>
      <c r="E222" s="38"/>
      <c r="F222" s="64">
        <v>17</v>
      </c>
      <c r="G222" s="38">
        <f t="shared" si="46"/>
        <v>17</v>
      </c>
      <c r="H222" s="38"/>
      <c r="I222" s="38" t="s">
        <v>367</v>
      </c>
      <c r="J222" s="38"/>
      <c r="K222" s="64">
        <v>16</v>
      </c>
      <c r="L222" s="38">
        <f t="shared" si="47"/>
        <v>16</v>
      </c>
      <c r="M222" s="38"/>
      <c r="N222" s="38" t="s">
        <v>367</v>
      </c>
      <c r="O222" s="38"/>
      <c r="P222" s="38">
        <v>16</v>
      </c>
      <c r="Q222" s="38">
        <f t="shared" si="44"/>
        <v>16</v>
      </c>
      <c r="R222" s="16">
        <f t="shared" si="37"/>
        <v>16.166666666666668</v>
      </c>
      <c r="T222" s="39">
        <f t="shared" si="40"/>
        <v>8.5113426912913803E-5</v>
      </c>
      <c r="V222" s="23">
        <f>+claims!D222</f>
        <v>0</v>
      </c>
      <c r="W222" s="23">
        <f>+claims!E222</f>
        <v>0</v>
      </c>
      <c r="X222" s="23">
        <f>+claims!F222</f>
        <v>0</v>
      </c>
      <c r="Z222" s="6">
        <f t="shared" si="38"/>
        <v>0</v>
      </c>
      <c r="AA222" s="6">
        <f t="shared" si="39"/>
        <v>0</v>
      </c>
      <c r="AB222" s="6">
        <f t="shared" si="41"/>
        <v>0</v>
      </c>
      <c r="AD222" s="6">
        <f t="shared" si="42"/>
        <v>0</v>
      </c>
    </row>
    <row r="223" spans="1:30" outlineLevel="1">
      <c r="A223" s="48" t="s">
        <v>368</v>
      </c>
      <c r="B223" s="48" t="s">
        <v>369</v>
      </c>
      <c r="C223" s="38"/>
      <c r="D223" s="38" t="s">
        <v>369</v>
      </c>
      <c r="E223" s="38"/>
      <c r="F223" s="64">
        <v>9</v>
      </c>
      <c r="G223" s="38">
        <f t="shared" si="46"/>
        <v>9</v>
      </c>
      <c r="H223" s="38"/>
      <c r="I223" s="38" t="s">
        <v>369</v>
      </c>
      <c r="J223" s="38"/>
      <c r="K223" s="64">
        <v>8</v>
      </c>
      <c r="L223" s="38">
        <f t="shared" si="47"/>
        <v>8</v>
      </c>
      <c r="M223" s="38"/>
      <c r="N223" s="38" t="s">
        <v>369</v>
      </c>
      <c r="O223" s="38"/>
      <c r="P223" s="38">
        <v>7.5</v>
      </c>
      <c r="Q223" s="38">
        <f t="shared" si="44"/>
        <v>7.5</v>
      </c>
      <c r="R223" s="16">
        <f t="shared" si="37"/>
        <v>7.916666666666667</v>
      </c>
      <c r="T223" s="39">
        <f t="shared" si="40"/>
        <v>4.1679255447045412E-5</v>
      </c>
      <c r="V223" s="23">
        <f>+claims!D223</f>
        <v>0</v>
      </c>
      <c r="W223" s="23">
        <f>+claims!E223</f>
        <v>0</v>
      </c>
      <c r="X223" s="23">
        <f>+claims!F223</f>
        <v>0</v>
      </c>
      <c r="Z223" s="6">
        <f t="shared" si="38"/>
        <v>0</v>
      </c>
      <c r="AA223" s="6">
        <f t="shared" si="39"/>
        <v>0</v>
      </c>
      <c r="AB223" s="6">
        <f t="shared" si="41"/>
        <v>0</v>
      </c>
      <c r="AD223" s="6">
        <f t="shared" si="42"/>
        <v>0</v>
      </c>
    </row>
    <row r="224" spans="1:30" outlineLevel="1">
      <c r="A224" s="48" t="s">
        <v>370</v>
      </c>
      <c r="B224" s="48" t="s">
        <v>371</v>
      </c>
      <c r="C224" s="38"/>
      <c r="D224" s="38" t="s">
        <v>371</v>
      </c>
      <c r="E224" s="38"/>
      <c r="F224" s="64">
        <v>170</v>
      </c>
      <c r="G224" s="38">
        <f t="shared" si="46"/>
        <v>170</v>
      </c>
      <c r="H224" s="38"/>
      <c r="I224" s="38" t="s">
        <v>371</v>
      </c>
      <c r="J224" s="38"/>
      <c r="K224" s="64">
        <v>171</v>
      </c>
      <c r="L224" s="38">
        <f t="shared" si="47"/>
        <v>171</v>
      </c>
      <c r="M224" s="38"/>
      <c r="N224" s="38" t="s">
        <v>371</v>
      </c>
      <c r="O224" s="38"/>
      <c r="P224" s="38">
        <v>174</v>
      </c>
      <c r="Q224" s="38">
        <f t="shared" si="44"/>
        <v>174</v>
      </c>
      <c r="R224" s="16">
        <f t="shared" si="37"/>
        <v>172.33333333333334</v>
      </c>
      <c r="T224" s="39">
        <f t="shared" si="40"/>
        <v>9.0729158173147285E-4</v>
      </c>
      <c r="V224" s="23">
        <f>+claims!D224</f>
        <v>4</v>
      </c>
      <c r="W224" s="23">
        <f>+claims!E224</f>
        <v>2</v>
      </c>
      <c r="X224" s="23">
        <f>+claims!F224</f>
        <v>4</v>
      </c>
      <c r="Z224" s="6">
        <f t="shared" si="38"/>
        <v>2.3529411764705882E-2</v>
      </c>
      <c r="AA224" s="6">
        <f t="shared" si="39"/>
        <v>1.1695906432748537E-2</v>
      </c>
      <c r="AB224" s="6">
        <f t="shared" si="41"/>
        <v>2.2988505747126436E-2</v>
      </c>
      <c r="AD224" s="6">
        <f t="shared" si="42"/>
        <v>1.9314456978597044E-2</v>
      </c>
    </row>
    <row r="225" spans="1:30" outlineLevel="1">
      <c r="A225" s="48" t="s">
        <v>372</v>
      </c>
      <c r="B225" s="48" t="s">
        <v>373</v>
      </c>
      <c r="C225" s="38"/>
      <c r="D225" s="38" t="s">
        <v>373</v>
      </c>
      <c r="E225" s="38"/>
      <c r="F225" s="64">
        <v>22</v>
      </c>
      <c r="G225" s="38">
        <f t="shared" si="46"/>
        <v>22</v>
      </c>
      <c r="H225" s="38"/>
      <c r="I225" s="38" t="s">
        <v>373</v>
      </c>
      <c r="J225" s="38"/>
      <c r="K225" s="64">
        <v>21</v>
      </c>
      <c r="L225" s="38">
        <f t="shared" si="47"/>
        <v>21</v>
      </c>
      <c r="M225" s="38"/>
      <c r="N225" s="38" t="s">
        <v>373</v>
      </c>
      <c r="O225" s="38"/>
      <c r="P225" s="38">
        <v>22</v>
      </c>
      <c r="Q225" s="38">
        <f t="shared" si="44"/>
        <v>22</v>
      </c>
      <c r="R225" s="16">
        <f t="shared" si="37"/>
        <v>21.666666666666668</v>
      </c>
      <c r="T225" s="39">
        <f t="shared" si="40"/>
        <v>1.1406954122349272E-4</v>
      </c>
      <c r="V225" s="23">
        <f>+claims!D225</f>
        <v>1</v>
      </c>
      <c r="W225" s="23">
        <f>+claims!E225</f>
        <v>0</v>
      </c>
      <c r="X225" s="23">
        <f>+claims!F225</f>
        <v>0</v>
      </c>
      <c r="Z225" s="6">
        <f t="shared" si="38"/>
        <v>0.01</v>
      </c>
      <c r="AA225" s="6">
        <f t="shared" si="39"/>
        <v>0</v>
      </c>
      <c r="AB225" s="6">
        <f t="shared" si="41"/>
        <v>0</v>
      </c>
      <c r="AD225" s="6">
        <f t="shared" si="42"/>
        <v>1.6666666666666668E-3</v>
      </c>
    </row>
    <row r="226" spans="1:30" outlineLevel="1">
      <c r="A226" s="48" t="s">
        <v>374</v>
      </c>
      <c r="B226" s="48" t="s">
        <v>375</v>
      </c>
      <c r="C226" s="38"/>
      <c r="D226" s="38" t="s">
        <v>375</v>
      </c>
      <c r="E226" s="38"/>
      <c r="F226" s="64">
        <v>9</v>
      </c>
      <c r="G226" s="38">
        <f t="shared" si="46"/>
        <v>9</v>
      </c>
      <c r="H226" s="38"/>
      <c r="I226" s="38" t="s">
        <v>375</v>
      </c>
      <c r="J226" s="38"/>
      <c r="K226" s="64">
        <v>9</v>
      </c>
      <c r="L226" s="38">
        <f t="shared" si="47"/>
        <v>9</v>
      </c>
      <c r="M226" s="38"/>
      <c r="N226" s="38" t="s">
        <v>375</v>
      </c>
      <c r="O226" s="38"/>
      <c r="P226" s="38">
        <v>8</v>
      </c>
      <c r="Q226" s="38">
        <f t="shared" si="44"/>
        <v>8</v>
      </c>
      <c r="R226" s="16">
        <f t="shared" ref="R226:R262" si="48">IF(G226&gt;0,(+G226+(L226*2)+(Q226*3))/6,IF(L226&gt;0,((L226*2)+(Q226*3))/5,Q226))</f>
        <v>8.5</v>
      </c>
      <c r="T226" s="39">
        <f t="shared" si="40"/>
        <v>4.4750358479985602E-5</v>
      </c>
      <c r="V226" s="23">
        <f>+claims!D226</f>
        <v>0</v>
      </c>
      <c r="W226" s="23">
        <f>+claims!E226</f>
        <v>0</v>
      </c>
      <c r="X226" s="23">
        <f>+claims!F226</f>
        <v>0</v>
      </c>
      <c r="Z226" s="6">
        <f t="shared" si="38"/>
        <v>0</v>
      </c>
      <c r="AA226" s="6">
        <f t="shared" si="39"/>
        <v>0</v>
      </c>
      <c r="AB226" s="6">
        <f t="shared" si="41"/>
        <v>0</v>
      </c>
      <c r="AD226" s="6">
        <f t="shared" si="42"/>
        <v>0</v>
      </c>
    </row>
    <row r="227" spans="1:30" outlineLevel="1">
      <c r="A227" s="48" t="s">
        <v>376</v>
      </c>
      <c r="B227" s="48" t="s">
        <v>377</v>
      </c>
      <c r="C227" s="38"/>
      <c r="D227" s="38" t="s">
        <v>377</v>
      </c>
      <c r="E227" s="38"/>
      <c r="F227" s="64">
        <v>14.5</v>
      </c>
      <c r="G227" s="38">
        <f t="shared" si="46"/>
        <v>14.5</v>
      </c>
      <c r="H227" s="38"/>
      <c r="I227" s="38" t="s">
        <v>377</v>
      </c>
      <c r="J227" s="38"/>
      <c r="K227" s="64">
        <v>12</v>
      </c>
      <c r="L227" s="38">
        <f t="shared" si="47"/>
        <v>12</v>
      </c>
      <c r="M227" s="38"/>
      <c r="N227" s="38" t="s">
        <v>377</v>
      </c>
      <c r="O227" s="38"/>
      <c r="P227" s="38">
        <v>5</v>
      </c>
      <c r="Q227" s="38">
        <f t="shared" si="44"/>
        <v>5</v>
      </c>
      <c r="R227" s="16">
        <f t="shared" si="48"/>
        <v>8.9166666666666661</v>
      </c>
      <c r="T227" s="39">
        <f t="shared" si="40"/>
        <v>4.6944003503514302E-5</v>
      </c>
      <c r="V227" s="23">
        <f>+claims!D227</f>
        <v>0</v>
      </c>
      <c r="W227" s="23">
        <f>+claims!E227</f>
        <v>0</v>
      </c>
      <c r="X227" s="23">
        <f>+claims!F227</f>
        <v>0</v>
      </c>
      <c r="Z227" s="6">
        <f t="shared" si="38"/>
        <v>0</v>
      </c>
      <c r="AA227" s="6">
        <f t="shared" si="39"/>
        <v>0</v>
      </c>
      <c r="AB227" s="6">
        <f t="shared" si="41"/>
        <v>0</v>
      </c>
      <c r="AD227" s="6">
        <f t="shared" si="42"/>
        <v>0</v>
      </c>
    </row>
    <row r="228" spans="1:30" outlineLevel="1">
      <c r="A228" s="48" t="s">
        <v>378</v>
      </c>
      <c r="B228" s="48" t="s">
        <v>379</v>
      </c>
      <c r="C228" s="38"/>
      <c r="D228" s="38" t="s">
        <v>379</v>
      </c>
      <c r="E228" s="38"/>
      <c r="F228" s="64">
        <v>34.5</v>
      </c>
      <c r="G228" s="38">
        <f t="shared" si="46"/>
        <v>34.5</v>
      </c>
      <c r="H228" s="38"/>
      <c r="I228" s="38" t="s">
        <v>379</v>
      </c>
      <c r="J228" s="38"/>
      <c r="K228" s="64">
        <v>31</v>
      </c>
      <c r="L228" s="38">
        <f t="shared" si="47"/>
        <v>31</v>
      </c>
      <c r="M228" s="38"/>
      <c r="N228" s="38" t="s">
        <v>379</v>
      </c>
      <c r="O228" s="38"/>
      <c r="P228" s="38">
        <v>29</v>
      </c>
      <c r="Q228" s="38">
        <f t="shared" si="44"/>
        <v>29</v>
      </c>
      <c r="R228" s="16">
        <f t="shared" si="48"/>
        <v>30.583333333333332</v>
      </c>
      <c r="T228" s="39">
        <f t="shared" si="40"/>
        <v>1.6101354472700702E-4</v>
      </c>
      <c r="V228" s="23">
        <f>+claims!D228</f>
        <v>0</v>
      </c>
      <c r="W228" s="23">
        <f>+claims!E228</f>
        <v>1</v>
      </c>
      <c r="X228" s="23">
        <f>+claims!F228</f>
        <v>0</v>
      </c>
      <c r="Z228" s="6">
        <f t="shared" si="38"/>
        <v>0</v>
      </c>
      <c r="AA228" s="6">
        <f t="shared" si="39"/>
        <v>0.01</v>
      </c>
      <c r="AB228" s="6">
        <f t="shared" si="41"/>
        <v>0</v>
      </c>
      <c r="AD228" s="6">
        <f t="shared" si="42"/>
        <v>3.3333333333333335E-3</v>
      </c>
    </row>
    <row r="229" spans="1:30" outlineLevel="1">
      <c r="A229" s="48" t="s">
        <v>511</v>
      </c>
      <c r="B229" s="48" t="s">
        <v>512</v>
      </c>
      <c r="C229" s="38"/>
      <c r="D229" s="38" t="s">
        <v>512</v>
      </c>
      <c r="E229" s="38"/>
      <c r="F229" s="64">
        <v>5</v>
      </c>
      <c r="G229" s="38">
        <f>AVERAGE(C229:F229)</f>
        <v>5</v>
      </c>
      <c r="H229" s="38"/>
      <c r="I229" s="38" t="s">
        <v>512</v>
      </c>
      <c r="J229" s="38"/>
      <c r="K229" s="64">
        <v>5</v>
      </c>
      <c r="L229" s="38">
        <f>AVERAGE(H229:K229)</f>
        <v>5</v>
      </c>
      <c r="M229" s="38"/>
      <c r="N229" s="38" t="s">
        <v>512</v>
      </c>
      <c r="O229" s="38"/>
      <c r="P229" s="38">
        <v>4.5</v>
      </c>
      <c r="Q229" s="38">
        <f>AVERAGE(M229:P229)</f>
        <v>4.5</v>
      </c>
      <c r="R229" s="16">
        <f>IF(G229&gt;0,(+G229+(L229*2)+(Q229*3))/6,IF(L229&gt;0,((L229*2)+(Q229*3))/5,Q229))</f>
        <v>4.75</v>
      </c>
      <c r="T229" s="39">
        <f t="shared" si="40"/>
        <v>2.5007553268227249E-5</v>
      </c>
      <c r="V229" s="23">
        <f>+claims!D229</f>
        <v>0</v>
      </c>
      <c r="W229" s="23">
        <f>+claims!E229</f>
        <v>0</v>
      </c>
      <c r="X229" s="23">
        <f>+claims!F229</f>
        <v>0</v>
      </c>
      <c r="Z229" s="6">
        <f>IF(G229&gt;100,IF(V229&lt;1,0,+V229/G229),IF(V229&lt;1,0,+V229/100))</f>
        <v>0</v>
      </c>
      <c r="AA229" s="6">
        <f>IF(L229&gt;100,IF(W229&lt;1,0,+W229/L229),IF(W229&lt;1,0,+W229/100))</f>
        <v>0</v>
      </c>
      <c r="AB229" s="6">
        <f>IF(Q229&gt;100,IF(X229&lt;1,0,+X229/Q229),IF(X229&lt;1,0,+X229/100))</f>
        <v>0</v>
      </c>
      <c r="AD229" s="6">
        <f t="shared" si="42"/>
        <v>0</v>
      </c>
    </row>
    <row r="230" spans="1:30" outlineLevel="1">
      <c r="A230" s="48" t="s">
        <v>380</v>
      </c>
      <c r="B230" s="48" t="s">
        <v>381</v>
      </c>
      <c r="C230" s="38"/>
      <c r="D230" s="38" t="s">
        <v>381</v>
      </c>
      <c r="E230" s="38"/>
      <c r="F230" s="64">
        <v>20.5</v>
      </c>
      <c r="G230" s="38">
        <f t="shared" ref="G230:G262" si="49">AVERAGE(C230:F230)</f>
        <v>20.5</v>
      </c>
      <c r="H230" s="38"/>
      <c r="I230" s="38" t="s">
        <v>381</v>
      </c>
      <c r="J230" s="38"/>
      <c r="K230" s="64">
        <v>24</v>
      </c>
      <c r="L230" s="38">
        <f t="shared" ref="L230:L262" si="50">AVERAGE(H230:K230)</f>
        <v>24</v>
      </c>
      <c r="M230" s="38"/>
      <c r="N230" s="38" t="s">
        <v>381</v>
      </c>
      <c r="O230" s="38"/>
      <c r="P230" s="38">
        <v>21</v>
      </c>
      <c r="Q230" s="38">
        <f t="shared" si="44"/>
        <v>21</v>
      </c>
      <c r="R230" s="16">
        <f t="shared" si="48"/>
        <v>21.916666666666668</v>
      </c>
      <c r="T230" s="39">
        <f t="shared" si="40"/>
        <v>1.1538572823760994E-4</v>
      </c>
      <c r="V230" s="23">
        <f>+claims!D230</f>
        <v>1</v>
      </c>
      <c r="W230" s="23">
        <f>+claims!E230</f>
        <v>1</v>
      </c>
      <c r="X230" s="23">
        <f>+claims!F230</f>
        <v>2</v>
      </c>
      <c r="Z230" s="6">
        <f t="shared" ref="Z230:Z265" si="51">IF(G230&gt;100,IF(V230&lt;1,0,+V230/G230),IF(V230&lt;1,0,+V230/100))</f>
        <v>0.01</v>
      </c>
      <c r="AA230" s="6">
        <f t="shared" ref="AA230:AA238" si="52">IF(L230&gt;100,IF(W230&lt;1,0,+W230/L230),IF(W230&lt;1,0,+W230/100))</f>
        <v>0.01</v>
      </c>
      <c r="AB230" s="6">
        <f t="shared" si="41"/>
        <v>0.02</v>
      </c>
      <c r="AD230" s="6">
        <f t="shared" si="42"/>
        <v>1.4999999999999999E-2</v>
      </c>
    </row>
    <row r="231" spans="1:30" outlineLevel="1">
      <c r="A231" s="48" t="s">
        <v>382</v>
      </c>
      <c r="B231" s="48" t="s">
        <v>383</v>
      </c>
      <c r="C231" s="38"/>
      <c r="D231" s="38" t="s">
        <v>383</v>
      </c>
      <c r="E231" s="38"/>
      <c r="F231" s="64">
        <v>22.5</v>
      </c>
      <c r="G231" s="38">
        <f t="shared" si="49"/>
        <v>22.5</v>
      </c>
      <c r="H231" s="38"/>
      <c r="I231" s="38" t="s">
        <v>383</v>
      </c>
      <c r="J231" s="38"/>
      <c r="K231" s="64">
        <v>24</v>
      </c>
      <c r="L231" s="38">
        <f t="shared" si="50"/>
        <v>24</v>
      </c>
      <c r="M231" s="38"/>
      <c r="N231" s="38" t="s">
        <v>383</v>
      </c>
      <c r="O231" s="38"/>
      <c r="P231" s="38">
        <v>21</v>
      </c>
      <c r="Q231" s="38">
        <f t="shared" si="44"/>
        <v>21</v>
      </c>
      <c r="R231" s="16">
        <f t="shared" si="48"/>
        <v>22.25</v>
      </c>
      <c r="T231" s="39">
        <f t="shared" si="40"/>
        <v>1.1714064425643289E-4</v>
      </c>
      <c r="V231" s="23">
        <f>+claims!D231</f>
        <v>1</v>
      </c>
      <c r="W231" s="23">
        <f>+claims!E231</f>
        <v>0</v>
      </c>
      <c r="X231" s="23">
        <f>+claims!F231</f>
        <v>1</v>
      </c>
      <c r="Z231" s="6">
        <f t="shared" si="51"/>
        <v>0.01</v>
      </c>
      <c r="AA231" s="6">
        <f t="shared" si="52"/>
        <v>0</v>
      </c>
      <c r="AB231" s="6">
        <f t="shared" si="41"/>
        <v>0.01</v>
      </c>
      <c r="AD231" s="6">
        <f t="shared" si="42"/>
        <v>6.6666666666666671E-3</v>
      </c>
    </row>
    <row r="232" spans="1:30" outlineLevel="1">
      <c r="A232" s="48" t="s">
        <v>384</v>
      </c>
      <c r="B232" s="48" t="s">
        <v>385</v>
      </c>
      <c r="C232" s="38"/>
      <c r="D232" s="38" t="s">
        <v>385</v>
      </c>
      <c r="E232" s="38"/>
      <c r="F232" s="64">
        <v>68</v>
      </c>
      <c r="G232" s="38">
        <f t="shared" si="49"/>
        <v>68</v>
      </c>
      <c r="H232" s="38"/>
      <c r="I232" s="38" t="s">
        <v>385</v>
      </c>
      <c r="J232" s="38"/>
      <c r="K232" s="64">
        <v>63</v>
      </c>
      <c r="L232" s="38">
        <f t="shared" si="50"/>
        <v>63</v>
      </c>
      <c r="M232" s="38"/>
      <c r="N232" s="38" t="s">
        <v>385</v>
      </c>
      <c r="O232" s="38"/>
      <c r="P232" s="38">
        <v>62</v>
      </c>
      <c r="Q232" s="38">
        <f t="shared" si="44"/>
        <v>62</v>
      </c>
      <c r="R232" s="16">
        <f t="shared" si="48"/>
        <v>63.333333333333336</v>
      </c>
      <c r="T232" s="39">
        <f t="shared" si="40"/>
        <v>3.334340435763633E-4</v>
      </c>
      <c r="V232" s="23">
        <f>+claims!D232</f>
        <v>0</v>
      </c>
      <c r="W232" s="23">
        <f>+claims!E232</f>
        <v>1</v>
      </c>
      <c r="X232" s="23">
        <f>+claims!F232</f>
        <v>1</v>
      </c>
      <c r="Z232" s="6">
        <f t="shared" si="51"/>
        <v>0</v>
      </c>
      <c r="AA232" s="6">
        <f t="shared" si="52"/>
        <v>0.01</v>
      </c>
      <c r="AB232" s="6">
        <f t="shared" si="41"/>
        <v>0.01</v>
      </c>
      <c r="AD232" s="6">
        <f t="shared" si="42"/>
        <v>8.3333333333333332E-3</v>
      </c>
    </row>
    <row r="233" spans="1:30" s="48" customFormat="1" outlineLevel="1">
      <c r="A233" s="50" t="s">
        <v>564</v>
      </c>
      <c r="B233" s="50" t="s">
        <v>565</v>
      </c>
      <c r="C233" s="38"/>
      <c r="D233" s="38" t="s">
        <v>565</v>
      </c>
      <c r="E233" s="38"/>
      <c r="F233" s="64">
        <v>4</v>
      </c>
      <c r="G233" s="38">
        <f t="shared" si="49"/>
        <v>4</v>
      </c>
      <c r="H233" s="38"/>
      <c r="I233" s="38" t="s">
        <v>565</v>
      </c>
      <c r="J233" s="38"/>
      <c r="K233" s="64">
        <v>4</v>
      </c>
      <c r="L233" s="38">
        <f t="shared" si="50"/>
        <v>4</v>
      </c>
      <c r="M233" s="38"/>
      <c r="N233" s="38" t="s">
        <v>565</v>
      </c>
      <c r="O233" s="38"/>
      <c r="P233" s="38">
        <v>3</v>
      </c>
      <c r="Q233" s="38">
        <f t="shared" si="44"/>
        <v>3</v>
      </c>
      <c r="R233" s="16">
        <f t="shared" si="48"/>
        <v>3.5</v>
      </c>
      <c r="T233" s="39">
        <f t="shared" ref="T233:T262" si="53">+R233/$R$265</f>
        <v>1.8426618197641128E-5</v>
      </c>
      <c r="V233" s="23">
        <f>+claims!D233</f>
        <v>0</v>
      </c>
      <c r="W233" s="23">
        <f>+claims!E233</f>
        <v>0</v>
      </c>
      <c r="X233" s="23">
        <f>+claims!F233</f>
        <v>0</v>
      </c>
      <c r="Z233" s="6">
        <f t="shared" si="51"/>
        <v>0</v>
      </c>
      <c r="AA233" s="6">
        <f t="shared" si="52"/>
        <v>0</v>
      </c>
      <c r="AB233" s="6">
        <f t="shared" si="41"/>
        <v>0</v>
      </c>
      <c r="AD233" s="6">
        <f t="shared" si="42"/>
        <v>0</v>
      </c>
    </row>
    <row r="234" spans="1:30" outlineLevel="1">
      <c r="A234" s="48" t="s">
        <v>386</v>
      </c>
      <c r="B234" s="48" t="s">
        <v>387</v>
      </c>
      <c r="C234" s="38"/>
      <c r="D234" s="38" t="s">
        <v>387</v>
      </c>
      <c r="E234" s="38"/>
      <c r="F234" s="64">
        <v>10</v>
      </c>
      <c r="G234" s="38">
        <f t="shared" si="49"/>
        <v>10</v>
      </c>
      <c r="H234" s="38"/>
      <c r="I234" s="38" t="s">
        <v>387</v>
      </c>
      <c r="J234" s="38"/>
      <c r="K234" s="64">
        <v>10</v>
      </c>
      <c r="L234" s="38">
        <f t="shared" si="50"/>
        <v>10</v>
      </c>
      <c r="M234" s="38"/>
      <c r="N234" s="38" t="s">
        <v>387</v>
      </c>
      <c r="O234" s="38"/>
      <c r="P234" s="38">
        <v>9</v>
      </c>
      <c r="Q234" s="38">
        <f t="shared" si="44"/>
        <v>9</v>
      </c>
      <c r="R234" s="16">
        <f t="shared" si="48"/>
        <v>9.5</v>
      </c>
      <c r="T234" s="39">
        <f t="shared" si="53"/>
        <v>5.0015106536454498E-5</v>
      </c>
      <c r="V234" s="23">
        <f>+claims!D234</f>
        <v>0</v>
      </c>
      <c r="W234" s="23">
        <f>+claims!E234</f>
        <v>0</v>
      </c>
      <c r="X234" s="23">
        <f>+claims!F234</f>
        <v>0</v>
      </c>
      <c r="Z234" s="6">
        <f t="shared" si="51"/>
        <v>0</v>
      </c>
      <c r="AA234" s="6">
        <f t="shared" si="52"/>
        <v>0</v>
      </c>
      <c r="AB234" s="6">
        <f t="shared" si="41"/>
        <v>0</v>
      </c>
      <c r="AD234" s="6">
        <f t="shared" si="42"/>
        <v>0</v>
      </c>
    </row>
    <row r="235" spans="1:30" outlineLevel="1">
      <c r="A235" s="48" t="s">
        <v>388</v>
      </c>
      <c r="B235" s="48" t="s">
        <v>389</v>
      </c>
      <c r="C235" s="38"/>
      <c r="D235" s="38" t="s">
        <v>389</v>
      </c>
      <c r="E235" s="38"/>
      <c r="F235" s="64">
        <v>13</v>
      </c>
      <c r="G235" s="38">
        <f t="shared" si="49"/>
        <v>13</v>
      </c>
      <c r="H235" s="38"/>
      <c r="I235" s="38" t="s">
        <v>389</v>
      </c>
      <c r="J235" s="38"/>
      <c r="K235" s="64">
        <v>13</v>
      </c>
      <c r="L235" s="38">
        <f t="shared" si="50"/>
        <v>13</v>
      </c>
      <c r="M235" s="38"/>
      <c r="N235" s="38" t="s">
        <v>389</v>
      </c>
      <c r="O235" s="38"/>
      <c r="P235" s="38">
        <v>14</v>
      </c>
      <c r="Q235" s="38">
        <f t="shared" si="44"/>
        <v>14</v>
      </c>
      <c r="R235" s="16">
        <f t="shared" si="48"/>
        <v>13.5</v>
      </c>
      <c r="T235" s="39">
        <f t="shared" si="53"/>
        <v>7.1074098762330078E-5</v>
      </c>
      <c r="V235" s="23">
        <f>+claims!D235</f>
        <v>0</v>
      </c>
      <c r="W235" s="23">
        <f>+claims!E235</f>
        <v>0</v>
      </c>
      <c r="X235" s="23">
        <f>+claims!F235</f>
        <v>0</v>
      </c>
      <c r="Z235" s="6">
        <f t="shared" si="51"/>
        <v>0</v>
      </c>
      <c r="AA235" s="6">
        <f t="shared" si="52"/>
        <v>0</v>
      </c>
      <c r="AB235" s="6">
        <f t="shared" ref="AB235:AB238" si="54">IF(Q235&gt;100,IF(X235&lt;1,0,+X235/Q235),IF(X235&lt;1,0,+X235/100))</f>
        <v>0</v>
      </c>
      <c r="AD235" s="6">
        <f t="shared" si="42"/>
        <v>0</v>
      </c>
    </row>
    <row r="236" spans="1:30" outlineLevel="1">
      <c r="A236" s="48" t="s">
        <v>390</v>
      </c>
      <c r="B236" s="48" t="s">
        <v>391</v>
      </c>
      <c r="C236" s="38"/>
      <c r="D236" s="38" t="s">
        <v>391</v>
      </c>
      <c r="E236" s="38"/>
      <c r="F236" s="64">
        <v>8</v>
      </c>
      <c r="G236" s="38">
        <f t="shared" si="49"/>
        <v>8</v>
      </c>
      <c r="H236" s="38"/>
      <c r="I236" s="38" t="s">
        <v>391</v>
      </c>
      <c r="J236" s="38"/>
      <c r="K236" s="64">
        <v>7</v>
      </c>
      <c r="L236" s="38">
        <f t="shared" si="50"/>
        <v>7</v>
      </c>
      <c r="M236" s="38"/>
      <c r="N236" s="38" t="s">
        <v>391</v>
      </c>
      <c r="O236" s="38"/>
      <c r="P236" s="38">
        <v>6</v>
      </c>
      <c r="Q236" s="38">
        <f t="shared" si="44"/>
        <v>6</v>
      </c>
      <c r="R236" s="16">
        <f t="shared" si="48"/>
        <v>6.666666666666667</v>
      </c>
      <c r="T236" s="39">
        <f t="shared" si="53"/>
        <v>3.5098320376459298E-5</v>
      </c>
      <c r="V236" s="23">
        <f>+claims!D236</f>
        <v>0</v>
      </c>
      <c r="W236" s="23">
        <f>+claims!E236</f>
        <v>0</v>
      </c>
      <c r="X236" s="23">
        <f>+claims!F236</f>
        <v>0</v>
      </c>
      <c r="Z236" s="6">
        <f t="shared" si="51"/>
        <v>0</v>
      </c>
      <c r="AA236" s="6">
        <f t="shared" si="52"/>
        <v>0</v>
      </c>
      <c r="AB236" s="6">
        <f t="shared" si="54"/>
        <v>0</v>
      </c>
      <c r="AD236" s="6">
        <f t="shared" si="42"/>
        <v>0</v>
      </c>
    </row>
    <row r="237" spans="1:30" outlineLevel="1">
      <c r="A237" s="48" t="s">
        <v>392</v>
      </c>
      <c r="B237" s="48" t="s">
        <v>393</v>
      </c>
      <c r="C237" s="38"/>
      <c r="D237" s="38" t="s">
        <v>393</v>
      </c>
      <c r="E237" s="38"/>
      <c r="F237" s="64">
        <v>63</v>
      </c>
      <c r="G237" s="38">
        <f t="shared" si="49"/>
        <v>63</v>
      </c>
      <c r="H237" s="38"/>
      <c r="I237" s="38" t="s">
        <v>393</v>
      </c>
      <c r="J237" s="38"/>
      <c r="K237" s="64">
        <v>58.5</v>
      </c>
      <c r="L237" s="38">
        <f t="shared" si="50"/>
        <v>58.5</v>
      </c>
      <c r="M237" s="38"/>
      <c r="N237" s="38" t="s">
        <v>393</v>
      </c>
      <c r="O237" s="38"/>
      <c r="P237" s="38">
        <v>58.5</v>
      </c>
      <c r="Q237" s="38">
        <f t="shared" si="44"/>
        <v>58.5</v>
      </c>
      <c r="R237" s="16">
        <f t="shared" si="48"/>
        <v>59.25</v>
      </c>
      <c r="T237" s="39">
        <f t="shared" si="53"/>
        <v>3.1193632234578197E-4</v>
      </c>
      <c r="V237" s="23">
        <f>+claims!D237</f>
        <v>7</v>
      </c>
      <c r="W237" s="23">
        <f>+claims!E237</f>
        <v>4</v>
      </c>
      <c r="X237" s="23">
        <f>+claims!F237</f>
        <v>3</v>
      </c>
      <c r="Z237" s="6">
        <f t="shared" si="51"/>
        <v>7.0000000000000007E-2</v>
      </c>
      <c r="AA237" s="6">
        <f t="shared" si="52"/>
        <v>0.04</v>
      </c>
      <c r="AB237" s="6">
        <f t="shared" si="54"/>
        <v>0.03</v>
      </c>
      <c r="AD237" s="6">
        <f t="shared" si="42"/>
        <v>0.04</v>
      </c>
    </row>
    <row r="238" spans="1:30" outlineLevel="1">
      <c r="A238" s="48" t="s">
        <v>394</v>
      </c>
      <c r="B238" s="48" t="s">
        <v>395</v>
      </c>
      <c r="C238" s="38"/>
      <c r="D238" s="38" t="s">
        <v>395</v>
      </c>
      <c r="E238" s="38"/>
      <c r="F238" s="64">
        <v>12</v>
      </c>
      <c r="G238" s="38">
        <f t="shared" si="49"/>
        <v>12</v>
      </c>
      <c r="H238" s="38"/>
      <c r="I238" s="38" t="s">
        <v>395</v>
      </c>
      <c r="J238" s="38"/>
      <c r="K238" s="64">
        <v>10</v>
      </c>
      <c r="L238" s="38">
        <f t="shared" si="50"/>
        <v>10</v>
      </c>
      <c r="M238" s="38"/>
      <c r="N238" s="38" t="s">
        <v>395</v>
      </c>
      <c r="O238" s="38"/>
      <c r="P238" s="38">
        <v>10</v>
      </c>
      <c r="Q238" s="38">
        <f t="shared" si="44"/>
        <v>10</v>
      </c>
      <c r="R238" s="16">
        <f t="shared" si="48"/>
        <v>10.333333333333334</v>
      </c>
      <c r="T238" s="39">
        <f t="shared" si="53"/>
        <v>5.4402396583511912E-5</v>
      </c>
      <c r="V238" s="23">
        <f>+claims!D238</f>
        <v>0</v>
      </c>
      <c r="W238" s="23">
        <f>+claims!E238</f>
        <v>0</v>
      </c>
      <c r="X238" s="23">
        <f>+claims!F238</f>
        <v>0</v>
      </c>
      <c r="Z238" s="6">
        <f t="shared" si="51"/>
        <v>0</v>
      </c>
      <c r="AA238" s="6">
        <f t="shared" si="52"/>
        <v>0</v>
      </c>
      <c r="AB238" s="6">
        <f t="shared" si="54"/>
        <v>0</v>
      </c>
      <c r="AD238" s="6">
        <f t="shared" si="42"/>
        <v>0</v>
      </c>
    </row>
    <row r="239" spans="1:30" s="48" customFormat="1" outlineLevel="1">
      <c r="A239" s="50" t="s">
        <v>576</v>
      </c>
      <c r="B239" s="50" t="s">
        <v>577</v>
      </c>
      <c r="C239" s="38"/>
      <c r="D239" s="50" t="s">
        <v>577</v>
      </c>
      <c r="E239" s="38"/>
      <c r="F239" s="64">
        <v>0</v>
      </c>
      <c r="G239" s="38">
        <f>AVERAGE(C239:F239)</f>
        <v>0</v>
      </c>
      <c r="H239" s="38"/>
      <c r="I239" s="50" t="s">
        <v>577</v>
      </c>
      <c r="J239" s="38"/>
      <c r="K239" s="64">
        <v>0</v>
      </c>
      <c r="L239" s="38">
        <f>AVERAGE(H239:K239)</f>
        <v>0</v>
      </c>
      <c r="M239" s="38"/>
      <c r="N239" s="50" t="s">
        <v>577</v>
      </c>
      <c r="O239" s="38"/>
      <c r="P239" s="38">
        <v>5</v>
      </c>
      <c r="Q239" s="38">
        <f t="shared" si="44"/>
        <v>5</v>
      </c>
      <c r="R239" s="16">
        <f t="shared" si="48"/>
        <v>5</v>
      </c>
      <c r="T239" s="39">
        <f t="shared" si="53"/>
        <v>2.632374028234447E-5</v>
      </c>
      <c r="V239" s="23">
        <f>+claims!D239</f>
        <v>0</v>
      </c>
      <c r="W239" s="23">
        <f>+claims!E239</f>
        <v>0</v>
      </c>
      <c r="X239" s="23">
        <f>+claims!F239</f>
        <v>0</v>
      </c>
      <c r="Z239" s="52">
        <f t="shared" ref="Z239:Z262" si="55">IF(G239&gt;100,IF(V239&lt;1,0,+V239/G239),IF(V239&lt;1,0,+V239/100))</f>
        <v>0</v>
      </c>
      <c r="AA239" s="52">
        <f t="shared" ref="AA239:AA262" si="56">IF(L239&gt;100,IF(W239&lt;1,0,+W239/L239),IF(W239&lt;1,0,+W239/100))</f>
        <v>0</v>
      </c>
      <c r="AB239" s="52">
        <f t="shared" ref="AB239:AB262" si="57">IF(Q239&gt;100,IF(X239&lt;1,0,+X239/Q239),IF(X239&lt;1,0,+X239/100))</f>
        <v>0</v>
      </c>
      <c r="AD239" s="52">
        <f t="shared" ref="AD239:AD262" si="58">(+Z239+(AA239*2)+(AB239*3))/6</f>
        <v>0</v>
      </c>
    </row>
    <row r="240" spans="1:30" outlineLevel="1">
      <c r="A240" s="48" t="s">
        <v>396</v>
      </c>
      <c r="B240" s="48" t="s">
        <v>397</v>
      </c>
      <c r="C240" s="38"/>
      <c r="D240" s="38" t="s">
        <v>397</v>
      </c>
      <c r="E240" s="38"/>
      <c r="F240" s="64">
        <v>61</v>
      </c>
      <c r="G240" s="38">
        <f>AVERAGE(C240:F240)</f>
        <v>61</v>
      </c>
      <c r="H240" s="38"/>
      <c r="I240" s="38" t="s">
        <v>397</v>
      </c>
      <c r="J240" s="38"/>
      <c r="K240" s="64">
        <v>58</v>
      </c>
      <c r="L240" s="38">
        <f>AVERAGE(H240:K240)</f>
        <v>58</v>
      </c>
      <c r="M240" s="38"/>
      <c r="N240" s="38" t="s">
        <v>397</v>
      </c>
      <c r="O240" s="38"/>
      <c r="P240" s="38">
        <v>53</v>
      </c>
      <c r="Q240" s="38">
        <f t="shared" si="44"/>
        <v>53</v>
      </c>
      <c r="R240" s="16">
        <f t="shared" si="48"/>
        <v>56</v>
      </c>
      <c r="T240" s="39">
        <f t="shared" si="53"/>
        <v>2.9482589116225805E-4</v>
      </c>
      <c r="V240" s="23">
        <f>+claims!D240</f>
        <v>1</v>
      </c>
      <c r="W240" s="23">
        <f>+claims!E240</f>
        <v>1</v>
      </c>
      <c r="X240" s="23">
        <f>+claims!F240</f>
        <v>0</v>
      </c>
      <c r="Y240" s="48"/>
      <c r="Z240" s="52">
        <f t="shared" si="55"/>
        <v>0.01</v>
      </c>
      <c r="AA240" s="52">
        <f t="shared" si="56"/>
        <v>0.01</v>
      </c>
      <c r="AB240" s="52">
        <f t="shared" si="57"/>
        <v>0</v>
      </c>
      <c r="AC240" s="48"/>
      <c r="AD240" s="52">
        <f t="shared" si="58"/>
        <v>5.0000000000000001E-3</v>
      </c>
    </row>
    <row r="241" spans="1:30" outlineLevel="1">
      <c r="A241" s="48" t="s">
        <v>398</v>
      </c>
      <c r="B241" s="48" t="s">
        <v>399</v>
      </c>
      <c r="C241" s="38"/>
      <c r="D241" s="38" t="s">
        <v>399</v>
      </c>
      <c r="E241" s="38"/>
      <c r="F241" s="64">
        <v>22.5</v>
      </c>
      <c r="G241" s="38">
        <f>AVERAGE(C241:F241)</f>
        <v>22.5</v>
      </c>
      <c r="H241" s="38"/>
      <c r="I241" s="38" t="s">
        <v>399</v>
      </c>
      <c r="J241" s="38"/>
      <c r="K241" s="64">
        <v>23.5</v>
      </c>
      <c r="L241" s="38">
        <f>AVERAGE(H241:K241)</f>
        <v>23.5</v>
      </c>
      <c r="M241" s="38"/>
      <c r="N241" s="38" t="s">
        <v>399</v>
      </c>
      <c r="O241" s="38"/>
      <c r="P241" s="38">
        <v>21</v>
      </c>
      <c r="Q241" s="38">
        <f t="shared" si="44"/>
        <v>21</v>
      </c>
      <c r="R241" s="16">
        <f t="shared" si="48"/>
        <v>22.083333333333332</v>
      </c>
      <c r="T241" s="39">
        <f t="shared" si="53"/>
        <v>1.1626318624702141E-4</v>
      </c>
      <c r="V241" s="23">
        <f>+claims!D241</f>
        <v>0</v>
      </c>
      <c r="W241" s="23">
        <f>+claims!E241</f>
        <v>0</v>
      </c>
      <c r="X241" s="23">
        <f>+claims!F241</f>
        <v>0</v>
      </c>
      <c r="Y241" s="48"/>
      <c r="Z241" s="52">
        <f t="shared" si="55"/>
        <v>0</v>
      </c>
      <c r="AA241" s="52">
        <f t="shared" si="56"/>
        <v>0</v>
      </c>
      <c r="AB241" s="52">
        <f t="shared" si="57"/>
        <v>0</v>
      </c>
      <c r="AC241" s="48"/>
      <c r="AD241" s="52">
        <f t="shared" si="58"/>
        <v>0</v>
      </c>
    </row>
    <row r="242" spans="1:30" outlineLevel="1">
      <c r="A242" s="48" t="s">
        <v>400</v>
      </c>
      <c r="B242" s="48" t="s">
        <v>401</v>
      </c>
      <c r="C242" s="38"/>
      <c r="D242" s="38" t="s">
        <v>401</v>
      </c>
      <c r="E242" s="38"/>
      <c r="F242" s="64">
        <v>352</v>
      </c>
      <c r="G242" s="38">
        <f>AVERAGE(C242:F242)</f>
        <v>352</v>
      </c>
      <c r="H242" s="38"/>
      <c r="I242" s="38" t="s">
        <v>401</v>
      </c>
      <c r="J242" s="38"/>
      <c r="K242" s="64">
        <v>335.5</v>
      </c>
      <c r="L242" s="38">
        <f>AVERAGE(H242:K242)</f>
        <v>335.5</v>
      </c>
      <c r="M242" s="38"/>
      <c r="N242" s="38" t="s">
        <v>401</v>
      </c>
      <c r="O242" s="38"/>
      <c r="P242" s="38">
        <v>325</v>
      </c>
      <c r="Q242" s="38">
        <f t="shared" si="44"/>
        <v>325</v>
      </c>
      <c r="R242" s="16">
        <f t="shared" si="48"/>
        <v>333</v>
      </c>
      <c r="T242" s="39">
        <f t="shared" si="53"/>
        <v>1.7531611028041418E-3</v>
      </c>
      <c r="V242" s="23">
        <f>+claims!D242</f>
        <v>4</v>
      </c>
      <c r="W242" s="23">
        <f>+claims!E242</f>
        <v>9</v>
      </c>
      <c r="X242" s="23">
        <f>+claims!F242</f>
        <v>6</v>
      </c>
      <c r="Y242" s="48"/>
      <c r="Z242" s="52">
        <f t="shared" si="55"/>
        <v>1.1363636363636364E-2</v>
      </c>
      <c r="AA242" s="52">
        <f t="shared" si="56"/>
        <v>2.6825633383010434E-2</v>
      </c>
      <c r="AB242" s="52">
        <f t="shared" si="57"/>
        <v>1.8461538461538463E-2</v>
      </c>
      <c r="AC242" s="48"/>
      <c r="AD242" s="52">
        <f t="shared" si="58"/>
        <v>2.0066586419045438E-2</v>
      </c>
    </row>
    <row r="243" spans="1:30" outlineLevel="1">
      <c r="A243" s="48" t="s">
        <v>402</v>
      </c>
      <c r="B243" s="48" t="s">
        <v>403</v>
      </c>
      <c r="C243" s="38"/>
      <c r="D243" s="38" t="s">
        <v>403</v>
      </c>
      <c r="E243" s="38"/>
      <c r="F243" s="64">
        <v>96</v>
      </c>
      <c r="G243" s="38">
        <f t="shared" si="49"/>
        <v>96</v>
      </c>
      <c r="H243" s="38"/>
      <c r="I243" s="38" t="s">
        <v>403</v>
      </c>
      <c r="J243" s="38"/>
      <c r="K243" s="64">
        <v>93</v>
      </c>
      <c r="L243" s="38">
        <f t="shared" si="50"/>
        <v>93</v>
      </c>
      <c r="M243" s="38"/>
      <c r="N243" s="38" t="s">
        <v>403</v>
      </c>
      <c r="O243" s="38"/>
      <c r="P243" s="38">
        <v>89</v>
      </c>
      <c r="Q243" s="38">
        <f t="shared" si="44"/>
        <v>89</v>
      </c>
      <c r="R243" s="16">
        <f t="shared" si="48"/>
        <v>91.5</v>
      </c>
      <c r="T243" s="39">
        <f t="shared" si="53"/>
        <v>4.8172444716690382E-4</v>
      </c>
      <c r="V243" s="23">
        <f>+claims!D243</f>
        <v>1</v>
      </c>
      <c r="W243" s="23">
        <f>+claims!E243</f>
        <v>0</v>
      </c>
      <c r="X243" s="23">
        <f>+claims!F243</f>
        <v>0</v>
      </c>
      <c r="Y243" s="48"/>
      <c r="Z243" s="52">
        <f t="shared" si="55"/>
        <v>0.01</v>
      </c>
      <c r="AA243" s="52">
        <f t="shared" si="56"/>
        <v>0</v>
      </c>
      <c r="AB243" s="52">
        <f t="shared" si="57"/>
        <v>0</v>
      </c>
      <c r="AC243" s="48"/>
      <c r="AD243" s="52">
        <f t="shared" si="58"/>
        <v>1.6666666666666668E-3</v>
      </c>
    </row>
    <row r="244" spans="1:30" outlineLevel="1">
      <c r="A244" s="48" t="s">
        <v>404</v>
      </c>
      <c r="B244" s="48" t="s">
        <v>405</v>
      </c>
      <c r="C244" s="38"/>
      <c r="D244" s="38" t="s">
        <v>405</v>
      </c>
      <c r="E244" s="38"/>
      <c r="F244" s="64">
        <v>30</v>
      </c>
      <c r="G244" s="38">
        <f t="shared" si="49"/>
        <v>30</v>
      </c>
      <c r="H244" s="38"/>
      <c r="I244" s="38" t="s">
        <v>405</v>
      </c>
      <c r="J244" s="38"/>
      <c r="K244" s="64">
        <v>30.5</v>
      </c>
      <c r="L244" s="38">
        <f t="shared" si="50"/>
        <v>30.5</v>
      </c>
      <c r="M244" s="38"/>
      <c r="N244" s="38" t="s">
        <v>405</v>
      </c>
      <c r="O244" s="38"/>
      <c r="P244" s="38">
        <v>30.5</v>
      </c>
      <c r="Q244" s="38">
        <f t="shared" si="44"/>
        <v>30.5</v>
      </c>
      <c r="R244" s="16">
        <f t="shared" si="48"/>
        <v>30.416666666666668</v>
      </c>
      <c r="T244" s="39">
        <f t="shared" si="53"/>
        <v>1.6013608671759555E-4</v>
      </c>
      <c r="V244" s="23">
        <f>+claims!D244</f>
        <v>0</v>
      </c>
      <c r="W244" s="23">
        <f>+claims!E244</f>
        <v>1</v>
      </c>
      <c r="X244" s="23">
        <f>+claims!F244</f>
        <v>0</v>
      </c>
      <c r="Y244" s="48"/>
      <c r="Z244" s="52">
        <f t="shared" si="55"/>
        <v>0</v>
      </c>
      <c r="AA244" s="52">
        <f t="shared" si="56"/>
        <v>0.01</v>
      </c>
      <c r="AB244" s="52">
        <f t="shared" si="57"/>
        <v>0</v>
      </c>
      <c r="AC244" s="48"/>
      <c r="AD244" s="52">
        <f t="shared" si="58"/>
        <v>3.3333333333333335E-3</v>
      </c>
    </row>
    <row r="245" spans="1:30" outlineLevel="1">
      <c r="A245" s="48" t="s">
        <v>406</v>
      </c>
      <c r="B245" s="48" t="s">
        <v>407</v>
      </c>
      <c r="C245" s="38"/>
      <c r="D245" s="38" t="s">
        <v>407</v>
      </c>
      <c r="E245" s="38"/>
      <c r="F245" s="64">
        <v>184</v>
      </c>
      <c r="G245" s="38">
        <f t="shared" si="49"/>
        <v>184</v>
      </c>
      <c r="H245" s="38"/>
      <c r="I245" s="38" t="s">
        <v>407</v>
      </c>
      <c r="J245" s="38"/>
      <c r="K245" s="64">
        <v>194</v>
      </c>
      <c r="L245" s="38">
        <f t="shared" si="50"/>
        <v>194</v>
      </c>
      <c r="M245" s="38"/>
      <c r="N245" s="38" t="s">
        <v>407</v>
      </c>
      <c r="O245" s="38"/>
      <c r="P245" s="38">
        <v>188</v>
      </c>
      <c r="Q245" s="38">
        <f t="shared" si="44"/>
        <v>188</v>
      </c>
      <c r="R245" s="16">
        <f t="shared" si="48"/>
        <v>189.33333333333334</v>
      </c>
      <c r="T245" s="39">
        <f t="shared" si="53"/>
        <v>9.9679229869144401E-4</v>
      </c>
      <c r="V245" s="23">
        <f>+claims!D245</f>
        <v>5</v>
      </c>
      <c r="W245" s="23">
        <f>+claims!E245</f>
        <v>6</v>
      </c>
      <c r="X245" s="23">
        <f>+claims!F245</f>
        <v>6</v>
      </c>
      <c r="Y245" s="48"/>
      <c r="Z245" s="52">
        <f t="shared" si="55"/>
        <v>2.717391304347826E-2</v>
      </c>
      <c r="AA245" s="52">
        <f t="shared" si="56"/>
        <v>3.0927835051546393E-2</v>
      </c>
      <c r="AB245" s="52">
        <f t="shared" si="57"/>
        <v>3.1914893617021274E-2</v>
      </c>
      <c r="AC245" s="48"/>
      <c r="AD245" s="52">
        <f t="shared" si="58"/>
        <v>3.0795710666272475E-2</v>
      </c>
    </row>
    <row r="246" spans="1:30" outlineLevel="1">
      <c r="A246" s="48" t="s">
        <v>408</v>
      </c>
      <c r="B246" s="48" t="s">
        <v>409</v>
      </c>
      <c r="C246" s="38"/>
      <c r="D246" s="38" t="s">
        <v>409</v>
      </c>
      <c r="E246" s="38"/>
      <c r="F246" s="64">
        <v>250.5</v>
      </c>
      <c r="G246" s="38">
        <f t="shared" si="49"/>
        <v>250.5</v>
      </c>
      <c r="H246" s="38"/>
      <c r="I246" s="38" t="s">
        <v>409</v>
      </c>
      <c r="J246" s="38"/>
      <c r="K246" s="64">
        <v>259.5</v>
      </c>
      <c r="L246" s="38">
        <f t="shared" si="50"/>
        <v>259.5</v>
      </c>
      <c r="M246" s="38"/>
      <c r="N246" s="38" t="s">
        <v>409</v>
      </c>
      <c r="O246" s="38"/>
      <c r="P246" s="38">
        <v>260.5</v>
      </c>
      <c r="Q246" s="38">
        <f t="shared" si="44"/>
        <v>260.5</v>
      </c>
      <c r="R246" s="16">
        <f t="shared" si="48"/>
        <v>258.5</v>
      </c>
      <c r="T246" s="39">
        <f t="shared" si="53"/>
        <v>1.3609373725972092E-3</v>
      </c>
      <c r="V246" s="23">
        <f>+claims!D246</f>
        <v>0</v>
      </c>
      <c r="W246" s="23">
        <f>+claims!E246</f>
        <v>3</v>
      </c>
      <c r="X246" s="23">
        <f>+claims!F246</f>
        <v>2</v>
      </c>
      <c r="Y246" s="48"/>
      <c r="Z246" s="52">
        <f t="shared" si="55"/>
        <v>0</v>
      </c>
      <c r="AA246" s="52">
        <f t="shared" si="56"/>
        <v>1.1560693641618497E-2</v>
      </c>
      <c r="AB246" s="52">
        <f t="shared" si="57"/>
        <v>7.677543186180422E-3</v>
      </c>
      <c r="AC246" s="48"/>
      <c r="AD246" s="52">
        <f t="shared" si="58"/>
        <v>7.6923361402963771E-3</v>
      </c>
    </row>
    <row r="247" spans="1:30" outlineLevel="1">
      <c r="A247" s="48" t="s">
        <v>410</v>
      </c>
      <c r="B247" s="48" t="s">
        <v>411</v>
      </c>
      <c r="C247" s="38"/>
      <c r="D247" s="38" t="s">
        <v>411</v>
      </c>
      <c r="E247" s="38"/>
      <c r="F247" s="64">
        <v>5.5</v>
      </c>
      <c r="G247" s="38">
        <f t="shared" si="49"/>
        <v>5.5</v>
      </c>
      <c r="H247" s="38"/>
      <c r="I247" s="38" t="s">
        <v>411</v>
      </c>
      <c r="J247" s="38"/>
      <c r="K247" s="64">
        <v>5.5</v>
      </c>
      <c r="L247" s="38">
        <f t="shared" si="50"/>
        <v>5.5</v>
      </c>
      <c r="M247" s="38"/>
      <c r="N247" s="38" t="s">
        <v>411</v>
      </c>
      <c r="O247" s="38"/>
      <c r="P247" s="38">
        <v>4.5</v>
      </c>
      <c r="Q247" s="38">
        <f t="shared" si="44"/>
        <v>4.5</v>
      </c>
      <c r="R247" s="16">
        <f t="shared" si="48"/>
        <v>5</v>
      </c>
      <c r="T247" s="39">
        <f t="shared" si="53"/>
        <v>2.632374028234447E-5</v>
      </c>
      <c r="V247" s="23">
        <f>+claims!D247</f>
        <v>0</v>
      </c>
      <c r="W247" s="23">
        <f>+claims!E247</f>
        <v>0</v>
      </c>
      <c r="X247" s="23">
        <f>+claims!F247</f>
        <v>0</v>
      </c>
      <c r="Y247" s="48"/>
      <c r="Z247" s="52">
        <f t="shared" si="55"/>
        <v>0</v>
      </c>
      <c r="AA247" s="52">
        <f t="shared" si="56"/>
        <v>0</v>
      </c>
      <c r="AB247" s="52">
        <f t="shared" si="57"/>
        <v>0</v>
      </c>
      <c r="AC247" s="48"/>
      <c r="AD247" s="52">
        <f t="shared" si="58"/>
        <v>0</v>
      </c>
    </row>
    <row r="248" spans="1:30" outlineLevel="1">
      <c r="A248" s="48" t="s">
        <v>412</v>
      </c>
      <c r="B248" s="48" t="s">
        <v>413</v>
      </c>
      <c r="C248" s="38"/>
      <c r="D248" s="38" t="s">
        <v>413</v>
      </c>
      <c r="E248" s="38"/>
      <c r="F248" s="64">
        <v>11</v>
      </c>
      <c r="G248" s="38">
        <f t="shared" si="49"/>
        <v>11</v>
      </c>
      <c r="H248" s="38"/>
      <c r="I248" s="38" t="s">
        <v>413</v>
      </c>
      <c r="J248" s="38"/>
      <c r="K248" s="64">
        <v>13.5</v>
      </c>
      <c r="L248" s="38">
        <f t="shared" si="50"/>
        <v>13.5</v>
      </c>
      <c r="M248" s="38"/>
      <c r="N248" s="38" t="s">
        <v>413</v>
      </c>
      <c r="O248" s="38"/>
      <c r="P248" s="38">
        <v>13</v>
      </c>
      <c r="Q248" s="38">
        <f t="shared" si="44"/>
        <v>13</v>
      </c>
      <c r="R248" s="16">
        <f t="shared" si="48"/>
        <v>12.833333333333334</v>
      </c>
      <c r="T248" s="39">
        <f t="shared" si="53"/>
        <v>6.7564266724684147E-5</v>
      </c>
      <c r="V248" s="23">
        <f>+claims!D248</f>
        <v>0</v>
      </c>
      <c r="W248" s="23">
        <f>+claims!E248</f>
        <v>0</v>
      </c>
      <c r="X248" s="23">
        <f>+claims!F248</f>
        <v>0</v>
      </c>
      <c r="Y248" s="48"/>
      <c r="Z248" s="52">
        <f t="shared" si="55"/>
        <v>0</v>
      </c>
      <c r="AA248" s="52">
        <f t="shared" si="56"/>
        <v>0</v>
      </c>
      <c r="AB248" s="52">
        <f t="shared" si="57"/>
        <v>0</v>
      </c>
      <c r="AC248" s="48"/>
      <c r="AD248" s="52">
        <f t="shared" si="58"/>
        <v>0</v>
      </c>
    </row>
    <row r="249" spans="1:30" outlineLevel="1">
      <c r="A249" s="48" t="s">
        <v>414</v>
      </c>
      <c r="B249" s="48" t="s">
        <v>415</v>
      </c>
      <c r="C249" s="38"/>
      <c r="D249" s="38" t="s">
        <v>415</v>
      </c>
      <c r="E249" s="38"/>
      <c r="F249" s="64">
        <v>57</v>
      </c>
      <c r="G249" s="38">
        <f t="shared" si="49"/>
        <v>57</v>
      </c>
      <c r="H249" s="38"/>
      <c r="I249" s="38" t="s">
        <v>415</v>
      </c>
      <c r="J249" s="38"/>
      <c r="K249" s="64">
        <v>58</v>
      </c>
      <c r="L249" s="38">
        <f t="shared" si="50"/>
        <v>58</v>
      </c>
      <c r="M249" s="38"/>
      <c r="N249" s="38" t="s">
        <v>415</v>
      </c>
      <c r="O249" s="38"/>
      <c r="P249" s="38">
        <v>55</v>
      </c>
      <c r="Q249" s="38">
        <f t="shared" si="44"/>
        <v>55</v>
      </c>
      <c r="R249" s="16">
        <f t="shared" si="48"/>
        <v>56.333333333333336</v>
      </c>
      <c r="T249" s="39">
        <f t="shared" si="53"/>
        <v>2.9658080718108105E-4</v>
      </c>
      <c r="V249" s="23">
        <f>+claims!D249</f>
        <v>1</v>
      </c>
      <c r="W249" s="23">
        <f>+claims!E249</f>
        <v>4</v>
      </c>
      <c r="X249" s="23">
        <f>+claims!F249</f>
        <v>2</v>
      </c>
      <c r="Y249" s="48"/>
      <c r="Z249" s="52">
        <f t="shared" si="55"/>
        <v>0.01</v>
      </c>
      <c r="AA249" s="52">
        <f t="shared" si="56"/>
        <v>0.04</v>
      </c>
      <c r="AB249" s="52">
        <f t="shared" si="57"/>
        <v>0.02</v>
      </c>
      <c r="AC249" s="48"/>
      <c r="AD249" s="52">
        <f t="shared" si="58"/>
        <v>2.4999999999999998E-2</v>
      </c>
    </row>
    <row r="250" spans="1:30" outlineLevel="1">
      <c r="A250" s="48" t="s">
        <v>416</v>
      </c>
      <c r="B250" s="48" t="s">
        <v>417</v>
      </c>
      <c r="C250" s="38"/>
      <c r="D250" s="38" t="s">
        <v>417</v>
      </c>
      <c r="E250" s="38"/>
      <c r="F250" s="64">
        <v>7.5</v>
      </c>
      <c r="G250" s="38">
        <f t="shared" si="49"/>
        <v>7.5</v>
      </c>
      <c r="H250" s="38"/>
      <c r="I250" s="38" t="s">
        <v>417</v>
      </c>
      <c r="J250" s="38"/>
      <c r="K250" s="64">
        <v>11</v>
      </c>
      <c r="L250" s="38">
        <f t="shared" si="50"/>
        <v>11</v>
      </c>
      <c r="M250" s="38"/>
      <c r="N250" s="38" t="s">
        <v>417</v>
      </c>
      <c r="O250" s="38"/>
      <c r="P250" s="38">
        <v>12</v>
      </c>
      <c r="Q250" s="38">
        <f t="shared" si="44"/>
        <v>12</v>
      </c>
      <c r="R250" s="16">
        <f t="shared" si="48"/>
        <v>10.916666666666666</v>
      </c>
      <c r="T250" s="39">
        <f t="shared" si="53"/>
        <v>5.7473499616452095E-5</v>
      </c>
      <c r="V250" s="23">
        <f>+claims!D250</f>
        <v>0</v>
      </c>
      <c r="W250" s="23">
        <f>+claims!E250</f>
        <v>0</v>
      </c>
      <c r="X250" s="23">
        <f>+claims!F250</f>
        <v>0</v>
      </c>
      <c r="Y250" s="48"/>
      <c r="Z250" s="52">
        <f t="shared" si="55"/>
        <v>0</v>
      </c>
      <c r="AA250" s="52">
        <f t="shared" si="56"/>
        <v>0</v>
      </c>
      <c r="AB250" s="52">
        <f t="shared" si="57"/>
        <v>0</v>
      </c>
      <c r="AC250" s="48"/>
      <c r="AD250" s="52">
        <f t="shared" si="58"/>
        <v>0</v>
      </c>
    </row>
    <row r="251" spans="1:30" outlineLevel="1">
      <c r="A251" s="48" t="s">
        <v>418</v>
      </c>
      <c r="B251" s="48" t="s">
        <v>419</v>
      </c>
      <c r="C251" s="38"/>
      <c r="D251" s="38" t="s">
        <v>419</v>
      </c>
      <c r="E251" s="38"/>
      <c r="F251" s="64">
        <v>12</v>
      </c>
      <c r="G251" s="38">
        <f t="shared" si="49"/>
        <v>12</v>
      </c>
      <c r="H251" s="38"/>
      <c r="I251" s="38" t="s">
        <v>419</v>
      </c>
      <c r="J251" s="38"/>
      <c r="K251" s="64">
        <v>13</v>
      </c>
      <c r="L251" s="38">
        <f t="shared" si="50"/>
        <v>13</v>
      </c>
      <c r="M251" s="38"/>
      <c r="N251" s="38" t="s">
        <v>419</v>
      </c>
      <c r="O251" s="38"/>
      <c r="P251" s="38">
        <v>12</v>
      </c>
      <c r="Q251" s="38">
        <f t="shared" si="44"/>
        <v>12</v>
      </c>
      <c r="R251" s="16">
        <f t="shared" si="48"/>
        <v>12.333333333333334</v>
      </c>
      <c r="T251" s="39">
        <f t="shared" si="53"/>
        <v>6.4931892696449699E-5</v>
      </c>
      <c r="V251" s="23">
        <f>+claims!D251</f>
        <v>0</v>
      </c>
      <c r="W251" s="23">
        <f>+claims!E251</f>
        <v>0</v>
      </c>
      <c r="X251" s="23">
        <f>+claims!F251</f>
        <v>0</v>
      </c>
      <c r="Y251" s="48"/>
      <c r="Z251" s="52">
        <f t="shared" si="55"/>
        <v>0</v>
      </c>
      <c r="AA251" s="52">
        <f t="shared" si="56"/>
        <v>0</v>
      </c>
      <c r="AB251" s="52">
        <f t="shared" si="57"/>
        <v>0</v>
      </c>
      <c r="AC251" s="48"/>
      <c r="AD251" s="52">
        <f t="shared" si="58"/>
        <v>0</v>
      </c>
    </row>
    <row r="252" spans="1:30" outlineLevel="1">
      <c r="A252" s="48" t="s">
        <v>420</v>
      </c>
      <c r="B252" s="48" t="s">
        <v>421</v>
      </c>
      <c r="C252" s="38"/>
      <c r="D252" s="38" t="s">
        <v>421</v>
      </c>
      <c r="E252" s="38"/>
      <c r="F252" s="64">
        <v>61.5</v>
      </c>
      <c r="G252" s="38">
        <f t="shared" si="49"/>
        <v>61.5</v>
      </c>
      <c r="H252" s="38"/>
      <c r="I252" s="38" t="s">
        <v>421</v>
      </c>
      <c r="J252" s="38"/>
      <c r="K252" s="64">
        <v>57.5</v>
      </c>
      <c r="L252" s="38">
        <f t="shared" si="50"/>
        <v>57.5</v>
      </c>
      <c r="M252" s="38"/>
      <c r="N252" s="38" t="s">
        <v>421</v>
      </c>
      <c r="O252" s="38"/>
      <c r="P252" s="38">
        <v>56.5</v>
      </c>
      <c r="Q252" s="38">
        <f t="shared" si="44"/>
        <v>56.5</v>
      </c>
      <c r="R252" s="16">
        <f t="shared" si="48"/>
        <v>57.666666666666664</v>
      </c>
      <c r="T252" s="39">
        <f t="shared" si="53"/>
        <v>3.0360047125637291E-4</v>
      </c>
      <c r="V252" s="23">
        <f>+claims!D252</f>
        <v>0</v>
      </c>
      <c r="W252" s="23">
        <f>+claims!E252</f>
        <v>0</v>
      </c>
      <c r="X252" s="23">
        <f>+claims!F252</f>
        <v>0</v>
      </c>
      <c r="Y252" s="48"/>
      <c r="Z252" s="52">
        <f t="shared" si="55"/>
        <v>0</v>
      </c>
      <c r="AA252" s="52">
        <f t="shared" si="56"/>
        <v>0</v>
      </c>
      <c r="AB252" s="52">
        <f t="shared" si="57"/>
        <v>0</v>
      </c>
      <c r="AC252" s="48"/>
      <c r="AD252" s="52">
        <f t="shared" si="58"/>
        <v>0</v>
      </c>
    </row>
    <row r="253" spans="1:30" outlineLevel="1">
      <c r="A253" s="48" t="s">
        <v>422</v>
      </c>
      <c r="B253" s="48" t="s">
        <v>423</v>
      </c>
      <c r="C253" s="38"/>
      <c r="D253" s="38" t="s">
        <v>423</v>
      </c>
      <c r="E253" s="38"/>
      <c r="F253" s="64">
        <v>26.5</v>
      </c>
      <c r="G253" s="38">
        <f t="shared" si="49"/>
        <v>26.5</v>
      </c>
      <c r="H253" s="38"/>
      <c r="I253" s="38" t="s">
        <v>423</v>
      </c>
      <c r="J253" s="38"/>
      <c r="K253" s="64">
        <v>28.5</v>
      </c>
      <c r="L253" s="38">
        <f t="shared" si="50"/>
        <v>28.5</v>
      </c>
      <c r="M253" s="38"/>
      <c r="N253" s="38" t="s">
        <v>423</v>
      </c>
      <c r="O253" s="38"/>
      <c r="P253" s="38">
        <v>27.5</v>
      </c>
      <c r="Q253" s="38">
        <f t="shared" si="44"/>
        <v>27.5</v>
      </c>
      <c r="R253" s="16">
        <f t="shared" si="48"/>
        <v>27.666666666666668</v>
      </c>
      <c r="T253" s="39">
        <f t="shared" si="53"/>
        <v>1.4565802956230609E-4</v>
      </c>
      <c r="V253" s="23">
        <f>+claims!D253</f>
        <v>0</v>
      </c>
      <c r="W253" s="23">
        <f>+claims!E253</f>
        <v>0</v>
      </c>
      <c r="X253" s="23">
        <f>+claims!F253</f>
        <v>0</v>
      </c>
      <c r="Y253" s="48"/>
      <c r="Z253" s="52">
        <f t="shared" si="55"/>
        <v>0</v>
      </c>
      <c r="AA253" s="52">
        <f t="shared" si="56"/>
        <v>0</v>
      </c>
      <c r="AB253" s="52">
        <f t="shared" si="57"/>
        <v>0</v>
      </c>
      <c r="AC253" s="48"/>
      <c r="AD253" s="52">
        <f t="shared" si="58"/>
        <v>0</v>
      </c>
    </row>
    <row r="254" spans="1:30" outlineLevel="1">
      <c r="A254" s="48" t="s">
        <v>424</v>
      </c>
      <c r="B254" s="48" t="s">
        <v>425</v>
      </c>
      <c r="C254" s="38"/>
      <c r="D254" s="38" t="s">
        <v>425</v>
      </c>
      <c r="E254" s="38"/>
      <c r="F254" s="64">
        <v>56</v>
      </c>
      <c r="G254" s="38">
        <f t="shared" si="49"/>
        <v>56</v>
      </c>
      <c r="H254" s="38"/>
      <c r="I254" s="38" t="s">
        <v>425</v>
      </c>
      <c r="J254" s="38"/>
      <c r="K254" s="64">
        <v>53</v>
      </c>
      <c r="L254" s="38">
        <f t="shared" si="50"/>
        <v>53</v>
      </c>
      <c r="M254" s="38"/>
      <c r="N254" s="38" t="s">
        <v>425</v>
      </c>
      <c r="O254" s="38"/>
      <c r="P254" s="38">
        <v>53</v>
      </c>
      <c r="Q254" s="38">
        <f t="shared" si="44"/>
        <v>53</v>
      </c>
      <c r="R254" s="16">
        <f t="shared" si="48"/>
        <v>53.5</v>
      </c>
      <c r="T254" s="39">
        <f t="shared" si="53"/>
        <v>2.8166402102108585E-4</v>
      </c>
      <c r="V254" s="23">
        <f>+claims!D254</f>
        <v>2</v>
      </c>
      <c r="W254" s="23">
        <f>+claims!E254</f>
        <v>2</v>
      </c>
      <c r="X254" s="23">
        <f>+claims!F254</f>
        <v>4</v>
      </c>
      <c r="Y254" s="48"/>
      <c r="Z254" s="52">
        <f t="shared" si="55"/>
        <v>0.02</v>
      </c>
      <c r="AA254" s="52">
        <f t="shared" si="56"/>
        <v>0.02</v>
      </c>
      <c r="AB254" s="52">
        <f t="shared" si="57"/>
        <v>0.04</v>
      </c>
      <c r="AC254" s="48"/>
      <c r="AD254" s="52">
        <f t="shared" si="58"/>
        <v>0.03</v>
      </c>
    </row>
    <row r="255" spans="1:30" outlineLevel="1">
      <c r="A255" s="48" t="s">
        <v>426</v>
      </c>
      <c r="B255" s="48" t="s">
        <v>427</v>
      </c>
      <c r="C255" s="38"/>
      <c r="D255" s="38" t="s">
        <v>427</v>
      </c>
      <c r="E255" s="38"/>
      <c r="F255" s="64">
        <v>3</v>
      </c>
      <c r="G255" s="38">
        <f t="shared" si="49"/>
        <v>3</v>
      </c>
      <c r="H255" s="38"/>
      <c r="I255" s="38" t="s">
        <v>427</v>
      </c>
      <c r="J255" s="38"/>
      <c r="K255" s="64">
        <v>3</v>
      </c>
      <c r="L255" s="38">
        <f t="shared" si="50"/>
        <v>3</v>
      </c>
      <c r="M255" s="38"/>
      <c r="N255" s="38" t="s">
        <v>427</v>
      </c>
      <c r="O255" s="38"/>
      <c r="P255" s="38">
        <v>3</v>
      </c>
      <c r="Q255" s="38">
        <f t="shared" si="44"/>
        <v>3</v>
      </c>
      <c r="R255" s="16">
        <f t="shared" si="48"/>
        <v>3</v>
      </c>
      <c r="T255" s="39">
        <f t="shared" si="53"/>
        <v>1.5794244169406683E-5</v>
      </c>
      <c r="V255" s="23">
        <f>+claims!D255</f>
        <v>0</v>
      </c>
      <c r="W255" s="23">
        <f>+claims!E255</f>
        <v>0</v>
      </c>
      <c r="X255" s="23">
        <f>+claims!F255</f>
        <v>0</v>
      </c>
      <c r="Y255" s="48"/>
      <c r="Z255" s="52">
        <f t="shared" si="55"/>
        <v>0</v>
      </c>
      <c r="AA255" s="52">
        <f t="shared" si="56"/>
        <v>0</v>
      </c>
      <c r="AB255" s="52">
        <f t="shared" si="57"/>
        <v>0</v>
      </c>
      <c r="AC255" s="48"/>
      <c r="AD255" s="52">
        <f t="shared" si="58"/>
        <v>0</v>
      </c>
    </row>
    <row r="256" spans="1:30" outlineLevel="1">
      <c r="A256" s="48" t="s">
        <v>428</v>
      </c>
      <c r="B256" s="48" t="s">
        <v>429</v>
      </c>
      <c r="C256" s="38"/>
      <c r="D256" s="38" t="s">
        <v>429</v>
      </c>
      <c r="E256" s="38"/>
      <c r="F256" s="64">
        <v>24.5</v>
      </c>
      <c r="G256" s="38">
        <f t="shared" si="49"/>
        <v>24.5</v>
      </c>
      <c r="H256" s="38"/>
      <c r="I256" s="38" t="s">
        <v>429</v>
      </c>
      <c r="J256" s="38"/>
      <c r="K256" s="64">
        <v>25.5</v>
      </c>
      <c r="L256" s="38">
        <f t="shared" si="50"/>
        <v>25.5</v>
      </c>
      <c r="M256" s="38"/>
      <c r="N256" s="38" t="s">
        <v>429</v>
      </c>
      <c r="O256" s="38"/>
      <c r="P256" s="38">
        <v>24.5</v>
      </c>
      <c r="Q256" s="38">
        <f t="shared" si="44"/>
        <v>24.5</v>
      </c>
      <c r="R256" s="16">
        <f t="shared" si="48"/>
        <v>24.833333333333332</v>
      </c>
      <c r="T256" s="39">
        <f t="shared" si="53"/>
        <v>1.3074124340231087E-4</v>
      </c>
      <c r="V256" s="23">
        <f>+claims!D256</f>
        <v>0</v>
      </c>
      <c r="W256" s="23">
        <f>+claims!E256</f>
        <v>2</v>
      </c>
      <c r="X256" s="23">
        <f>+claims!F256</f>
        <v>1</v>
      </c>
      <c r="Y256" s="48"/>
      <c r="Z256" s="52">
        <f t="shared" si="55"/>
        <v>0</v>
      </c>
      <c r="AA256" s="52">
        <f t="shared" si="56"/>
        <v>0.02</v>
      </c>
      <c r="AB256" s="52">
        <f t="shared" si="57"/>
        <v>0.01</v>
      </c>
      <c r="AC256" s="48"/>
      <c r="AD256" s="52">
        <f t="shared" si="58"/>
        <v>1.1666666666666667E-2</v>
      </c>
    </row>
    <row r="257" spans="1:30" outlineLevel="1">
      <c r="A257" s="48" t="s">
        <v>430</v>
      </c>
      <c r="B257" s="48" t="s">
        <v>431</v>
      </c>
      <c r="C257" s="38"/>
      <c r="D257" s="38" t="s">
        <v>431</v>
      </c>
      <c r="E257" s="38"/>
      <c r="F257" s="64">
        <v>5</v>
      </c>
      <c r="G257" s="38">
        <f t="shared" si="49"/>
        <v>5</v>
      </c>
      <c r="H257" s="38"/>
      <c r="I257" s="38" t="s">
        <v>431</v>
      </c>
      <c r="J257" s="38"/>
      <c r="K257" s="64">
        <v>5</v>
      </c>
      <c r="L257" s="38">
        <f t="shared" si="50"/>
        <v>5</v>
      </c>
      <c r="M257" s="38"/>
      <c r="N257" s="38" t="s">
        <v>431</v>
      </c>
      <c r="O257" s="38"/>
      <c r="P257" s="38">
        <v>4</v>
      </c>
      <c r="Q257" s="38">
        <f t="shared" si="44"/>
        <v>4</v>
      </c>
      <c r="R257" s="16">
        <f t="shared" si="48"/>
        <v>4.5</v>
      </c>
      <c r="T257" s="39">
        <f t="shared" si="53"/>
        <v>2.3691366254110025E-5</v>
      </c>
      <c r="V257" s="23">
        <f>+claims!D257</f>
        <v>0</v>
      </c>
      <c r="W257" s="23">
        <f>+claims!E257</f>
        <v>0</v>
      </c>
      <c r="X257" s="23">
        <f>+claims!F257</f>
        <v>0</v>
      </c>
      <c r="Y257" s="48"/>
      <c r="Z257" s="52">
        <f t="shared" si="55"/>
        <v>0</v>
      </c>
      <c r="AA257" s="52">
        <f t="shared" si="56"/>
        <v>0</v>
      </c>
      <c r="AB257" s="52">
        <f t="shared" si="57"/>
        <v>0</v>
      </c>
      <c r="AC257" s="48"/>
      <c r="AD257" s="52">
        <f t="shared" si="58"/>
        <v>0</v>
      </c>
    </row>
    <row r="258" spans="1:30" outlineLevel="1">
      <c r="A258" s="48" t="s">
        <v>432</v>
      </c>
      <c r="B258" s="48" t="s">
        <v>433</v>
      </c>
      <c r="C258" s="38"/>
      <c r="D258" s="38" t="s">
        <v>433</v>
      </c>
      <c r="E258" s="38"/>
      <c r="F258" s="64">
        <v>113.5</v>
      </c>
      <c r="G258" s="38">
        <f t="shared" si="49"/>
        <v>113.5</v>
      </c>
      <c r="H258" s="38"/>
      <c r="I258" s="38" t="s">
        <v>433</v>
      </c>
      <c r="J258" s="38"/>
      <c r="K258" s="64">
        <v>105.5</v>
      </c>
      <c r="L258" s="38">
        <f t="shared" si="50"/>
        <v>105.5</v>
      </c>
      <c r="M258" s="38"/>
      <c r="N258" s="38" t="s">
        <v>433</v>
      </c>
      <c r="O258" s="38"/>
      <c r="P258" s="38">
        <v>102</v>
      </c>
      <c r="Q258" s="38">
        <f t="shared" si="44"/>
        <v>102</v>
      </c>
      <c r="R258" s="16">
        <f t="shared" si="48"/>
        <v>105.08333333333333</v>
      </c>
      <c r="T258" s="39">
        <f t="shared" si="53"/>
        <v>5.5323727493393959E-4</v>
      </c>
      <c r="V258" s="23">
        <f>+claims!D258</f>
        <v>1</v>
      </c>
      <c r="W258" s="23">
        <f>+claims!E258</f>
        <v>0</v>
      </c>
      <c r="X258" s="23">
        <f>+claims!F258</f>
        <v>0</v>
      </c>
      <c r="Y258" s="48"/>
      <c r="Z258" s="52">
        <f t="shared" si="55"/>
        <v>8.8105726872246704E-3</v>
      </c>
      <c r="AA258" s="52">
        <f t="shared" si="56"/>
        <v>0</v>
      </c>
      <c r="AB258" s="52">
        <f t="shared" si="57"/>
        <v>0</v>
      </c>
      <c r="AC258" s="48"/>
      <c r="AD258" s="52">
        <f t="shared" si="58"/>
        <v>1.4684287812041117E-3</v>
      </c>
    </row>
    <row r="259" spans="1:30" outlineLevel="1">
      <c r="A259" s="48" t="s">
        <v>434</v>
      </c>
      <c r="B259" s="48" t="s">
        <v>435</v>
      </c>
      <c r="C259" s="38"/>
      <c r="D259" s="38" t="s">
        <v>435</v>
      </c>
      <c r="E259" s="38"/>
      <c r="F259" s="64">
        <v>4.5</v>
      </c>
      <c r="G259" s="38">
        <f t="shared" si="49"/>
        <v>4.5</v>
      </c>
      <c r="H259" s="38"/>
      <c r="I259" s="38" t="s">
        <v>435</v>
      </c>
      <c r="J259" s="38"/>
      <c r="K259" s="64">
        <v>4.5</v>
      </c>
      <c r="L259" s="38">
        <f t="shared" si="50"/>
        <v>4.5</v>
      </c>
      <c r="M259" s="38"/>
      <c r="N259" s="38" t="s">
        <v>435</v>
      </c>
      <c r="O259" s="38"/>
      <c r="P259" s="38">
        <v>4.5</v>
      </c>
      <c r="Q259" s="38">
        <f t="shared" si="44"/>
        <v>4.5</v>
      </c>
      <c r="R259" s="16">
        <f t="shared" si="48"/>
        <v>4.5</v>
      </c>
      <c r="T259" s="39">
        <f t="shared" si="53"/>
        <v>2.3691366254110025E-5</v>
      </c>
      <c r="V259" s="23">
        <f>+claims!D259</f>
        <v>0</v>
      </c>
      <c r="W259" s="23">
        <f>+claims!E259</f>
        <v>0</v>
      </c>
      <c r="X259" s="23">
        <f>+claims!F259</f>
        <v>0</v>
      </c>
      <c r="Y259" s="48"/>
      <c r="Z259" s="52">
        <f t="shared" si="55"/>
        <v>0</v>
      </c>
      <c r="AA259" s="52">
        <f t="shared" si="56"/>
        <v>0</v>
      </c>
      <c r="AB259" s="52">
        <f t="shared" si="57"/>
        <v>0</v>
      </c>
      <c r="AC259" s="48"/>
      <c r="AD259" s="52">
        <f t="shared" si="58"/>
        <v>0</v>
      </c>
    </row>
    <row r="260" spans="1:30" outlineLevel="1">
      <c r="A260" s="48" t="s">
        <v>566</v>
      </c>
      <c r="B260" s="48" t="s">
        <v>567</v>
      </c>
      <c r="C260" s="38"/>
      <c r="D260" s="38" t="s">
        <v>567</v>
      </c>
      <c r="E260" s="38"/>
      <c r="F260" s="50">
        <v>18.5</v>
      </c>
      <c r="G260" s="38">
        <f>AVERAGE(C260:F260)</f>
        <v>18.5</v>
      </c>
      <c r="H260" s="38"/>
      <c r="I260" s="38" t="s">
        <v>567</v>
      </c>
      <c r="J260" s="38"/>
      <c r="K260" s="50">
        <v>16</v>
      </c>
      <c r="L260" s="38">
        <f>AVERAGE(H260:K260)</f>
        <v>16</v>
      </c>
      <c r="M260" s="38"/>
      <c r="N260" s="38" t="s">
        <v>567</v>
      </c>
      <c r="O260" s="38"/>
      <c r="P260" s="38">
        <v>18</v>
      </c>
      <c r="Q260" s="38">
        <f>AVERAGE(M260:P260)</f>
        <v>18</v>
      </c>
      <c r="R260" s="16">
        <f>IF(G260&gt;0,(+G260+(L260*2)+(Q260*3))/6,IF(L260&gt;0,((L260*2)+(Q260*3))/5,Q260))</f>
        <v>17.416666666666668</v>
      </c>
      <c r="T260" s="39">
        <f t="shared" si="53"/>
        <v>9.1694361983499917E-5</v>
      </c>
      <c r="V260" s="23">
        <f>+claims!D260</f>
        <v>0</v>
      </c>
      <c r="W260" s="23">
        <f>+claims!E260</f>
        <v>1</v>
      </c>
      <c r="X260" s="23">
        <f>+claims!F260</f>
        <v>0</v>
      </c>
      <c r="Y260" s="48"/>
      <c r="Z260" s="52">
        <f t="shared" si="55"/>
        <v>0</v>
      </c>
      <c r="AA260" s="52">
        <f t="shared" si="56"/>
        <v>0.01</v>
      </c>
      <c r="AB260" s="52">
        <f t="shared" si="57"/>
        <v>0</v>
      </c>
      <c r="AC260" s="48"/>
      <c r="AD260" s="52">
        <f t="shared" si="58"/>
        <v>3.3333333333333335E-3</v>
      </c>
    </row>
    <row r="261" spans="1:30" outlineLevel="1">
      <c r="A261" s="48" t="s">
        <v>436</v>
      </c>
      <c r="B261" s="48" t="s">
        <v>437</v>
      </c>
      <c r="C261" s="38"/>
      <c r="D261" s="38" t="s">
        <v>437</v>
      </c>
      <c r="E261" s="38"/>
      <c r="F261" s="64">
        <v>8</v>
      </c>
      <c r="G261" s="38">
        <f t="shared" si="49"/>
        <v>8</v>
      </c>
      <c r="H261" s="38"/>
      <c r="I261" s="38" t="s">
        <v>437</v>
      </c>
      <c r="J261" s="38"/>
      <c r="K261" s="64">
        <v>7.5</v>
      </c>
      <c r="L261" s="38">
        <f t="shared" si="50"/>
        <v>7.5</v>
      </c>
      <c r="M261" s="38"/>
      <c r="N261" s="38" t="s">
        <v>437</v>
      </c>
      <c r="O261" s="38"/>
      <c r="P261" s="38">
        <v>8</v>
      </c>
      <c r="Q261" s="38">
        <f t="shared" si="44"/>
        <v>8</v>
      </c>
      <c r="R261" s="16">
        <f t="shared" si="48"/>
        <v>7.833333333333333</v>
      </c>
      <c r="T261" s="39">
        <f t="shared" si="53"/>
        <v>4.124052644233967E-5</v>
      </c>
      <c r="V261" s="23">
        <f>+claims!D261</f>
        <v>0</v>
      </c>
      <c r="W261" s="23">
        <f>+claims!E261</f>
        <v>1</v>
      </c>
      <c r="X261" s="23">
        <f>+claims!F261</f>
        <v>0</v>
      </c>
      <c r="Y261" s="48"/>
      <c r="Z261" s="52">
        <f t="shared" si="55"/>
        <v>0</v>
      </c>
      <c r="AA261" s="52">
        <f t="shared" si="56"/>
        <v>0.01</v>
      </c>
      <c r="AB261" s="52">
        <f t="shared" si="57"/>
        <v>0</v>
      </c>
      <c r="AC261" s="48"/>
      <c r="AD261" s="52">
        <f t="shared" si="58"/>
        <v>3.3333333333333335E-3</v>
      </c>
    </row>
    <row r="262" spans="1:30" outlineLevel="1">
      <c r="A262" s="48" t="s">
        <v>438</v>
      </c>
      <c r="B262" s="48" t="s">
        <v>439</v>
      </c>
      <c r="C262" s="38"/>
      <c r="D262" s="38" t="s">
        <v>439</v>
      </c>
      <c r="E262" s="38"/>
      <c r="F262" s="64">
        <v>8</v>
      </c>
      <c r="G262" s="46">
        <f t="shared" si="49"/>
        <v>8</v>
      </c>
      <c r="H262" s="38"/>
      <c r="I262" s="38" t="s">
        <v>439</v>
      </c>
      <c r="J262" s="38"/>
      <c r="K262" s="64">
        <v>11</v>
      </c>
      <c r="L262" s="46">
        <f t="shared" si="50"/>
        <v>11</v>
      </c>
      <c r="M262" s="38"/>
      <c r="N262" s="38" t="s">
        <v>439</v>
      </c>
      <c r="O262" s="38"/>
      <c r="P262" s="38">
        <v>8</v>
      </c>
      <c r="Q262" s="46">
        <f t="shared" si="44"/>
        <v>8</v>
      </c>
      <c r="R262" s="20">
        <f t="shared" si="48"/>
        <v>9</v>
      </c>
      <c r="T262" s="39">
        <f t="shared" si="53"/>
        <v>4.738273250822005E-5</v>
      </c>
      <c r="V262" s="23">
        <f>+claims!D262</f>
        <v>0</v>
      </c>
      <c r="W262" s="23">
        <f>+claims!E262</f>
        <v>0</v>
      </c>
      <c r="X262" s="23">
        <f>+claims!F262</f>
        <v>0</v>
      </c>
      <c r="Y262" s="48"/>
      <c r="Z262" s="52">
        <f t="shared" si="55"/>
        <v>0</v>
      </c>
      <c r="AA262" s="52">
        <f t="shared" si="56"/>
        <v>0</v>
      </c>
      <c r="AB262" s="52">
        <f t="shared" si="57"/>
        <v>0</v>
      </c>
      <c r="AC262" s="48"/>
      <c r="AD262" s="52">
        <f t="shared" si="58"/>
        <v>0</v>
      </c>
    </row>
    <row r="263" spans="1:30" s="50" customFormat="1">
      <c r="B263" s="50" t="s">
        <v>483</v>
      </c>
      <c r="C263" s="38">
        <f>SUBTOTAL(9,C140:C262)</f>
        <v>0</v>
      </c>
      <c r="D263" s="38">
        <f t="shared" ref="D263:R263" si="59">SUBTOTAL(9,D140:D262)</f>
        <v>0</v>
      </c>
      <c r="E263" s="38">
        <f t="shared" si="59"/>
        <v>0</v>
      </c>
      <c r="F263" s="38">
        <f t="shared" si="59"/>
        <v>6421.5</v>
      </c>
      <c r="G263" s="38">
        <f t="shared" si="59"/>
        <v>6421.5</v>
      </c>
      <c r="H263" s="38">
        <f t="shared" si="59"/>
        <v>0</v>
      </c>
      <c r="I263" s="38">
        <f t="shared" si="59"/>
        <v>0</v>
      </c>
      <c r="J263" s="38">
        <f t="shared" si="59"/>
        <v>0</v>
      </c>
      <c r="K263" s="38">
        <f t="shared" si="59"/>
        <v>6200.5</v>
      </c>
      <c r="L263" s="38">
        <f t="shared" si="59"/>
        <v>6200.5</v>
      </c>
      <c r="M263" s="71">
        <f t="shared" si="59"/>
        <v>0</v>
      </c>
      <c r="N263" s="71">
        <f t="shared" si="59"/>
        <v>0</v>
      </c>
      <c r="O263" s="71">
        <f t="shared" si="59"/>
        <v>0</v>
      </c>
      <c r="P263" s="71">
        <f>SUBTOTAL(9,P140:P262)</f>
        <v>6104.5</v>
      </c>
      <c r="Q263" s="38">
        <f t="shared" si="59"/>
        <v>6104.5</v>
      </c>
      <c r="R263" s="38">
        <f t="shared" si="59"/>
        <v>6191.8333333333348</v>
      </c>
      <c r="T263" s="39">
        <f>SUBTOTAL(9,T140:T262)</f>
        <v>3.2598442507645937E-2</v>
      </c>
      <c r="V263" s="40">
        <f>SUBTOTAL(9,V140:V262)</f>
        <v>93</v>
      </c>
      <c r="W263" s="40">
        <f>SUBTOTAL(9,W140:W262)</f>
        <v>97</v>
      </c>
      <c r="X263" s="40">
        <f>SUBTOTAL(9,X140:X262)</f>
        <v>107</v>
      </c>
      <c r="Z263" s="39">
        <f>IF(G263&gt;100,IF(V263&lt;1,0,+V263/G263),IF(V263&lt;1,0,+V263/100))</f>
        <v>1.4482597523943003E-2</v>
      </c>
      <c r="AA263" s="39">
        <f>IF(L263&gt;100,IF(W263&lt;1,0,+W263/L263),IF(W263&lt;1,0,+W263/100))</f>
        <v>1.5643899685509232E-2</v>
      </c>
      <c r="AB263" s="39">
        <f>IF(Q263&gt;100,IF(X263&lt;1,0,+X263/Q263),IF(X263&lt;1,0,+X263/100))</f>
        <v>1.7528053075599966E-2</v>
      </c>
      <c r="AD263" s="39">
        <f t="shared" ref="AD263" si="60">(+Z263+(AA263*2)+(AB263*3))/6</f>
        <v>1.639242602029356E-2</v>
      </c>
    </row>
    <row r="264" spans="1:30" ht="6" customHeight="1">
      <c r="C264" s="38"/>
      <c r="D264" s="38"/>
      <c r="E264" s="38"/>
      <c r="F264" s="38"/>
      <c r="G264" s="46"/>
      <c r="H264" s="38"/>
      <c r="I264" s="38"/>
      <c r="J264" s="38"/>
      <c r="K264" s="38"/>
      <c r="L264" s="46"/>
      <c r="M264" s="38"/>
      <c r="N264" s="38"/>
      <c r="O264" s="38"/>
      <c r="P264" s="38"/>
      <c r="Q264" s="46"/>
      <c r="R264" s="16"/>
      <c r="V264" s="23"/>
      <c r="W264" s="23"/>
      <c r="X264" s="23"/>
    </row>
    <row r="265" spans="1:30" s="50" customFormat="1" ht="13.5" thickBot="1">
      <c r="C265" s="38">
        <f t="shared" ref="C265:R265" si="61">SUBTOTAL(9,C4:C264)</f>
        <v>182908.5</v>
      </c>
      <c r="D265" s="38">
        <f t="shared" si="61"/>
        <v>181784.19999999998</v>
      </c>
      <c r="E265" s="38">
        <f t="shared" si="61"/>
        <v>182980.00000000003</v>
      </c>
      <c r="F265" s="38">
        <f t="shared" si="61"/>
        <v>180710.79999999996</v>
      </c>
      <c r="G265" s="38">
        <f t="shared" si="61"/>
        <v>187667.7</v>
      </c>
      <c r="H265" s="38">
        <f t="shared" si="61"/>
        <v>183947.40000000005</v>
      </c>
      <c r="I265" s="38">
        <f t="shared" si="61"/>
        <v>183341.9</v>
      </c>
      <c r="J265" s="38">
        <f t="shared" si="61"/>
        <v>185555.00000000003</v>
      </c>
      <c r="K265" s="38">
        <f t="shared" si="61"/>
        <v>184165.1</v>
      </c>
      <c r="L265" s="38">
        <f t="shared" si="61"/>
        <v>189655.87499999997</v>
      </c>
      <c r="M265" s="71">
        <f t="shared" si="61"/>
        <v>187700.5</v>
      </c>
      <c r="N265" s="71">
        <f t="shared" si="61"/>
        <v>187485.20000000004</v>
      </c>
      <c r="O265" s="71">
        <f t="shared" si="61"/>
        <v>186857.79999999996</v>
      </c>
      <c r="P265" s="71">
        <f t="shared" si="61"/>
        <v>180118.39999999997</v>
      </c>
      <c r="Q265" s="38">
        <f t="shared" si="61"/>
        <v>190887.07499999998</v>
      </c>
      <c r="R265" s="41">
        <f t="shared" si="61"/>
        <v>189942.61250000013</v>
      </c>
      <c r="T265" s="45">
        <f>SUBTOTAL(9,T4:T264)</f>
        <v>0.99999999999999856</v>
      </c>
      <c r="V265" s="42">
        <f>SUBTOTAL(9,V4:V264)</f>
        <v>6428</v>
      </c>
      <c r="W265" s="42">
        <f>SUBTOTAL(9,W4:W264)</f>
        <v>6429</v>
      </c>
      <c r="X265" s="42">
        <f>SUBTOTAL(9,X4:X264)</f>
        <v>6496</v>
      </c>
      <c r="Z265" s="39">
        <f t="shared" si="51"/>
        <v>3.4252031649559297E-2</v>
      </c>
      <c r="AA265" s="39">
        <f>IF(L265&gt;100,IF(W265&lt;1,0,+W265/L265),IF(W265&lt;1,0,+W265/100))</f>
        <v>3.389823805879992E-2</v>
      </c>
      <c r="AB265" s="39">
        <f>IF(Q265&gt;100,IF(X265&lt;1,0,+X265/Q265),IF(X265&lt;1,0,+X265/100))</f>
        <v>3.4030591123050111E-2</v>
      </c>
      <c r="AD265" s="39">
        <f>(+Z265+(AA265*2)+(AB265*3))/6</f>
        <v>3.4023380189384909E-2</v>
      </c>
    </row>
    <row r="266" spans="1:30" ht="13.5" thickTop="1"/>
    <row r="267" spans="1:30">
      <c r="C267" s="38"/>
      <c r="D267" s="38"/>
      <c r="E267" s="38"/>
      <c r="F267" s="38"/>
      <c r="H267" s="38"/>
      <c r="I267" s="38"/>
      <c r="J267" s="38"/>
      <c r="K267" s="38"/>
      <c r="M267" s="38"/>
      <c r="N267" s="38"/>
      <c r="O267" s="38"/>
      <c r="P267" s="38"/>
    </row>
    <row r="268" spans="1:30"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56"/>
      <c r="N268" s="56"/>
      <c r="O268" s="56"/>
      <c r="P268" s="56"/>
      <c r="Q268" s="38"/>
    </row>
    <row r="269" spans="1:30">
      <c r="C269" s="38"/>
      <c r="D269" s="38"/>
      <c r="E269" s="38"/>
      <c r="F269" s="38"/>
      <c r="H269" s="38"/>
      <c r="I269" s="38"/>
      <c r="J269" s="38"/>
      <c r="K269" s="38"/>
      <c r="M269" s="38"/>
      <c r="N269" s="38"/>
      <c r="O269" s="38"/>
      <c r="P269" s="38"/>
    </row>
    <row r="270" spans="1:30">
      <c r="C270" s="38"/>
      <c r="M270" s="38"/>
    </row>
    <row r="271" spans="1:30"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</row>
    <row r="272" spans="1:30">
      <c r="C272" s="38"/>
      <c r="D272" s="38"/>
      <c r="E272" s="38"/>
      <c r="F272" s="38"/>
      <c r="P272" s="38"/>
    </row>
    <row r="274" spans="13:16">
      <c r="M274" s="38"/>
      <c r="N274" s="38"/>
      <c r="O274" s="38"/>
      <c r="P274" s="38"/>
    </row>
  </sheetData>
  <phoneticPr fontId="6" type="noConversion"/>
  <printOptions horizontalCentered="1"/>
  <pageMargins left="0.17" right="0.16" top="0.7" bottom="0.45" header="0.25" footer="0.21"/>
  <pageSetup scale="90" orientation="landscape" horizontalDpi="4294967292" r:id="rId1"/>
  <headerFooter alignWithMargins="0">
    <oddHeader>&amp;C&amp;"Arial,Bold"&amp;14FTE and IFR Data
FY 2019 Assessments</oddHeader>
    <oddFooter>&amp;L&amp;D&amp;CPage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277"/>
  <sheetViews>
    <sheetView workbookViewId="0">
      <pane xSplit="1" ySplit="3" topLeftCell="B4" activePane="bottomRight" state="frozen"/>
      <selection activeCell="D52" sqref="D52"/>
      <selection pane="topRight" activeCell="D52" sqref="D52"/>
      <selection pane="bottomLeft" activeCell="D52" sqref="D52"/>
      <selection pane="bottomRight" activeCell="A262" sqref="A1:XFD262"/>
    </sheetView>
  </sheetViews>
  <sheetFormatPr defaultRowHeight="12.75" outlineLevelRow="1"/>
  <cols>
    <col min="1" max="1" width="5.28515625" customWidth="1"/>
    <col min="2" max="2" width="19.85546875" customWidth="1"/>
    <col min="3" max="3" width="2.140625" customWidth="1"/>
    <col min="4" max="4" width="8.140625" style="50" customWidth="1"/>
    <col min="5" max="6" width="8.5703125" style="50" bestFit="1" customWidth="1"/>
    <col min="7" max="7" width="9" hidden="1" customWidth="1"/>
    <col min="8" max="8" width="2.5703125" customWidth="1"/>
    <col min="9" max="9" width="10" customWidth="1"/>
    <col min="11" max="11" width="9.28515625" customWidth="1"/>
    <col min="13" max="13" width="7.7109375" customWidth="1"/>
    <col min="14" max="14" width="1" customWidth="1"/>
    <col min="15" max="15" width="1.140625" customWidth="1"/>
    <col min="17" max="17" width="1.5703125" customWidth="1"/>
    <col min="18" max="18" width="9.7109375" style="3" customWidth="1"/>
    <col min="19" max="19" width="1.5703125" customWidth="1"/>
    <col min="20" max="20" width="12.7109375" customWidth="1"/>
    <col min="21" max="21" width="1.5703125" customWidth="1"/>
    <col min="22" max="22" width="6.5703125" customWidth="1"/>
    <col min="23" max="23" width="1.140625" customWidth="1"/>
    <col min="24" max="24" width="12.5703125" customWidth="1"/>
    <col min="25" max="25" width="2.140625" customWidth="1"/>
    <col min="26" max="26" width="9.28515625" customWidth="1"/>
    <col min="27" max="27" width="1.140625" customWidth="1"/>
  </cols>
  <sheetData>
    <row r="1" spans="1:29" s="48" customFormat="1">
      <c r="D1" s="50"/>
      <c r="E1" s="50"/>
      <c r="F1" s="50"/>
      <c r="H1" s="1"/>
      <c r="I1" s="1" t="s">
        <v>442</v>
      </c>
      <c r="J1" s="1"/>
      <c r="K1" s="1"/>
      <c r="L1" s="1" t="s">
        <v>477</v>
      </c>
      <c r="M1" s="1"/>
      <c r="N1" s="1"/>
      <c r="O1" s="1"/>
      <c r="P1" s="1" t="s">
        <v>443</v>
      </c>
      <c r="R1" s="1"/>
      <c r="T1" s="1" t="s">
        <v>444</v>
      </c>
      <c r="X1" s="1" t="s">
        <v>445</v>
      </c>
    </row>
    <row r="2" spans="1:29" s="48" customFormat="1">
      <c r="A2" s="19" t="s">
        <v>460</v>
      </c>
      <c r="B2" s="19"/>
      <c r="D2" s="1" t="s">
        <v>569</v>
      </c>
      <c r="E2" s="1" t="s">
        <v>571</v>
      </c>
      <c r="F2" s="1" t="s">
        <v>579</v>
      </c>
      <c r="G2" s="1"/>
      <c r="H2" s="1"/>
      <c r="I2" s="1" t="s">
        <v>441</v>
      </c>
      <c r="J2" s="1" t="s">
        <v>446</v>
      </c>
      <c r="K2" s="1" t="s">
        <v>2</v>
      </c>
      <c r="L2" s="1" t="s">
        <v>441</v>
      </c>
      <c r="M2" s="1" t="s">
        <v>454</v>
      </c>
      <c r="N2" s="1"/>
      <c r="O2" s="1"/>
      <c r="P2" s="1" t="s">
        <v>441</v>
      </c>
      <c r="R2" s="1" t="s">
        <v>3</v>
      </c>
      <c r="T2" s="1" t="s">
        <v>3</v>
      </c>
      <c r="V2" s="1" t="s">
        <v>4</v>
      </c>
      <c r="X2" s="13">
        <v>0.02</v>
      </c>
      <c r="Z2" s="1"/>
    </row>
    <row r="3" spans="1:29" s="48" customFormat="1">
      <c r="A3" s="11" t="s">
        <v>458</v>
      </c>
      <c r="B3" s="11" t="s">
        <v>459</v>
      </c>
      <c r="C3" s="11"/>
      <c r="D3" s="11" t="s">
        <v>448</v>
      </c>
      <c r="E3" s="11" t="s">
        <v>448</v>
      </c>
      <c r="F3" s="11" t="s">
        <v>448</v>
      </c>
      <c r="G3" s="11" t="s">
        <v>467</v>
      </c>
      <c r="H3" s="11"/>
      <c r="I3" s="11" t="s">
        <v>448</v>
      </c>
      <c r="J3" s="11" t="s">
        <v>449</v>
      </c>
      <c r="K3" s="11" t="s">
        <v>476</v>
      </c>
      <c r="L3" s="11" t="s">
        <v>448</v>
      </c>
      <c r="M3" s="11" t="s">
        <v>455</v>
      </c>
      <c r="N3" s="11"/>
      <c r="O3" s="11"/>
      <c r="P3" s="11" t="s">
        <v>448</v>
      </c>
      <c r="R3" s="11" t="s">
        <v>5</v>
      </c>
      <c r="S3" s="11"/>
      <c r="T3" s="11" t="s">
        <v>6</v>
      </c>
      <c r="U3" s="11"/>
      <c r="V3" s="11" t="s">
        <v>1</v>
      </c>
      <c r="W3" s="11"/>
      <c r="X3" s="11" t="s">
        <v>450</v>
      </c>
      <c r="Y3" s="11"/>
      <c r="Z3" s="11" t="s">
        <v>451</v>
      </c>
      <c r="AA3" s="11"/>
      <c r="AB3" s="11"/>
      <c r="AC3" s="11"/>
    </row>
    <row r="4" spans="1:29" ht="12.75" customHeight="1">
      <c r="I4" s="6"/>
      <c r="J4" s="6"/>
      <c r="K4" s="6"/>
      <c r="L4" s="6"/>
      <c r="M4" s="6"/>
      <c r="N4" s="6"/>
      <c r="P4" s="6"/>
    </row>
    <row r="5" spans="1:29">
      <c r="A5" t="s">
        <v>7</v>
      </c>
      <c r="B5" t="s">
        <v>515</v>
      </c>
      <c r="D5" s="40">
        <v>1</v>
      </c>
      <c r="E5" s="40">
        <v>2</v>
      </c>
      <c r="F5" s="40">
        <v>0</v>
      </c>
      <c r="G5">
        <f t="shared" ref="G5:G55" si="0">SUM(D5:F5)</f>
        <v>3</v>
      </c>
      <c r="I5" s="22">
        <f>AVERAGE(D5:F5)</f>
        <v>1</v>
      </c>
      <c r="J5" s="6">
        <f>+IFR!AD5</f>
        <v>1.7183207915851156E-3</v>
      </c>
      <c r="K5" s="14">
        <f t="shared" ref="K5:K36" si="1">IF(+J5&lt;$E$268,$I$268,IF(J5&gt;$E$270,$I$270,$I$269))</f>
        <v>0.95</v>
      </c>
      <c r="L5" s="22">
        <f>+I5*K5</f>
        <v>0.95</v>
      </c>
      <c r="M5" s="14">
        <v>1</v>
      </c>
      <c r="N5" s="14">
        <v>1</v>
      </c>
      <c r="P5" s="22">
        <f t="shared" ref="P5:P55" si="2">+L5*M5*N5</f>
        <v>0.95</v>
      </c>
      <c r="R5" s="3">
        <f t="shared" ref="R5:R68" si="3">+P5/$P$265</f>
        <v>1.480746400097678E-4</v>
      </c>
      <c r="T5" s="5">
        <f>+R5*(assessment!$J$273*assessment!$E$3)</f>
        <v>946.33949867512217</v>
      </c>
      <c r="V5" s="6">
        <f>+T5/payroll!F5</f>
        <v>3.5067699037486589E-5</v>
      </c>
      <c r="X5" s="5">
        <f>IF(V5&lt;$X$2,T5, +payroll!F5 * $X$2)</f>
        <v>946.33949867512217</v>
      </c>
      <c r="Z5" s="5">
        <f t="shared" ref="Z5:Z55" si="4">+T5-X5</f>
        <v>0</v>
      </c>
      <c r="AB5">
        <f t="shared" ref="AB5:AB55" si="5">+X5/T5</f>
        <v>1</v>
      </c>
    </row>
    <row r="6" spans="1:29">
      <c r="A6" t="s">
        <v>8</v>
      </c>
      <c r="B6" t="s">
        <v>516</v>
      </c>
      <c r="D6" s="40">
        <v>0</v>
      </c>
      <c r="E6" s="40">
        <v>0</v>
      </c>
      <c r="F6" s="40">
        <v>0</v>
      </c>
      <c r="G6">
        <f t="shared" si="0"/>
        <v>0</v>
      </c>
      <c r="I6" s="22">
        <f t="shared" ref="I6:I55" si="6">AVERAGE(D6:F6)</f>
        <v>0</v>
      </c>
      <c r="J6" s="6">
        <f>+IFR!AD6</f>
        <v>0</v>
      </c>
      <c r="K6" s="14">
        <f t="shared" si="1"/>
        <v>0.95</v>
      </c>
      <c r="L6" s="22">
        <f t="shared" ref="L6:L55" si="7">+I6*K6</f>
        <v>0</v>
      </c>
      <c r="M6" s="14">
        <v>1</v>
      </c>
      <c r="N6" s="14">
        <v>1</v>
      </c>
      <c r="P6" s="22">
        <f t="shared" si="2"/>
        <v>0</v>
      </c>
      <c r="R6" s="51">
        <f t="shared" si="3"/>
        <v>0</v>
      </c>
      <c r="T6" s="5">
        <f>+R6*(assessment!$J$273*assessment!$E$3)</f>
        <v>0</v>
      </c>
      <c r="V6" s="6">
        <f>+T6/payroll!F6</f>
        <v>0</v>
      </c>
      <c r="X6" s="5">
        <f>IF(V6&lt;$X$2,T6, +payroll!F6 * $X$2)</f>
        <v>0</v>
      </c>
      <c r="Z6" s="5">
        <f t="shared" si="4"/>
        <v>0</v>
      </c>
      <c r="AB6" t="e">
        <f t="shared" si="5"/>
        <v>#DIV/0!</v>
      </c>
    </row>
    <row r="7" spans="1:29">
      <c r="A7" t="s">
        <v>9</v>
      </c>
      <c r="B7" t="s">
        <v>10</v>
      </c>
      <c r="D7" s="40">
        <v>1</v>
      </c>
      <c r="E7" s="40">
        <v>0</v>
      </c>
      <c r="F7" s="40">
        <v>0</v>
      </c>
      <c r="G7">
        <f t="shared" si="0"/>
        <v>1</v>
      </c>
      <c r="I7" s="22">
        <f t="shared" si="6"/>
        <v>0.33333333333333331</v>
      </c>
      <c r="J7" s="6">
        <f>+IFR!AD7</f>
        <v>3.8402457757296467E-4</v>
      </c>
      <c r="K7" s="14">
        <f t="shared" si="1"/>
        <v>0.95</v>
      </c>
      <c r="L7" s="22">
        <f t="shared" si="7"/>
        <v>0.31666666666666665</v>
      </c>
      <c r="M7" s="14">
        <v>1</v>
      </c>
      <c r="N7" s="14">
        <v>1</v>
      </c>
      <c r="P7" s="22">
        <f t="shared" si="2"/>
        <v>0.31666666666666665</v>
      </c>
      <c r="R7" s="51">
        <f t="shared" si="3"/>
        <v>4.935821333658927E-5</v>
      </c>
      <c r="T7" s="5">
        <f>+R7*(assessment!$J$273*assessment!$E$3)</f>
        <v>315.44649955837406</v>
      </c>
      <c r="V7" s="6">
        <f>+T7/payroll!F7</f>
        <v>1.1371479660603264E-5</v>
      </c>
      <c r="X7" s="5">
        <f>IF(V7&lt;$X$2,T7, +payroll!F7 * $X$2)</f>
        <v>315.44649955837406</v>
      </c>
      <c r="Z7" s="5">
        <f t="shared" si="4"/>
        <v>0</v>
      </c>
      <c r="AB7">
        <f t="shared" si="5"/>
        <v>1</v>
      </c>
    </row>
    <row r="8" spans="1:29">
      <c r="A8" t="s">
        <v>11</v>
      </c>
      <c r="B8" t="s">
        <v>12</v>
      </c>
      <c r="D8" s="40">
        <v>1</v>
      </c>
      <c r="E8" s="40">
        <v>0</v>
      </c>
      <c r="F8" s="40">
        <v>0</v>
      </c>
      <c r="G8">
        <f t="shared" si="0"/>
        <v>1</v>
      </c>
      <c r="I8" s="22">
        <f t="shared" si="6"/>
        <v>0.33333333333333331</v>
      </c>
      <c r="J8" s="6">
        <f>+IFR!AD8</f>
        <v>1.1280315848843767E-3</v>
      </c>
      <c r="K8" s="14">
        <f t="shared" si="1"/>
        <v>0.95</v>
      </c>
      <c r="L8" s="22">
        <f t="shared" si="7"/>
        <v>0.31666666666666665</v>
      </c>
      <c r="M8" s="14">
        <v>1</v>
      </c>
      <c r="N8" s="14">
        <v>1</v>
      </c>
      <c r="P8" s="22">
        <f t="shared" si="2"/>
        <v>0.31666666666666665</v>
      </c>
      <c r="R8" s="51">
        <f t="shared" si="3"/>
        <v>4.935821333658927E-5</v>
      </c>
      <c r="T8" s="5">
        <f>+R8*(assessment!$J$273*assessment!$E$3)</f>
        <v>315.44649955837406</v>
      </c>
      <c r="V8" s="6">
        <f>+T8/payroll!F8</f>
        <v>2.2331278730363646E-5</v>
      </c>
      <c r="X8" s="5">
        <f>IF(V8&lt;$X$2,T8, +payroll!F8 * $X$2)</f>
        <v>315.44649955837406</v>
      </c>
      <c r="Z8" s="5">
        <f t="shared" si="4"/>
        <v>0</v>
      </c>
      <c r="AB8">
        <f t="shared" si="5"/>
        <v>1</v>
      </c>
    </row>
    <row r="9" spans="1:29">
      <c r="A9" t="s">
        <v>13</v>
      </c>
      <c r="B9" t="s">
        <v>14</v>
      </c>
      <c r="D9" s="40">
        <v>0</v>
      </c>
      <c r="E9" s="40">
        <v>0</v>
      </c>
      <c r="F9" s="40">
        <v>0</v>
      </c>
      <c r="G9">
        <f t="shared" si="0"/>
        <v>0</v>
      </c>
      <c r="I9" s="22">
        <f t="shared" si="6"/>
        <v>0</v>
      </c>
      <c r="J9" s="6">
        <f>+IFR!AD9</f>
        <v>0</v>
      </c>
      <c r="K9" s="14">
        <f t="shared" si="1"/>
        <v>0.95</v>
      </c>
      <c r="L9" s="22">
        <f t="shared" si="7"/>
        <v>0</v>
      </c>
      <c r="M9" s="14">
        <v>1</v>
      </c>
      <c r="N9" s="14">
        <v>1</v>
      </c>
      <c r="P9" s="22">
        <f t="shared" si="2"/>
        <v>0</v>
      </c>
      <c r="R9" s="51">
        <f t="shared" si="3"/>
        <v>0</v>
      </c>
      <c r="T9" s="5">
        <f>+R9*(assessment!$J$273*assessment!$E$3)</f>
        <v>0</v>
      </c>
      <c r="V9" s="6">
        <f>+T9/payroll!F9</f>
        <v>0</v>
      </c>
      <c r="X9" s="5">
        <f>IF(V9&lt;$X$2,T9, +payroll!F9 * $X$2)</f>
        <v>0</v>
      </c>
      <c r="Z9" s="5">
        <f t="shared" si="4"/>
        <v>0</v>
      </c>
      <c r="AB9" t="e">
        <f t="shared" si="5"/>
        <v>#DIV/0!</v>
      </c>
    </row>
    <row r="10" spans="1:29">
      <c r="A10" t="s">
        <v>15</v>
      </c>
      <c r="B10" t="s">
        <v>16</v>
      </c>
      <c r="D10" s="40">
        <v>0</v>
      </c>
      <c r="E10" s="40">
        <v>0</v>
      </c>
      <c r="F10" s="40">
        <v>0</v>
      </c>
      <c r="G10">
        <f t="shared" si="0"/>
        <v>0</v>
      </c>
      <c r="I10" s="22">
        <f t="shared" si="6"/>
        <v>0</v>
      </c>
      <c r="J10" s="6">
        <f>+IFR!AD10</f>
        <v>0</v>
      </c>
      <c r="K10" s="14">
        <f t="shared" si="1"/>
        <v>0.95</v>
      </c>
      <c r="L10" s="22">
        <f t="shared" si="7"/>
        <v>0</v>
      </c>
      <c r="M10" s="14">
        <v>1</v>
      </c>
      <c r="N10" s="14">
        <v>1</v>
      </c>
      <c r="P10" s="22">
        <f t="shared" si="2"/>
        <v>0</v>
      </c>
      <c r="R10" s="51">
        <f t="shared" si="3"/>
        <v>0</v>
      </c>
      <c r="T10" s="5">
        <f>+R10*(assessment!$J$273*assessment!$E$3)</f>
        <v>0</v>
      </c>
      <c r="V10" s="6">
        <f>+T10/payroll!F10</f>
        <v>0</v>
      </c>
      <c r="X10" s="5">
        <f>IF(V10&lt;$X$2,T10, +payroll!F10 * $X$2)</f>
        <v>0</v>
      </c>
      <c r="Z10" s="5">
        <f t="shared" si="4"/>
        <v>0</v>
      </c>
      <c r="AB10" t="e">
        <f t="shared" si="5"/>
        <v>#DIV/0!</v>
      </c>
    </row>
    <row r="11" spans="1:29">
      <c r="A11" t="s">
        <v>17</v>
      </c>
      <c r="B11" t="s">
        <v>18</v>
      </c>
      <c r="D11" s="40">
        <v>0</v>
      </c>
      <c r="E11" s="40">
        <v>0</v>
      </c>
      <c r="F11" s="40">
        <v>0</v>
      </c>
      <c r="G11">
        <f t="shared" si="0"/>
        <v>0</v>
      </c>
      <c r="I11" s="22">
        <f t="shared" si="6"/>
        <v>0</v>
      </c>
      <c r="J11" s="6">
        <f>+IFR!AD11</f>
        <v>0</v>
      </c>
      <c r="K11" s="14">
        <f t="shared" si="1"/>
        <v>0.95</v>
      </c>
      <c r="L11" s="22">
        <f t="shared" si="7"/>
        <v>0</v>
      </c>
      <c r="M11" s="14">
        <v>1</v>
      </c>
      <c r="N11" s="14">
        <v>1</v>
      </c>
      <c r="P11" s="22">
        <f t="shared" si="2"/>
        <v>0</v>
      </c>
      <c r="R11" s="51">
        <f t="shared" si="3"/>
        <v>0</v>
      </c>
      <c r="T11" s="5">
        <f>+R11*(assessment!$J$273*assessment!$E$3)</f>
        <v>0</v>
      </c>
      <c r="V11" s="6">
        <f>+T11/payroll!F11</f>
        <v>0</v>
      </c>
      <c r="X11" s="5">
        <f>IF(V11&lt;$X$2,T11, +payroll!F11 * $X$2)</f>
        <v>0</v>
      </c>
      <c r="Z11" s="5">
        <f t="shared" si="4"/>
        <v>0</v>
      </c>
      <c r="AB11" t="e">
        <f t="shared" si="5"/>
        <v>#DIV/0!</v>
      </c>
    </row>
    <row r="12" spans="1:29">
      <c r="A12" t="s">
        <v>19</v>
      </c>
      <c r="B12" t="s">
        <v>20</v>
      </c>
      <c r="D12" s="40">
        <v>0</v>
      </c>
      <c r="E12" s="40">
        <v>0</v>
      </c>
      <c r="F12" s="40">
        <v>0</v>
      </c>
      <c r="G12">
        <f t="shared" si="0"/>
        <v>0</v>
      </c>
      <c r="I12" s="22">
        <f t="shared" si="6"/>
        <v>0</v>
      </c>
      <c r="J12" s="6">
        <f>+IFR!AD12</f>
        <v>0</v>
      </c>
      <c r="K12" s="14">
        <f t="shared" si="1"/>
        <v>0.95</v>
      </c>
      <c r="L12" s="22">
        <f t="shared" si="7"/>
        <v>0</v>
      </c>
      <c r="M12" s="14">
        <v>1</v>
      </c>
      <c r="N12" s="14">
        <v>1</v>
      </c>
      <c r="P12" s="22">
        <f t="shared" si="2"/>
        <v>0</v>
      </c>
      <c r="R12" s="51">
        <f t="shared" si="3"/>
        <v>0</v>
      </c>
      <c r="T12" s="5">
        <f>+R12*(assessment!$J$273*assessment!$E$3)</f>
        <v>0</v>
      </c>
      <c r="V12" s="6">
        <f>+T12/payroll!F12</f>
        <v>0</v>
      </c>
      <c r="X12" s="5">
        <f>IF(V12&lt;$X$2,T12, +payroll!F12 * $X$2)</f>
        <v>0</v>
      </c>
      <c r="Z12" s="5">
        <f t="shared" si="4"/>
        <v>0</v>
      </c>
      <c r="AB12" t="e">
        <f t="shared" si="5"/>
        <v>#DIV/0!</v>
      </c>
    </row>
    <row r="13" spans="1:29">
      <c r="A13" t="s">
        <v>21</v>
      </c>
      <c r="B13" t="s">
        <v>22</v>
      </c>
      <c r="D13" s="40">
        <v>0</v>
      </c>
      <c r="E13" s="40">
        <v>0</v>
      </c>
      <c r="F13" s="40">
        <v>0</v>
      </c>
      <c r="G13">
        <f t="shared" si="0"/>
        <v>0</v>
      </c>
      <c r="I13" s="22">
        <f t="shared" si="6"/>
        <v>0</v>
      </c>
      <c r="J13" s="6">
        <f>+IFR!AD13</f>
        <v>0</v>
      </c>
      <c r="K13" s="14">
        <f t="shared" si="1"/>
        <v>0.95</v>
      </c>
      <c r="L13" s="22">
        <f t="shared" si="7"/>
        <v>0</v>
      </c>
      <c r="M13" s="14">
        <v>1</v>
      </c>
      <c r="N13" s="14">
        <v>1</v>
      </c>
      <c r="P13" s="22">
        <f t="shared" si="2"/>
        <v>0</v>
      </c>
      <c r="R13" s="51">
        <f t="shared" si="3"/>
        <v>0</v>
      </c>
      <c r="T13" s="5">
        <f>+R13*(assessment!$J$273*assessment!$E$3)</f>
        <v>0</v>
      </c>
      <c r="V13" s="6">
        <f>+T13/payroll!F13</f>
        <v>0</v>
      </c>
      <c r="X13" s="5">
        <f>IF(V13&lt;$X$2,T13, +payroll!F13 * $X$2)</f>
        <v>0</v>
      </c>
      <c r="Z13" s="5">
        <f t="shared" si="4"/>
        <v>0</v>
      </c>
      <c r="AB13" t="e">
        <f t="shared" si="5"/>
        <v>#DIV/0!</v>
      </c>
    </row>
    <row r="14" spans="1:29">
      <c r="A14" t="s">
        <v>23</v>
      </c>
      <c r="B14" t="s">
        <v>24</v>
      </c>
      <c r="D14" s="40">
        <v>1</v>
      </c>
      <c r="E14" s="40">
        <v>0</v>
      </c>
      <c r="F14" s="40">
        <v>3</v>
      </c>
      <c r="G14">
        <f t="shared" si="0"/>
        <v>4</v>
      </c>
      <c r="I14" s="22">
        <f t="shared" si="6"/>
        <v>1.3333333333333333</v>
      </c>
      <c r="J14" s="6">
        <f>+IFR!AD14</f>
        <v>7.3287747105893822E-3</v>
      </c>
      <c r="K14" s="14">
        <f t="shared" si="1"/>
        <v>0.95</v>
      </c>
      <c r="L14" s="22">
        <f t="shared" si="7"/>
        <v>1.2666666666666666</v>
      </c>
      <c r="M14" s="14">
        <v>1</v>
      </c>
      <c r="N14" s="14">
        <v>1</v>
      </c>
      <c r="P14" s="22">
        <f t="shared" si="2"/>
        <v>1.2666666666666666</v>
      </c>
      <c r="R14" s="51">
        <f t="shared" si="3"/>
        <v>1.9743285334635708E-4</v>
      </c>
      <c r="T14" s="5">
        <f>+R14*(assessment!$J$273*assessment!$E$3)</f>
        <v>1261.7859982334962</v>
      </c>
      <c r="V14" s="6">
        <f>+T14/payroll!F14</f>
        <v>7.2487643275900509E-5</v>
      </c>
      <c r="X14" s="5">
        <f>IF(V14&lt;$X$2,T14, +payroll!F14 * $X$2)</f>
        <v>1261.7859982334962</v>
      </c>
      <c r="Z14" s="5">
        <f t="shared" si="4"/>
        <v>0</v>
      </c>
      <c r="AB14">
        <f t="shared" si="5"/>
        <v>1</v>
      </c>
    </row>
    <row r="15" spans="1:29">
      <c r="A15" t="s">
        <v>25</v>
      </c>
      <c r="B15" t="s">
        <v>26</v>
      </c>
      <c r="D15" s="40">
        <v>0</v>
      </c>
      <c r="E15" s="40">
        <v>0</v>
      </c>
      <c r="F15" s="40">
        <v>0</v>
      </c>
      <c r="G15">
        <f t="shared" si="0"/>
        <v>0</v>
      </c>
      <c r="I15" s="22">
        <f t="shared" si="6"/>
        <v>0</v>
      </c>
      <c r="J15" s="6">
        <f>+IFR!AD15</f>
        <v>0</v>
      </c>
      <c r="K15" s="14">
        <f t="shared" si="1"/>
        <v>0.95</v>
      </c>
      <c r="L15" s="22">
        <f t="shared" si="7"/>
        <v>0</v>
      </c>
      <c r="M15" s="14">
        <v>1</v>
      </c>
      <c r="N15" s="14">
        <v>1</v>
      </c>
      <c r="P15" s="22">
        <f t="shared" si="2"/>
        <v>0</v>
      </c>
      <c r="R15" s="51">
        <f t="shared" si="3"/>
        <v>0</v>
      </c>
      <c r="T15" s="5">
        <f>+R15*(assessment!$J$273*assessment!$E$3)</f>
        <v>0</v>
      </c>
      <c r="V15" s="6">
        <f>+T15/payroll!F15</f>
        <v>0</v>
      </c>
      <c r="X15" s="5">
        <f>IF(V15&lt;$X$2,T15, +payroll!F15 * $X$2)</f>
        <v>0</v>
      </c>
      <c r="Z15" s="5">
        <f t="shared" si="4"/>
        <v>0</v>
      </c>
      <c r="AB15" t="e">
        <f t="shared" si="5"/>
        <v>#DIV/0!</v>
      </c>
    </row>
    <row r="16" spans="1:29">
      <c r="A16" t="s">
        <v>548</v>
      </c>
      <c r="B16" t="s">
        <v>549</v>
      </c>
      <c r="D16" s="40">
        <v>0</v>
      </c>
      <c r="E16" s="40">
        <v>0</v>
      </c>
      <c r="F16" s="40">
        <v>0</v>
      </c>
      <c r="G16">
        <f>SUM(D16:F16)</f>
        <v>0</v>
      </c>
      <c r="I16" s="22">
        <f>AVERAGE(D16:F16)</f>
        <v>0</v>
      </c>
      <c r="J16" s="6">
        <f>+IFR!AD16</f>
        <v>0</v>
      </c>
      <c r="K16" s="14">
        <f t="shared" si="1"/>
        <v>0.95</v>
      </c>
      <c r="L16" s="22">
        <f>+I16*K16</f>
        <v>0</v>
      </c>
      <c r="M16" s="14">
        <v>1</v>
      </c>
      <c r="N16" s="14">
        <v>1</v>
      </c>
      <c r="P16" s="22">
        <f>+L16*M16*N16</f>
        <v>0</v>
      </c>
      <c r="R16" s="51">
        <f t="shared" si="3"/>
        <v>0</v>
      </c>
      <c r="T16" s="5">
        <f>+R16*(assessment!$J$273*assessment!$E$3)</f>
        <v>0</v>
      </c>
      <c r="V16" s="6">
        <f>+T16/payroll!F16</f>
        <v>0</v>
      </c>
      <c r="X16" s="5">
        <f>IF(V16&lt;$X$2,T16, +payroll!F16 * $X$2)</f>
        <v>0</v>
      </c>
      <c r="Z16" s="5">
        <f>+T16-X16</f>
        <v>0</v>
      </c>
      <c r="AB16" t="e">
        <f>+X16/T16</f>
        <v>#DIV/0!</v>
      </c>
    </row>
    <row r="17" spans="1:28">
      <c r="A17" t="s">
        <v>27</v>
      </c>
      <c r="B17" t="s">
        <v>517</v>
      </c>
      <c r="D17" s="40">
        <v>0</v>
      </c>
      <c r="E17" s="40">
        <v>0</v>
      </c>
      <c r="F17" s="40">
        <v>0</v>
      </c>
      <c r="G17">
        <f t="shared" si="0"/>
        <v>0</v>
      </c>
      <c r="I17" s="22">
        <f t="shared" si="6"/>
        <v>0</v>
      </c>
      <c r="J17" s="6">
        <f>+IFR!AD17</f>
        <v>0</v>
      </c>
      <c r="K17" s="14">
        <f t="shared" si="1"/>
        <v>0.95</v>
      </c>
      <c r="L17" s="22">
        <f t="shared" si="7"/>
        <v>0</v>
      </c>
      <c r="M17" s="14">
        <v>1</v>
      </c>
      <c r="N17" s="14">
        <v>1</v>
      </c>
      <c r="P17" s="22">
        <f t="shared" si="2"/>
        <v>0</v>
      </c>
      <c r="R17" s="51">
        <f t="shared" si="3"/>
        <v>0</v>
      </c>
      <c r="T17" s="5">
        <f>+R17*(assessment!$J$273*assessment!$E$3)</f>
        <v>0</v>
      </c>
      <c r="V17" s="6">
        <f>+T17/payroll!F17</f>
        <v>0</v>
      </c>
      <c r="X17" s="5">
        <f>IF(V17&lt;$X$2,T17, +payroll!F17 * $X$2)</f>
        <v>0</v>
      </c>
      <c r="Z17" s="5">
        <f t="shared" si="4"/>
        <v>0</v>
      </c>
      <c r="AB17" t="e">
        <f t="shared" si="5"/>
        <v>#DIV/0!</v>
      </c>
    </row>
    <row r="18" spans="1:28">
      <c r="A18" t="s">
        <v>28</v>
      </c>
      <c r="B18" t="s">
        <v>518</v>
      </c>
      <c r="D18" s="40">
        <v>1</v>
      </c>
      <c r="E18" s="40">
        <v>0</v>
      </c>
      <c r="F18" s="40">
        <v>0</v>
      </c>
      <c r="G18">
        <f t="shared" si="0"/>
        <v>1</v>
      </c>
      <c r="I18" s="22">
        <f t="shared" si="6"/>
        <v>0.33333333333333331</v>
      </c>
      <c r="J18" s="6">
        <f>+IFR!AD18</f>
        <v>1.6666666666666668E-3</v>
      </c>
      <c r="K18" s="14">
        <f t="shared" si="1"/>
        <v>0.95</v>
      </c>
      <c r="L18" s="22">
        <f t="shared" si="7"/>
        <v>0.31666666666666665</v>
      </c>
      <c r="M18" s="14">
        <v>1</v>
      </c>
      <c r="N18" s="14">
        <v>1</v>
      </c>
      <c r="P18" s="22">
        <f t="shared" si="2"/>
        <v>0.31666666666666665</v>
      </c>
      <c r="R18" s="51">
        <f t="shared" si="3"/>
        <v>4.935821333658927E-5</v>
      </c>
      <c r="T18" s="5">
        <f>+R18*(assessment!$J$273*assessment!$E$3)</f>
        <v>315.44649955837406</v>
      </c>
      <c r="V18" s="6">
        <f>+T18/payroll!F18</f>
        <v>9.4470709205540508E-5</v>
      </c>
      <c r="X18" s="5">
        <f>IF(V18&lt;$X$2,T18, +payroll!F18 * $X$2)</f>
        <v>315.44649955837406</v>
      </c>
      <c r="Z18" s="5">
        <f t="shared" si="4"/>
        <v>0</v>
      </c>
      <c r="AB18">
        <f t="shared" si="5"/>
        <v>1</v>
      </c>
    </row>
    <row r="19" spans="1:28">
      <c r="A19" t="s">
        <v>29</v>
      </c>
      <c r="B19" t="s">
        <v>519</v>
      </c>
      <c r="D19" s="40">
        <v>0</v>
      </c>
      <c r="E19" s="40">
        <v>0</v>
      </c>
      <c r="F19" s="40">
        <v>0</v>
      </c>
      <c r="G19">
        <f t="shared" si="0"/>
        <v>0</v>
      </c>
      <c r="I19" s="22">
        <f t="shared" si="6"/>
        <v>0</v>
      </c>
      <c r="J19" s="6">
        <f>+IFR!AD19</f>
        <v>0</v>
      </c>
      <c r="K19" s="14">
        <f t="shared" si="1"/>
        <v>0.95</v>
      </c>
      <c r="L19" s="22">
        <f t="shared" si="7"/>
        <v>0</v>
      </c>
      <c r="M19" s="14">
        <v>1</v>
      </c>
      <c r="N19" s="14">
        <v>1</v>
      </c>
      <c r="P19" s="22">
        <f t="shared" si="2"/>
        <v>0</v>
      </c>
      <c r="R19" s="51">
        <f t="shared" si="3"/>
        <v>0</v>
      </c>
      <c r="T19" s="5">
        <f>+R19*(assessment!$J$273*assessment!$E$3)</f>
        <v>0</v>
      </c>
      <c r="V19" s="6">
        <f>+T19/payroll!F19</f>
        <v>0</v>
      </c>
      <c r="X19" s="5">
        <f>IF(V19&lt;$X$2,T19, +payroll!F19 * $X$2)</f>
        <v>0</v>
      </c>
      <c r="Z19" s="5">
        <f t="shared" si="4"/>
        <v>0</v>
      </c>
      <c r="AB19" t="e">
        <f t="shared" si="5"/>
        <v>#DIV/0!</v>
      </c>
    </row>
    <row r="20" spans="1:28">
      <c r="A20" t="s">
        <v>30</v>
      </c>
      <c r="B20" t="s">
        <v>520</v>
      </c>
      <c r="D20" s="40">
        <v>0</v>
      </c>
      <c r="E20" s="40">
        <v>0</v>
      </c>
      <c r="F20" s="40">
        <v>0</v>
      </c>
      <c r="G20">
        <f t="shared" si="0"/>
        <v>0</v>
      </c>
      <c r="I20" s="22">
        <f t="shared" si="6"/>
        <v>0</v>
      </c>
      <c r="J20" s="6">
        <f>+IFR!AD20</f>
        <v>0</v>
      </c>
      <c r="K20" s="14">
        <f t="shared" si="1"/>
        <v>0.95</v>
      </c>
      <c r="L20" s="22">
        <f t="shared" si="7"/>
        <v>0</v>
      </c>
      <c r="M20" s="14">
        <v>1</v>
      </c>
      <c r="N20" s="14">
        <v>1</v>
      </c>
      <c r="P20" s="22">
        <f t="shared" si="2"/>
        <v>0</v>
      </c>
      <c r="R20" s="51">
        <f t="shared" si="3"/>
        <v>0</v>
      </c>
      <c r="T20" s="5">
        <f>+R20*(assessment!$J$273*assessment!$E$3)</f>
        <v>0</v>
      </c>
      <c r="V20" s="6">
        <f>+T20/payroll!F20</f>
        <v>0</v>
      </c>
      <c r="X20" s="5">
        <f>IF(V20&lt;$X$2,T20, +payroll!F20 * $X$2)</f>
        <v>0</v>
      </c>
      <c r="Z20" s="5">
        <f t="shared" si="4"/>
        <v>0</v>
      </c>
      <c r="AB20" t="e">
        <f t="shared" si="5"/>
        <v>#DIV/0!</v>
      </c>
    </row>
    <row r="21" spans="1:28">
      <c r="A21" t="s">
        <v>31</v>
      </c>
      <c r="B21" t="s">
        <v>521</v>
      </c>
      <c r="D21" s="40">
        <v>0</v>
      </c>
      <c r="E21" s="40">
        <v>0</v>
      </c>
      <c r="F21" s="40">
        <v>0</v>
      </c>
      <c r="G21">
        <f t="shared" si="0"/>
        <v>0</v>
      </c>
      <c r="I21" s="22">
        <f t="shared" si="6"/>
        <v>0</v>
      </c>
      <c r="J21" s="6">
        <f>+IFR!AD21</f>
        <v>0</v>
      </c>
      <c r="K21" s="14">
        <f t="shared" si="1"/>
        <v>0.95</v>
      </c>
      <c r="L21" s="22">
        <f t="shared" si="7"/>
        <v>0</v>
      </c>
      <c r="M21" s="14">
        <v>1</v>
      </c>
      <c r="N21" s="14">
        <v>1</v>
      </c>
      <c r="P21" s="22">
        <f t="shared" si="2"/>
        <v>0</v>
      </c>
      <c r="R21" s="51">
        <f t="shared" si="3"/>
        <v>0</v>
      </c>
      <c r="T21" s="5">
        <f>+R21*(assessment!$J$273*assessment!$E$3)</f>
        <v>0</v>
      </c>
      <c r="V21" s="6">
        <f>+T21/payroll!F21</f>
        <v>0</v>
      </c>
      <c r="X21" s="5">
        <f>IF(V21&lt;$X$2,T21, +payroll!F21 * $X$2)</f>
        <v>0</v>
      </c>
      <c r="Z21" s="5">
        <f t="shared" si="4"/>
        <v>0</v>
      </c>
      <c r="AB21" t="e">
        <f t="shared" si="5"/>
        <v>#DIV/0!</v>
      </c>
    </row>
    <row r="22" spans="1:28">
      <c r="A22" t="s">
        <v>32</v>
      </c>
      <c r="B22" t="s">
        <v>522</v>
      </c>
      <c r="D22" s="40">
        <v>0</v>
      </c>
      <c r="E22" s="40">
        <v>0</v>
      </c>
      <c r="F22" s="40">
        <v>0</v>
      </c>
      <c r="G22">
        <f t="shared" si="0"/>
        <v>0</v>
      </c>
      <c r="I22" s="22">
        <f t="shared" si="6"/>
        <v>0</v>
      </c>
      <c r="J22" s="6">
        <f>+IFR!AD22</f>
        <v>0</v>
      </c>
      <c r="K22" s="14">
        <f t="shared" si="1"/>
        <v>0.95</v>
      </c>
      <c r="L22" s="22">
        <f t="shared" si="7"/>
        <v>0</v>
      </c>
      <c r="M22" s="14">
        <v>1</v>
      </c>
      <c r="N22" s="14">
        <v>1</v>
      </c>
      <c r="P22" s="22">
        <f t="shared" si="2"/>
        <v>0</v>
      </c>
      <c r="R22" s="51">
        <f t="shared" si="3"/>
        <v>0</v>
      </c>
      <c r="T22" s="5">
        <f>+R22*(assessment!$J$273*assessment!$E$3)</f>
        <v>0</v>
      </c>
      <c r="V22" s="6">
        <f>+T22/payroll!F22</f>
        <v>0</v>
      </c>
      <c r="X22" s="5">
        <f>IF(V22&lt;$X$2,T22, +payroll!F22 * $X$2)</f>
        <v>0</v>
      </c>
      <c r="Z22" s="5">
        <f t="shared" si="4"/>
        <v>0</v>
      </c>
      <c r="AB22" t="e">
        <f t="shared" si="5"/>
        <v>#DIV/0!</v>
      </c>
    </row>
    <row r="23" spans="1:28">
      <c r="A23" t="s">
        <v>33</v>
      </c>
      <c r="B23" t="s">
        <v>523</v>
      </c>
      <c r="D23" s="40">
        <v>0</v>
      </c>
      <c r="E23" s="40">
        <v>0</v>
      </c>
      <c r="F23" s="40">
        <v>0</v>
      </c>
      <c r="G23">
        <f t="shared" si="0"/>
        <v>0</v>
      </c>
      <c r="I23" s="22">
        <f t="shared" si="6"/>
        <v>0</v>
      </c>
      <c r="J23" s="6">
        <f>+IFR!AD23</f>
        <v>0</v>
      </c>
      <c r="K23" s="14">
        <f t="shared" si="1"/>
        <v>0.95</v>
      </c>
      <c r="L23" s="22">
        <f t="shared" si="7"/>
        <v>0</v>
      </c>
      <c r="M23" s="14">
        <v>1</v>
      </c>
      <c r="N23" s="14">
        <v>1</v>
      </c>
      <c r="P23" s="22">
        <f t="shared" si="2"/>
        <v>0</v>
      </c>
      <c r="R23" s="51">
        <f t="shared" si="3"/>
        <v>0</v>
      </c>
      <c r="T23" s="5">
        <f>+R23*(assessment!$J$273*assessment!$E$3)</f>
        <v>0</v>
      </c>
      <c r="V23" s="6">
        <f>+T23/payroll!F23</f>
        <v>0</v>
      </c>
      <c r="X23" s="5">
        <f>IF(V23&lt;$X$2,T23, +payroll!F23 * $X$2)</f>
        <v>0</v>
      </c>
      <c r="Z23" s="5">
        <f t="shared" si="4"/>
        <v>0</v>
      </c>
      <c r="AB23" t="e">
        <f t="shared" si="5"/>
        <v>#DIV/0!</v>
      </c>
    </row>
    <row r="24" spans="1:28">
      <c r="A24" t="s">
        <v>34</v>
      </c>
      <c r="B24" t="s">
        <v>524</v>
      </c>
      <c r="D24" s="40">
        <v>0</v>
      </c>
      <c r="E24" s="40">
        <v>0</v>
      </c>
      <c r="F24" s="40">
        <v>0</v>
      </c>
      <c r="G24">
        <f t="shared" si="0"/>
        <v>0</v>
      </c>
      <c r="I24" s="22">
        <f t="shared" si="6"/>
        <v>0</v>
      </c>
      <c r="J24" s="6">
        <f>+IFR!AD24</f>
        <v>0</v>
      </c>
      <c r="K24" s="14">
        <f t="shared" si="1"/>
        <v>0.95</v>
      </c>
      <c r="L24" s="22">
        <f t="shared" si="7"/>
        <v>0</v>
      </c>
      <c r="M24" s="14">
        <v>1</v>
      </c>
      <c r="N24" s="14">
        <v>1</v>
      </c>
      <c r="P24" s="22">
        <f t="shared" si="2"/>
        <v>0</v>
      </c>
      <c r="R24" s="51">
        <f t="shared" si="3"/>
        <v>0</v>
      </c>
      <c r="T24" s="5">
        <f>+R24*(assessment!$J$273*assessment!$E$3)</f>
        <v>0</v>
      </c>
      <c r="V24" s="6">
        <f>+T24/payroll!F24</f>
        <v>0</v>
      </c>
      <c r="X24" s="5">
        <f>IF(V24&lt;$X$2,T24, +payroll!F24 * $X$2)</f>
        <v>0</v>
      </c>
      <c r="Z24" s="5">
        <f t="shared" si="4"/>
        <v>0</v>
      </c>
      <c r="AB24" t="e">
        <f t="shared" si="5"/>
        <v>#DIV/0!</v>
      </c>
    </row>
    <row r="25" spans="1:28">
      <c r="A25" t="s">
        <v>35</v>
      </c>
      <c r="B25" t="s">
        <v>525</v>
      </c>
      <c r="D25" s="40">
        <v>0</v>
      </c>
      <c r="E25" s="40">
        <v>0</v>
      </c>
      <c r="F25" s="40">
        <v>0</v>
      </c>
      <c r="G25">
        <f t="shared" si="0"/>
        <v>0</v>
      </c>
      <c r="I25" s="22">
        <f t="shared" si="6"/>
        <v>0</v>
      </c>
      <c r="J25" s="6">
        <f>+IFR!AD25</f>
        <v>0</v>
      </c>
      <c r="K25" s="14">
        <f t="shared" si="1"/>
        <v>0.95</v>
      </c>
      <c r="L25" s="22">
        <f t="shared" si="7"/>
        <v>0</v>
      </c>
      <c r="M25" s="14">
        <v>1</v>
      </c>
      <c r="N25" s="14">
        <v>1</v>
      </c>
      <c r="P25" s="22">
        <f t="shared" si="2"/>
        <v>0</v>
      </c>
      <c r="R25" s="51">
        <f t="shared" si="3"/>
        <v>0</v>
      </c>
      <c r="T25" s="5">
        <f>+R25*(assessment!$J$273*assessment!$E$3)</f>
        <v>0</v>
      </c>
      <c r="V25" s="6">
        <f>+T25/payroll!F25</f>
        <v>0</v>
      </c>
      <c r="X25" s="5">
        <f>IF(V25&lt;$X$2,T25, +payroll!F25 * $X$2)</f>
        <v>0</v>
      </c>
      <c r="Z25" s="5">
        <f t="shared" si="4"/>
        <v>0</v>
      </c>
      <c r="AB25" t="e">
        <f t="shared" si="5"/>
        <v>#DIV/0!</v>
      </c>
    </row>
    <row r="26" spans="1:28">
      <c r="A26" t="s">
        <v>36</v>
      </c>
      <c r="B26" t="s">
        <v>526</v>
      </c>
      <c r="D26" s="40">
        <v>0</v>
      </c>
      <c r="E26" s="40">
        <v>0</v>
      </c>
      <c r="F26" s="40">
        <v>0</v>
      </c>
      <c r="G26">
        <f t="shared" si="0"/>
        <v>0</v>
      </c>
      <c r="I26" s="22">
        <f t="shared" si="6"/>
        <v>0</v>
      </c>
      <c r="J26" s="6">
        <f>+IFR!AD26</f>
        <v>0</v>
      </c>
      <c r="K26" s="14">
        <f t="shared" si="1"/>
        <v>0.95</v>
      </c>
      <c r="L26" s="22">
        <f t="shared" si="7"/>
        <v>0</v>
      </c>
      <c r="M26" s="14">
        <v>1</v>
      </c>
      <c r="N26" s="14">
        <v>1</v>
      </c>
      <c r="P26" s="22">
        <f t="shared" si="2"/>
        <v>0</v>
      </c>
      <c r="R26" s="51">
        <f t="shared" si="3"/>
        <v>0</v>
      </c>
      <c r="T26" s="5">
        <f>+R26*(assessment!$J$273*assessment!$E$3)</f>
        <v>0</v>
      </c>
      <c r="V26" s="6">
        <f>+T26/payroll!F26</f>
        <v>0</v>
      </c>
      <c r="X26" s="5">
        <f>IF(V26&lt;$X$2,T26, +payroll!F26 * $X$2)</f>
        <v>0</v>
      </c>
      <c r="Z26" s="5">
        <f t="shared" si="4"/>
        <v>0</v>
      </c>
      <c r="AB26" t="e">
        <f t="shared" si="5"/>
        <v>#DIV/0!</v>
      </c>
    </row>
    <row r="27" spans="1:28">
      <c r="A27" t="s">
        <v>37</v>
      </c>
      <c r="B27" t="s">
        <v>527</v>
      </c>
      <c r="D27" s="40">
        <v>0</v>
      </c>
      <c r="E27" s="40">
        <v>0</v>
      </c>
      <c r="F27" s="40">
        <v>0</v>
      </c>
      <c r="G27">
        <f t="shared" si="0"/>
        <v>0</v>
      </c>
      <c r="I27" s="22">
        <f t="shared" si="6"/>
        <v>0</v>
      </c>
      <c r="J27" s="6">
        <f>+IFR!AD27</f>
        <v>0</v>
      </c>
      <c r="K27" s="14">
        <f t="shared" si="1"/>
        <v>0.95</v>
      </c>
      <c r="L27" s="22">
        <f t="shared" si="7"/>
        <v>0</v>
      </c>
      <c r="M27" s="14">
        <v>1</v>
      </c>
      <c r="N27" s="14">
        <v>1</v>
      </c>
      <c r="P27" s="22">
        <f t="shared" si="2"/>
        <v>0</v>
      </c>
      <c r="R27" s="51">
        <f t="shared" si="3"/>
        <v>0</v>
      </c>
      <c r="T27" s="5">
        <f>+R27*(assessment!$J$273*assessment!$E$3)</f>
        <v>0</v>
      </c>
      <c r="V27" s="6">
        <f>+T27/payroll!F27</f>
        <v>0</v>
      </c>
      <c r="X27" s="5">
        <f>IF(V27&lt;$X$2,T27, +payroll!F27 * $X$2)</f>
        <v>0</v>
      </c>
      <c r="Z27" s="5">
        <f t="shared" si="4"/>
        <v>0</v>
      </c>
      <c r="AB27" t="e">
        <f t="shared" si="5"/>
        <v>#DIV/0!</v>
      </c>
    </row>
    <row r="28" spans="1:28">
      <c r="A28" t="s">
        <v>38</v>
      </c>
      <c r="B28" t="s">
        <v>528</v>
      </c>
      <c r="D28" s="40">
        <v>0</v>
      </c>
      <c r="E28" s="40">
        <v>0</v>
      </c>
      <c r="F28" s="40">
        <v>0</v>
      </c>
      <c r="G28">
        <f t="shared" si="0"/>
        <v>0</v>
      </c>
      <c r="I28" s="22">
        <f t="shared" si="6"/>
        <v>0</v>
      </c>
      <c r="J28" s="6">
        <f>+IFR!AD28</f>
        <v>0</v>
      </c>
      <c r="K28" s="14">
        <f t="shared" si="1"/>
        <v>0.95</v>
      </c>
      <c r="L28" s="22">
        <f t="shared" si="7"/>
        <v>0</v>
      </c>
      <c r="M28" s="14">
        <v>1</v>
      </c>
      <c r="N28" s="14">
        <v>1</v>
      </c>
      <c r="P28" s="22">
        <f t="shared" si="2"/>
        <v>0</v>
      </c>
      <c r="R28" s="51">
        <f t="shared" si="3"/>
        <v>0</v>
      </c>
      <c r="T28" s="5">
        <f>+R28*(assessment!$J$273*assessment!$E$3)</f>
        <v>0</v>
      </c>
      <c r="V28" s="6">
        <f>+T28/payroll!F28</f>
        <v>0</v>
      </c>
      <c r="X28" s="5">
        <f>IF(V28&lt;$X$2,T28, +payroll!F28 * $X$2)</f>
        <v>0</v>
      </c>
      <c r="Z28" s="5">
        <f t="shared" si="4"/>
        <v>0</v>
      </c>
      <c r="AB28" t="e">
        <f t="shared" si="5"/>
        <v>#DIV/0!</v>
      </c>
    </row>
    <row r="29" spans="1:28">
      <c r="A29" t="s">
        <v>39</v>
      </c>
      <c r="B29" t="s">
        <v>529</v>
      </c>
      <c r="D29" s="40">
        <v>0</v>
      </c>
      <c r="E29" s="40">
        <v>0</v>
      </c>
      <c r="F29" s="40">
        <v>0</v>
      </c>
      <c r="G29">
        <f t="shared" si="0"/>
        <v>0</v>
      </c>
      <c r="I29" s="22">
        <f t="shared" si="6"/>
        <v>0</v>
      </c>
      <c r="J29" s="6">
        <f>+IFR!AD29</f>
        <v>0</v>
      </c>
      <c r="K29" s="14">
        <f t="shared" si="1"/>
        <v>0.95</v>
      </c>
      <c r="L29" s="22">
        <f t="shared" si="7"/>
        <v>0</v>
      </c>
      <c r="M29" s="14">
        <v>1</v>
      </c>
      <c r="N29" s="14">
        <v>1</v>
      </c>
      <c r="P29" s="22">
        <f t="shared" si="2"/>
        <v>0</v>
      </c>
      <c r="R29" s="51">
        <f t="shared" si="3"/>
        <v>0</v>
      </c>
      <c r="T29" s="5">
        <f>+R29*(assessment!$J$273*assessment!$E$3)</f>
        <v>0</v>
      </c>
      <c r="V29" s="6">
        <f>+T29/payroll!F29</f>
        <v>0</v>
      </c>
      <c r="X29" s="5">
        <f>IF(V29&lt;$X$2,T29, +payroll!F29 * $X$2)</f>
        <v>0</v>
      </c>
      <c r="Z29" s="5">
        <f t="shared" si="4"/>
        <v>0</v>
      </c>
      <c r="AB29" t="e">
        <f t="shared" si="5"/>
        <v>#DIV/0!</v>
      </c>
    </row>
    <row r="30" spans="1:28">
      <c r="A30" t="s">
        <v>40</v>
      </c>
      <c r="B30" t="s">
        <v>530</v>
      </c>
      <c r="D30" s="40">
        <v>2</v>
      </c>
      <c r="E30" s="40">
        <v>0</v>
      </c>
      <c r="F30" s="40">
        <v>0</v>
      </c>
      <c r="G30">
        <f t="shared" si="0"/>
        <v>2</v>
      </c>
      <c r="I30" s="22">
        <f t="shared" si="6"/>
        <v>0.66666666666666663</v>
      </c>
      <c r="J30" s="6">
        <f>+IFR!AD30</f>
        <v>3.3333333333333335E-3</v>
      </c>
      <c r="K30" s="14">
        <f t="shared" si="1"/>
        <v>0.95</v>
      </c>
      <c r="L30" s="22">
        <f t="shared" si="7"/>
        <v>0.6333333333333333</v>
      </c>
      <c r="M30" s="14">
        <v>1</v>
      </c>
      <c r="N30" s="14">
        <v>1</v>
      </c>
      <c r="P30" s="22">
        <f t="shared" si="2"/>
        <v>0.6333333333333333</v>
      </c>
      <c r="R30" s="51">
        <f t="shared" si="3"/>
        <v>9.871642667317854E-5</v>
      </c>
      <c r="T30" s="5">
        <f>+R30*(assessment!$J$273*assessment!$E$3)</f>
        <v>630.89299911674811</v>
      </c>
      <c r="V30" s="6">
        <f>+T30/payroll!F30</f>
        <v>1.3450128069584849E-4</v>
      </c>
      <c r="X30" s="5">
        <f>IF(V30&lt;$X$2,T30, +payroll!F30 * $X$2)</f>
        <v>630.89299911674811</v>
      </c>
      <c r="Z30" s="5">
        <f t="shared" si="4"/>
        <v>0</v>
      </c>
      <c r="AB30">
        <f t="shared" si="5"/>
        <v>1</v>
      </c>
    </row>
    <row r="31" spans="1:28">
      <c r="A31" t="s">
        <v>41</v>
      </c>
      <c r="B31" t="s">
        <v>531</v>
      </c>
      <c r="D31" s="40">
        <v>0</v>
      </c>
      <c r="E31" s="40">
        <v>2</v>
      </c>
      <c r="F31" s="40">
        <v>0</v>
      </c>
      <c r="G31">
        <f t="shared" si="0"/>
        <v>2</v>
      </c>
      <c r="I31" s="22">
        <f t="shared" si="6"/>
        <v>0.66666666666666663</v>
      </c>
      <c r="J31" s="6">
        <f>+IFR!AD31</f>
        <v>1.0630099125674348E-3</v>
      </c>
      <c r="K31" s="14">
        <f t="shared" si="1"/>
        <v>0.95</v>
      </c>
      <c r="L31" s="22">
        <f t="shared" si="7"/>
        <v>0.6333333333333333</v>
      </c>
      <c r="M31" s="14">
        <v>1</v>
      </c>
      <c r="N31" s="14">
        <v>1</v>
      </c>
      <c r="P31" s="22">
        <f t="shared" si="2"/>
        <v>0.6333333333333333</v>
      </c>
      <c r="R31" s="51">
        <f t="shared" si="3"/>
        <v>9.871642667317854E-5</v>
      </c>
      <c r="T31" s="5">
        <f>+R31*(assessment!$J$273*assessment!$E$3)</f>
        <v>630.89299911674811</v>
      </c>
      <c r="V31" s="6">
        <f>+T31/payroll!F31</f>
        <v>6.8361904120257382E-6</v>
      </c>
      <c r="X31" s="5">
        <f>IF(V31&lt;$X$2,T31, +payroll!F31 * $X$2)</f>
        <v>630.89299911674811</v>
      </c>
      <c r="Z31" s="5">
        <f t="shared" si="4"/>
        <v>0</v>
      </c>
      <c r="AB31">
        <f t="shared" si="5"/>
        <v>1</v>
      </c>
    </row>
    <row r="32" spans="1:28">
      <c r="A32" t="s">
        <v>42</v>
      </c>
      <c r="B32" t="s">
        <v>43</v>
      </c>
      <c r="D32" s="40">
        <v>0</v>
      </c>
      <c r="E32" s="40">
        <v>0</v>
      </c>
      <c r="F32" s="40">
        <v>0</v>
      </c>
      <c r="G32">
        <f t="shared" si="0"/>
        <v>0</v>
      </c>
      <c r="I32" s="22">
        <f t="shared" si="6"/>
        <v>0</v>
      </c>
      <c r="J32" s="6">
        <f>+IFR!AD32</f>
        <v>0</v>
      </c>
      <c r="K32" s="14">
        <f t="shared" si="1"/>
        <v>0.95</v>
      </c>
      <c r="L32" s="22">
        <f t="shared" si="7"/>
        <v>0</v>
      </c>
      <c r="M32" s="14">
        <v>1</v>
      </c>
      <c r="N32" s="14">
        <v>1</v>
      </c>
      <c r="P32" s="22">
        <f t="shared" si="2"/>
        <v>0</v>
      </c>
      <c r="R32" s="51">
        <f t="shared" si="3"/>
        <v>0</v>
      </c>
      <c r="T32" s="5">
        <f>+R32*(assessment!$J$273*assessment!$E$3)</f>
        <v>0</v>
      </c>
      <c r="V32" s="6">
        <f>+T32/payroll!F32</f>
        <v>0</v>
      </c>
      <c r="X32" s="5">
        <f>IF(V32&lt;$X$2,T32, +payroll!F32 * $X$2)</f>
        <v>0</v>
      </c>
      <c r="Z32" s="5">
        <f t="shared" si="4"/>
        <v>0</v>
      </c>
      <c r="AB32" t="e">
        <f t="shared" si="5"/>
        <v>#DIV/0!</v>
      </c>
    </row>
    <row r="33" spans="1:28">
      <c r="A33" t="s">
        <v>44</v>
      </c>
      <c r="B33" t="s">
        <v>45</v>
      </c>
      <c r="D33" s="40">
        <v>0</v>
      </c>
      <c r="E33" s="40">
        <v>0</v>
      </c>
      <c r="F33" s="40">
        <v>0</v>
      </c>
      <c r="G33">
        <f t="shared" si="0"/>
        <v>0</v>
      </c>
      <c r="I33" s="22">
        <f t="shared" si="6"/>
        <v>0</v>
      </c>
      <c r="J33" s="6">
        <f>+IFR!AD33</f>
        <v>0</v>
      </c>
      <c r="K33" s="14">
        <f t="shared" si="1"/>
        <v>0.95</v>
      </c>
      <c r="L33" s="22">
        <f t="shared" si="7"/>
        <v>0</v>
      </c>
      <c r="M33" s="14">
        <v>1</v>
      </c>
      <c r="N33" s="14">
        <v>1</v>
      </c>
      <c r="P33" s="22">
        <f t="shared" si="2"/>
        <v>0</v>
      </c>
      <c r="R33" s="51">
        <f t="shared" si="3"/>
        <v>0</v>
      </c>
      <c r="T33" s="5">
        <f>+R33*(assessment!$J$273*assessment!$E$3)</f>
        <v>0</v>
      </c>
      <c r="V33" s="6">
        <f>+T33/payroll!F33</f>
        <v>0</v>
      </c>
      <c r="X33" s="5">
        <f>IF(V33&lt;$X$2,T33, +payroll!F33 * $X$2)</f>
        <v>0</v>
      </c>
      <c r="Z33" s="5">
        <f t="shared" si="4"/>
        <v>0</v>
      </c>
      <c r="AB33" t="e">
        <f t="shared" si="5"/>
        <v>#DIV/0!</v>
      </c>
    </row>
    <row r="34" spans="1:28">
      <c r="A34" t="s">
        <v>46</v>
      </c>
      <c r="B34" t="s">
        <v>47</v>
      </c>
      <c r="D34" s="40">
        <v>0</v>
      </c>
      <c r="E34" s="40">
        <v>3</v>
      </c>
      <c r="F34" s="40">
        <v>4</v>
      </c>
      <c r="G34">
        <f t="shared" si="0"/>
        <v>7</v>
      </c>
      <c r="I34" s="22">
        <f t="shared" si="6"/>
        <v>2.3333333333333335</v>
      </c>
      <c r="J34" s="6">
        <f>+IFR!AD34</f>
        <v>1.1443124856399159E-2</v>
      </c>
      <c r="K34" s="14">
        <f t="shared" si="1"/>
        <v>0.95</v>
      </c>
      <c r="L34" s="22">
        <f t="shared" si="7"/>
        <v>2.2166666666666668</v>
      </c>
      <c r="M34" s="14">
        <v>1</v>
      </c>
      <c r="N34" s="14">
        <v>1</v>
      </c>
      <c r="P34" s="22">
        <f t="shared" si="2"/>
        <v>2.2166666666666668</v>
      </c>
      <c r="R34" s="51">
        <f t="shared" si="3"/>
        <v>3.4550749335612494E-4</v>
      </c>
      <c r="T34" s="5">
        <f>+R34*(assessment!$J$273*assessment!$E$3)</f>
        <v>2208.125496908619</v>
      </c>
      <c r="V34" s="6">
        <f>+T34/payroll!F34</f>
        <v>1.1762563533553677E-4</v>
      </c>
      <c r="X34" s="5">
        <f>IF(V34&lt;$X$2,T34, +payroll!F34 * $X$2)</f>
        <v>2208.125496908619</v>
      </c>
      <c r="Z34" s="5">
        <f t="shared" si="4"/>
        <v>0</v>
      </c>
      <c r="AB34">
        <f t="shared" si="5"/>
        <v>1</v>
      </c>
    </row>
    <row r="35" spans="1:28">
      <c r="A35" t="s">
        <v>48</v>
      </c>
      <c r="B35" t="s">
        <v>49</v>
      </c>
      <c r="D35" s="40">
        <v>15</v>
      </c>
      <c r="E35" s="40">
        <v>21</v>
      </c>
      <c r="F35" s="40">
        <v>23</v>
      </c>
      <c r="G35">
        <f t="shared" si="0"/>
        <v>59</v>
      </c>
      <c r="I35" s="22">
        <f t="shared" si="6"/>
        <v>19.666666666666668</v>
      </c>
      <c r="J35" s="6">
        <f>+IFR!AD35</f>
        <v>5.0189447373603707E-3</v>
      </c>
      <c r="K35" s="14">
        <f t="shared" si="1"/>
        <v>0.95</v>
      </c>
      <c r="L35" s="22">
        <f t="shared" si="7"/>
        <v>18.683333333333334</v>
      </c>
      <c r="M35" s="14">
        <v>1</v>
      </c>
      <c r="N35" s="14">
        <v>1</v>
      </c>
      <c r="P35" s="22">
        <f t="shared" si="2"/>
        <v>18.683333333333334</v>
      </c>
      <c r="R35" s="51">
        <f t="shared" si="3"/>
        <v>2.9121345868587671E-3</v>
      </c>
      <c r="T35" s="5">
        <f>+R35*(assessment!$J$273*assessment!$E$3)</f>
        <v>18611.343473944071</v>
      </c>
      <c r="V35" s="6">
        <f>+T35/payroll!F35</f>
        <v>8.4575281481046624E-5</v>
      </c>
      <c r="X35" s="5">
        <f>IF(V35&lt;$X$2,T35, +payroll!F35 * $X$2)</f>
        <v>18611.343473944071</v>
      </c>
      <c r="Z35" s="5">
        <f t="shared" si="4"/>
        <v>0</v>
      </c>
      <c r="AB35">
        <f t="shared" si="5"/>
        <v>1</v>
      </c>
    </row>
    <row r="36" spans="1:28">
      <c r="A36" t="s">
        <v>50</v>
      </c>
      <c r="B36" t="s">
        <v>497</v>
      </c>
      <c r="D36" s="40">
        <v>0</v>
      </c>
      <c r="E36" s="40">
        <v>10</v>
      </c>
      <c r="F36" s="40">
        <v>13</v>
      </c>
      <c r="G36">
        <f t="shared" si="0"/>
        <v>23</v>
      </c>
      <c r="I36" s="22">
        <f t="shared" si="6"/>
        <v>7.666666666666667</v>
      </c>
      <c r="J36" s="6">
        <f>+IFR!AD36</f>
        <v>2.970940495426112E-2</v>
      </c>
      <c r="K36" s="14">
        <f t="shared" si="1"/>
        <v>0.95</v>
      </c>
      <c r="L36" s="22">
        <f t="shared" si="7"/>
        <v>7.2833333333333332</v>
      </c>
      <c r="M36" s="14">
        <v>1</v>
      </c>
      <c r="N36" s="14">
        <v>1</v>
      </c>
      <c r="P36" s="22">
        <f t="shared" si="2"/>
        <v>7.2833333333333332</v>
      </c>
      <c r="R36" s="51">
        <f t="shared" si="3"/>
        <v>1.1352389067415532E-3</v>
      </c>
      <c r="T36" s="5">
        <f>+R36*(assessment!$J$273*assessment!$E$3)</f>
        <v>7255.2694898426034</v>
      </c>
      <c r="V36" s="6">
        <f>+T36/payroll!F36</f>
        <v>4.4366018737854515E-4</v>
      </c>
      <c r="X36" s="5">
        <f>IF(V36&lt;$X$2,T36, +payroll!F36 * $X$2)</f>
        <v>7255.2694898426034</v>
      </c>
      <c r="Z36" s="5">
        <f t="shared" si="4"/>
        <v>0</v>
      </c>
      <c r="AB36">
        <f t="shared" si="5"/>
        <v>1</v>
      </c>
    </row>
    <row r="37" spans="1:28">
      <c r="A37" t="s">
        <v>51</v>
      </c>
      <c r="B37" t="s">
        <v>52</v>
      </c>
      <c r="D37" s="40">
        <v>15</v>
      </c>
      <c r="E37" s="40">
        <v>12</v>
      </c>
      <c r="F37" s="40">
        <v>20</v>
      </c>
      <c r="G37">
        <f t="shared" si="0"/>
        <v>47</v>
      </c>
      <c r="I37" s="22">
        <f t="shared" si="6"/>
        <v>15.666666666666666</v>
      </c>
      <c r="J37" s="6">
        <f>+IFR!AD37</f>
        <v>6.0612537057153871E-3</v>
      </c>
      <c r="K37" s="14">
        <f t="shared" ref="K37:K68" si="8">IF(+J37&lt;$E$268,$I$268,IF(J37&gt;$E$270,$I$270,$I$269))</f>
        <v>0.95</v>
      </c>
      <c r="L37" s="22">
        <f t="shared" si="7"/>
        <v>14.883333333333333</v>
      </c>
      <c r="M37" s="14">
        <v>1</v>
      </c>
      <c r="N37" s="14">
        <v>1</v>
      </c>
      <c r="P37" s="22">
        <f t="shared" si="2"/>
        <v>14.883333333333333</v>
      </c>
      <c r="R37" s="51">
        <f t="shared" si="3"/>
        <v>2.3198360268196958E-3</v>
      </c>
      <c r="T37" s="5">
        <f>+R37*(assessment!$J$273*assessment!$E$3)</f>
        <v>14825.985479243582</v>
      </c>
      <c r="V37" s="6">
        <f>+T37/payroll!F37</f>
        <v>8.2584261251326176E-5</v>
      </c>
      <c r="X37" s="5">
        <f>IF(V37&lt;$X$2,T37, +payroll!F37 * $X$2)</f>
        <v>14825.985479243582</v>
      </c>
      <c r="Z37" s="5">
        <f t="shared" si="4"/>
        <v>0</v>
      </c>
      <c r="AB37">
        <f t="shared" si="5"/>
        <v>1</v>
      </c>
    </row>
    <row r="38" spans="1:28">
      <c r="A38" t="s">
        <v>53</v>
      </c>
      <c r="B38" t="s">
        <v>54</v>
      </c>
      <c r="D38" s="40">
        <v>6</v>
      </c>
      <c r="E38" s="40">
        <v>5</v>
      </c>
      <c r="F38" s="40">
        <v>9</v>
      </c>
      <c r="G38">
        <f t="shared" si="0"/>
        <v>20</v>
      </c>
      <c r="I38" s="22">
        <f t="shared" si="6"/>
        <v>6.666666666666667</v>
      </c>
      <c r="J38" s="6">
        <f>+IFR!AD38</f>
        <v>1.2402523228561774E-2</v>
      </c>
      <c r="K38" s="14">
        <f t="shared" si="8"/>
        <v>0.95</v>
      </c>
      <c r="L38" s="22">
        <f t="shared" si="7"/>
        <v>6.333333333333333</v>
      </c>
      <c r="M38" s="14">
        <v>1</v>
      </c>
      <c r="N38" s="14">
        <v>1</v>
      </c>
      <c r="P38" s="22">
        <f t="shared" si="2"/>
        <v>6.333333333333333</v>
      </c>
      <c r="R38" s="51">
        <f t="shared" si="3"/>
        <v>9.8716426673178532E-4</v>
      </c>
      <c r="T38" s="5">
        <f>+R38*(assessment!$J$273*assessment!$E$3)</f>
        <v>6308.9299911674807</v>
      </c>
      <c r="V38" s="6">
        <f>+T38/payroll!F38</f>
        <v>1.4495444602928453E-4</v>
      </c>
      <c r="X38" s="5">
        <f>IF(V38&lt;$X$2,T38, +payroll!F38 * $X$2)</f>
        <v>6308.9299911674807</v>
      </c>
      <c r="Z38" s="5">
        <f t="shared" si="4"/>
        <v>0</v>
      </c>
      <c r="AB38">
        <f t="shared" si="5"/>
        <v>1</v>
      </c>
    </row>
    <row r="39" spans="1:28">
      <c r="A39" t="s">
        <v>55</v>
      </c>
      <c r="B39" t="s">
        <v>56</v>
      </c>
      <c r="D39" s="40">
        <v>2</v>
      </c>
      <c r="E39" s="40">
        <v>1</v>
      </c>
      <c r="F39" s="40">
        <v>3</v>
      </c>
      <c r="G39">
        <f t="shared" si="0"/>
        <v>6</v>
      </c>
      <c r="I39" s="22">
        <f t="shared" si="6"/>
        <v>2</v>
      </c>
      <c r="J39" s="6">
        <f>+IFR!AD39</f>
        <v>1.4097886819872724E-2</v>
      </c>
      <c r="K39" s="14">
        <f t="shared" si="8"/>
        <v>0.95</v>
      </c>
      <c r="L39" s="22">
        <f t="shared" si="7"/>
        <v>1.9</v>
      </c>
      <c r="M39" s="14">
        <v>1</v>
      </c>
      <c r="N39" s="14">
        <v>1</v>
      </c>
      <c r="P39" s="22">
        <f t="shared" si="2"/>
        <v>1.9</v>
      </c>
      <c r="R39" s="51">
        <f t="shared" si="3"/>
        <v>2.9614928001953561E-4</v>
      </c>
      <c r="T39" s="5">
        <f>+R39*(assessment!$J$273*assessment!$E$3)</f>
        <v>1892.6789973502443</v>
      </c>
      <c r="V39" s="6">
        <f>+T39/payroll!F39</f>
        <v>2.6616864465963509E-4</v>
      </c>
      <c r="X39" s="5">
        <f>IF(V39&lt;$X$2,T39, +payroll!F39 * $X$2)</f>
        <v>1892.6789973502443</v>
      </c>
      <c r="Z39" s="5">
        <f t="shared" si="4"/>
        <v>0</v>
      </c>
      <c r="AB39">
        <f t="shared" si="5"/>
        <v>1</v>
      </c>
    </row>
    <row r="40" spans="1:28">
      <c r="A40" t="s">
        <v>57</v>
      </c>
      <c r="B40" t="s">
        <v>58</v>
      </c>
      <c r="D40" s="40">
        <v>4</v>
      </c>
      <c r="E40" s="40">
        <v>2</v>
      </c>
      <c r="F40" s="40">
        <v>1</v>
      </c>
      <c r="G40">
        <f t="shared" si="0"/>
        <v>7</v>
      </c>
      <c r="I40" s="22">
        <f t="shared" si="6"/>
        <v>2.3333333333333335</v>
      </c>
      <c r="J40" s="6">
        <f>+IFR!AD40</f>
        <v>9.6843097838554115E-3</v>
      </c>
      <c r="K40" s="14">
        <f t="shared" si="8"/>
        <v>0.95</v>
      </c>
      <c r="L40" s="22">
        <f t="shared" si="7"/>
        <v>2.2166666666666668</v>
      </c>
      <c r="M40" s="14">
        <v>1</v>
      </c>
      <c r="N40" s="14">
        <v>1</v>
      </c>
      <c r="P40" s="22">
        <f t="shared" si="2"/>
        <v>2.2166666666666668</v>
      </c>
      <c r="R40" s="51">
        <f t="shared" si="3"/>
        <v>3.4550749335612494E-4</v>
      </c>
      <c r="T40" s="5">
        <f>+R40*(assessment!$J$273*assessment!$E$3)</f>
        <v>2208.125496908619</v>
      </c>
      <c r="V40" s="6">
        <f>+T40/payroll!F40</f>
        <v>2.1587849453979594E-4</v>
      </c>
      <c r="X40" s="5">
        <f>IF(V40&lt;$X$2,T40, +payroll!F40 * $X$2)</f>
        <v>2208.125496908619</v>
      </c>
      <c r="Z40" s="5">
        <f t="shared" si="4"/>
        <v>0</v>
      </c>
      <c r="AB40">
        <f t="shared" si="5"/>
        <v>1</v>
      </c>
    </row>
    <row r="41" spans="1:28">
      <c r="A41" t="s">
        <v>59</v>
      </c>
      <c r="B41" t="s">
        <v>60</v>
      </c>
      <c r="D41" s="40">
        <v>0</v>
      </c>
      <c r="E41" s="40">
        <v>1</v>
      </c>
      <c r="F41" s="40">
        <v>0</v>
      </c>
      <c r="G41">
        <f t="shared" si="0"/>
        <v>1</v>
      </c>
      <c r="I41" s="22">
        <f t="shared" si="6"/>
        <v>0.33333333333333331</v>
      </c>
      <c r="J41" s="6">
        <f>+IFR!AD41</f>
        <v>1.7406440382941688E-3</v>
      </c>
      <c r="K41" s="14">
        <f t="shared" si="8"/>
        <v>0.95</v>
      </c>
      <c r="L41" s="22">
        <f t="shared" si="7"/>
        <v>0.31666666666666665</v>
      </c>
      <c r="M41" s="14">
        <v>1</v>
      </c>
      <c r="N41" s="14">
        <v>1</v>
      </c>
      <c r="P41" s="22">
        <f t="shared" si="2"/>
        <v>0.31666666666666665</v>
      </c>
      <c r="R41" s="51">
        <f t="shared" si="3"/>
        <v>4.935821333658927E-5</v>
      </c>
      <c r="T41" s="5">
        <f>+R41*(assessment!$J$273*assessment!$E$3)</f>
        <v>315.44649955837406</v>
      </c>
      <c r="V41" s="6">
        <f>+T41/payroll!F41</f>
        <v>2.0795361991550149E-5</v>
      </c>
      <c r="X41" s="5">
        <f>IF(V41&lt;$X$2,T41, +payroll!F41 * $X$2)</f>
        <v>315.44649955837406</v>
      </c>
      <c r="Z41" s="5">
        <f t="shared" si="4"/>
        <v>0</v>
      </c>
      <c r="AB41">
        <f t="shared" si="5"/>
        <v>1</v>
      </c>
    </row>
    <row r="42" spans="1:28">
      <c r="A42" t="s">
        <v>61</v>
      </c>
      <c r="B42" t="s">
        <v>532</v>
      </c>
      <c r="D42" s="40">
        <v>1</v>
      </c>
      <c r="E42" s="40">
        <v>0</v>
      </c>
      <c r="F42" s="40">
        <v>0</v>
      </c>
      <c r="G42">
        <f t="shared" si="0"/>
        <v>1</v>
      </c>
      <c r="I42" s="22">
        <f t="shared" si="6"/>
        <v>0.33333333333333331</v>
      </c>
      <c r="J42" s="6">
        <f>+IFR!AD42</f>
        <v>1.6666666666666668E-3</v>
      </c>
      <c r="K42" s="14">
        <f t="shared" si="8"/>
        <v>0.95</v>
      </c>
      <c r="L42" s="22">
        <f t="shared" si="7"/>
        <v>0.31666666666666665</v>
      </c>
      <c r="M42" s="14">
        <v>1</v>
      </c>
      <c r="N42" s="14">
        <v>1</v>
      </c>
      <c r="P42" s="22">
        <f t="shared" si="2"/>
        <v>0.31666666666666665</v>
      </c>
      <c r="R42" s="51">
        <f t="shared" si="3"/>
        <v>4.935821333658927E-5</v>
      </c>
      <c r="T42" s="5">
        <f>+R42*(assessment!$J$273*assessment!$E$3)</f>
        <v>315.44649955837406</v>
      </c>
      <c r="V42" s="6">
        <f>+T42/payroll!F42</f>
        <v>5.2528560560454685E-5</v>
      </c>
      <c r="X42" s="5">
        <f>IF(V42&lt;$X$2,T42, +payroll!F42 * $X$2)</f>
        <v>315.44649955837406</v>
      </c>
      <c r="Z42" s="5">
        <f t="shared" si="4"/>
        <v>0</v>
      </c>
      <c r="AB42">
        <f t="shared" si="5"/>
        <v>1</v>
      </c>
    </row>
    <row r="43" spans="1:28">
      <c r="A43" t="s">
        <v>62</v>
      </c>
      <c r="B43" t="s">
        <v>63</v>
      </c>
      <c r="D43" s="40">
        <v>1</v>
      </c>
      <c r="E43" s="40">
        <v>2</v>
      </c>
      <c r="F43" s="40">
        <v>1</v>
      </c>
      <c r="G43">
        <f t="shared" si="0"/>
        <v>4</v>
      </c>
      <c r="I43" s="22">
        <f t="shared" si="6"/>
        <v>1.3333333333333333</v>
      </c>
      <c r="J43" s="6">
        <f>+IFR!AD43</f>
        <v>7.043089309911761E-3</v>
      </c>
      <c r="K43" s="14">
        <f t="shared" si="8"/>
        <v>0.95</v>
      </c>
      <c r="L43" s="22">
        <f t="shared" si="7"/>
        <v>1.2666666666666666</v>
      </c>
      <c r="M43" s="14">
        <v>1</v>
      </c>
      <c r="N43" s="14">
        <v>1</v>
      </c>
      <c r="P43" s="22">
        <f t="shared" si="2"/>
        <v>1.2666666666666666</v>
      </c>
      <c r="R43" s="51">
        <f t="shared" si="3"/>
        <v>1.9743285334635708E-4</v>
      </c>
      <c r="T43" s="5">
        <f>+R43*(assessment!$J$273*assessment!$E$3)</f>
        <v>1261.7859982334962</v>
      </c>
      <c r="V43" s="6">
        <f>+T43/payroll!F43</f>
        <v>7.9605199059920356E-5</v>
      </c>
      <c r="X43" s="5">
        <f>IF(V43&lt;$X$2,T43, +payroll!F43 * $X$2)</f>
        <v>1261.7859982334962</v>
      </c>
      <c r="Z43" s="5">
        <f t="shared" si="4"/>
        <v>0</v>
      </c>
      <c r="AB43">
        <f t="shared" si="5"/>
        <v>1</v>
      </c>
    </row>
    <row r="44" spans="1:28">
      <c r="A44" s="48" t="s">
        <v>64</v>
      </c>
      <c r="B44" s="48" t="s">
        <v>533</v>
      </c>
      <c r="D44" s="40">
        <f>36+23</f>
        <v>59</v>
      </c>
      <c r="E44" s="40">
        <f>28+12</f>
        <v>40</v>
      </c>
      <c r="F44" s="40">
        <v>62</v>
      </c>
      <c r="G44">
        <f>SUM(D44:F44)</f>
        <v>161</v>
      </c>
      <c r="I44" s="22">
        <f>AVERAGE(D44:F44)</f>
        <v>53.666666666666664</v>
      </c>
      <c r="J44" s="6">
        <f>+IFR!AD44</f>
        <v>1.2186847006609649E-2</v>
      </c>
      <c r="K44" s="14">
        <f t="shared" si="8"/>
        <v>0.95</v>
      </c>
      <c r="L44" s="22">
        <f>+I44*K44</f>
        <v>50.983333333333327</v>
      </c>
      <c r="M44" s="14">
        <v>1</v>
      </c>
      <c r="N44" s="14">
        <v>1</v>
      </c>
      <c r="P44" s="22">
        <f>+L44*M44*N44</f>
        <v>50.983333333333327</v>
      </c>
      <c r="R44" s="51">
        <f t="shared" si="3"/>
        <v>7.9466723471908716E-3</v>
      </c>
      <c r="T44" s="5">
        <f>+R44*(assessment!$J$273*assessment!$E$3)</f>
        <v>50786.886428898222</v>
      </c>
      <c r="V44" s="6">
        <f>+T44/payroll!F44</f>
        <v>2.3516680315567009E-4</v>
      </c>
      <c r="X44" s="5">
        <f>IF(V44&lt;$X$2,T44, +payroll!F44 * $X$2)</f>
        <v>50786.886428898222</v>
      </c>
      <c r="Z44" s="5">
        <f>+T44-X44</f>
        <v>0</v>
      </c>
      <c r="AB44">
        <f>+X44/T44</f>
        <v>1</v>
      </c>
    </row>
    <row r="45" spans="1:28">
      <c r="A45" t="s">
        <v>555</v>
      </c>
      <c r="B45" t="s">
        <v>556</v>
      </c>
      <c r="D45" s="40">
        <v>0</v>
      </c>
      <c r="E45" s="40">
        <v>0</v>
      </c>
      <c r="F45" s="40">
        <v>0</v>
      </c>
      <c r="G45">
        <f>SUM(D45:F45)</f>
        <v>0</v>
      </c>
      <c r="I45" s="22">
        <f>AVERAGE(D45:F45)</f>
        <v>0</v>
      </c>
      <c r="J45" s="6">
        <f>+IFR!AD45</f>
        <v>0</v>
      </c>
      <c r="K45" s="14">
        <f t="shared" si="8"/>
        <v>0.95</v>
      </c>
      <c r="L45" s="22">
        <f>+I45*K45</f>
        <v>0</v>
      </c>
      <c r="M45" s="14">
        <v>1</v>
      </c>
      <c r="N45" s="14">
        <v>1</v>
      </c>
      <c r="P45" s="22">
        <f>+L45*M45*N45</f>
        <v>0</v>
      </c>
      <c r="R45" s="51">
        <f t="shared" si="3"/>
        <v>0</v>
      </c>
      <c r="T45" s="5">
        <f>+R45*(assessment!$J$273*assessment!$E$3)</f>
        <v>0</v>
      </c>
      <c r="V45" s="6">
        <f>+T45/payroll!F45</f>
        <v>0</v>
      </c>
      <c r="X45" s="5">
        <f>IF(V45&lt;$X$2,T45, +payroll!F45 * $X$2)</f>
        <v>0</v>
      </c>
      <c r="Z45" s="5">
        <f>+T45-X45</f>
        <v>0</v>
      </c>
      <c r="AB45" t="e">
        <f>+X45/T45</f>
        <v>#DIV/0!</v>
      </c>
    </row>
    <row r="46" spans="1:28">
      <c r="A46" t="s">
        <v>65</v>
      </c>
      <c r="B46" t="s">
        <v>66</v>
      </c>
      <c r="D46" s="40">
        <v>3</v>
      </c>
      <c r="E46" s="40">
        <v>1</v>
      </c>
      <c r="F46" s="40">
        <v>0</v>
      </c>
      <c r="G46">
        <f>SUM(D46:F46)</f>
        <v>4</v>
      </c>
      <c r="I46" s="22">
        <f>AVERAGE(D46:F46)</f>
        <v>1.3333333333333333</v>
      </c>
      <c r="J46" s="6">
        <f>+IFR!AD46</f>
        <v>8.3333333333333332E-3</v>
      </c>
      <c r="K46" s="14">
        <f t="shared" si="8"/>
        <v>0.95</v>
      </c>
      <c r="L46" s="22">
        <f>+I46*K46</f>
        <v>1.2666666666666666</v>
      </c>
      <c r="M46" s="14">
        <v>1</v>
      </c>
      <c r="N46" s="14">
        <v>1</v>
      </c>
      <c r="P46" s="22">
        <f>+L46*M46*N46</f>
        <v>1.2666666666666666</v>
      </c>
      <c r="R46" s="51">
        <f t="shared" si="3"/>
        <v>1.9743285334635708E-4</v>
      </c>
      <c r="T46" s="5">
        <f>+R46*(assessment!$J$273*assessment!$E$3)</f>
        <v>1261.7859982334962</v>
      </c>
      <c r="V46" s="6">
        <f>+T46/payroll!F46</f>
        <v>2.2023947292745726E-4</v>
      </c>
      <c r="X46" s="5">
        <f>IF(V46&lt;$X$2,T46, +payroll!F46 * $X$2)</f>
        <v>1261.7859982334962</v>
      </c>
      <c r="Z46" s="5">
        <f>+T46-X46</f>
        <v>0</v>
      </c>
      <c r="AB46">
        <f>+X46/T46</f>
        <v>1</v>
      </c>
    </row>
    <row r="47" spans="1:28">
      <c r="A47" t="s">
        <v>67</v>
      </c>
      <c r="B47" t="s">
        <v>68</v>
      </c>
      <c r="D47" s="40">
        <v>6</v>
      </c>
      <c r="E47" s="40">
        <v>1</v>
      </c>
      <c r="F47" s="40">
        <v>1</v>
      </c>
      <c r="G47">
        <f>SUM(D47:F47)</f>
        <v>8</v>
      </c>
      <c r="I47" s="22">
        <f>AVERAGE(D47:F47)</f>
        <v>2.6666666666666665</v>
      </c>
      <c r="J47" s="6">
        <f>+IFR!AD47</f>
        <v>6.5092099452703127E-3</v>
      </c>
      <c r="K47" s="14">
        <f t="shared" si="8"/>
        <v>0.95</v>
      </c>
      <c r="L47" s="22">
        <f>+I47*K47</f>
        <v>2.5333333333333332</v>
      </c>
      <c r="M47" s="14">
        <v>1</v>
      </c>
      <c r="N47" s="14">
        <v>1</v>
      </c>
      <c r="P47" s="22">
        <f>+L47*M47*N47</f>
        <v>2.5333333333333332</v>
      </c>
      <c r="R47" s="51">
        <f t="shared" si="3"/>
        <v>3.9486570669271416E-4</v>
      </c>
      <c r="T47" s="5">
        <f>+R47*(assessment!$J$273*assessment!$E$3)</f>
        <v>2523.5719964669925</v>
      </c>
      <c r="V47" s="6">
        <f>+T47/payroll!F47</f>
        <v>1.3163094898279118E-4</v>
      </c>
      <c r="X47" s="5">
        <f>IF(V47&lt;$X$2,T47, +payroll!F47 * $X$2)</f>
        <v>2523.5719964669925</v>
      </c>
      <c r="Z47" s="5">
        <f>+T47-X47</f>
        <v>0</v>
      </c>
      <c r="AB47">
        <f>+X47/T47</f>
        <v>1</v>
      </c>
    </row>
    <row r="48" spans="1:28">
      <c r="A48" t="s">
        <v>69</v>
      </c>
      <c r="B48" t="s">
        <v>70</v>
      </c>
      <c r="D48" s="40">
        <v>0</v>
      </c>
      <c r="E48" s="40">
        <v>1</v>
      </c>
      <c r="F48" s="40">
        <v>1</v>
      </c>
      <c r="G48">
        <f>SUM(D48:F48)</f>
        <v>2</v>
      </c>
      <c r="I48" s="22">
        <f>AVERAGE(D48:F48)</f>
        <v>0.66666666666666663</v>
      </c>
      <c r="J48" s="6">
        <f>+IFR!AD48</f>
        <v>8.3333333333333332E-3</v>
      </c>
      <c r="K48" s="14">
        <f t="shared" si="8"/>
        <v>0.95</v>
      </c>
      <c r="L48" s="22">
        <f>+I48*K48</f>
        <v>0.6333333333333333</v>
      </c>
      <c r="M48" s="14">
        <v>1</v>
      </c>
      <c r="N48" s="14">
        <v>1</v>
      </c>
      <c r="P48" s="22">
        <f>+L48*M48*N48</f>
        <v>0.6333333333333333</v>
      </c>
      <c r="R48" s="51">
        <f t="shared" si="3"/>
        <v>9.871642667317854E-5</v>
      </c>
      <c r="T48" s="5">
        <f>+R48*(assessment!$J$273*assessment!$E$3)</f>
        <v>630.89299911674811</v>
      </c>
      <c r="V48" s="6">
        <f>+T48/payroll!F48</f>
        <v>8.1413657598675018E-4</v>
      </c>
      <c r="X48" s="5">
        <f>IF(V48&lt;$X$2,T48, +payroll!F48 * $X$2)</f>
        <v>630.89299911674811</v>
      </c>
      <c r="Z48" s="5">
        <f>+T48-X48</f>
        <v>0</v>
      </c>
      <c r="AB48">
        <f>+X48/T48</f>
        <v>1</v>
      </c>
    </row>
    <row r="49" spans="1:28">
      <c r="A49" t="s">
        <v>71</v>
      </c>
      <c r="B49" t="s">
        <v>72</v>
      </c>
      <c r="D49" s="40">
        <v>0</v>
      </c>
      <c r="E49" s="40">
        <v>0</v>
      </c>
      <c r="F49" s="40">
        <v>0</v>
      </c>
      <c r="G49">
        <f t="shared" si="0"/>
        <v>0</v>
      </c>
      <c r="I49" s="22">
        <f t="shared" si="6"/>
        <v>0</v>
      </c>
      <c r="J49" s="6">
        <f>+IFR!AD49</f>
        <v>0</v>
      </c>
      <c r="K49" s="14">
        <f t="shared" si="8"/>
        <v>0.95</v>
      </c>
      <c r="L49" s="22">
        <f t="shared" si="7"/>
        <v>0</v>
      </c>
      <c r="M49" s="14">
        <v>1</v>
      </c>
      <c r="N49" s="14">
        <v>1</v>
      </c>
      <c r="P49" s="22">
        <f t="shared" si="2"/>
        <v>0</v>
      </c>
      <c r="R49" s="51">
        <f t="shared" si="3"/>
        <v>0</v>
      </c>
      <c r="T49" s="5">
        <f>+R49*(assessment!$J$273*assessment!$E$3)</f>
        <v>0</v>
      </c>
      <c r="V49" s="6">
        <f>+T49/payroll!F49</f>
        <v>0</v>
      </c>
      <c r="X49" s="5">
        <f>IF(V49&lt;$X$2,T49, +payroll!F49 * $X$2)</f>
        <v>0</v>
      </c>
      <c r="Z49" s="5">
        <f t="shared" si="4"/>
        <v>0</v>
      </c>
      <c r="AB49" t="e">
        <f t="shared" si="5"/>
        <v>#DIV/0!</v>
      </c>
    </row>
    <row r="50" spans="1:28">
      <c r="A50" t="s">
        <v>73</v>
      </c>
      <c r="B50" t="s">
        <v>74</v>
      </c>
      <c r="D50" s="40">
        <v>0</v>
      </c>
      <c r="E50" s="40">
        <v>1</v>
      </c>
      <c r="F50" s="40">
        <v>0</v>
      </c>
      <c r="G50">
        <f t="shared" si="0"/>
        <v>1</v>
      </c>
      <c r="I50" s="22">
        <f t="shared" si="6"/>
        <v>0.33333333333333331</v>
      </c>
      <c r="J50" s="6">
        <f>+IFR!AD50</f>
        <v>3.3333333333333335E-3</v>
      </c>
      <c r="K50" s="14">
        <f t="shared" si="8"/>
        <v>0.95</v>
      </c>
      <c r="L50" s="22">
        <f t="shared" si="7"/>
        <v>0.31666666666666665</v>
      </c>
      <c r="M50" s="14">
        <v>1</v>
      </c>
      <c r="N50" s="14">
        <v>1</v>
      </c>
      <c r="P50" s="22">
        <f t="shared" si="2"/>
        <v>0.31666666666666665</v>
      </c>
      <c r="R50" s="51">
        <f t="shared" si="3"/>
        <v>4.935821333658927E-5</v>
      </c>
      <c r="T50" s="5">
        <f>+R50*(assessment!$J$273*assessment!$E$3)</f>
        <v>315.44649955837406</v>
      </c>
      <c r="V50" s="6">
        <f>+T50/payroll!F50</f>
        <v>4.979762848391139E-4</v>
      </c>
      <c r="X50" s="5">
        <f>IF(V50&lt;$X$2,T50, +payroll!F50 * $X$2)</f>
        <v>315.44649955837406</v>
      </c>
      <c r="Z50" s="5">
        <f t="shared" si="4"/>
        <v>0</v>
      </c>
      <c r="AB50">
        <f t="shared" si="5"/>
        <v>1</v>
      </c>
    </row>
    <row r="51" spans="1:28">
      <c r="A51" t="s">
        <v>75</v>
      </c>
      <c r="B51" t="s">
        <v>76</v>
      </c>
      <c r="D51" s="40">
        <v>1</v>
      </c>
      <c r="E51" s="40">
        <v>0</v>
      </c>
      <c r="F51" s="40">
        <v>0</v>
      </c>
      <c r="G51">
        <f t="shared" si="0"/>
        <v>1</v>
      </c>
      <c r="I51" s="22">
        <f t="shared" si="6"/>
        <v>0.33333333333333331</v>
      </c>
      <c r="J51" s="6">
        <f>+IFR!AD51</f>
        <v>1.6666666666666668E-3</v>
      </c>
      <c r="K51" s="14">
        <f t="shared" si="8"/>
        <v>0.95</v>
      </c>
      <c r="L51" s="22">
        <f t="shared" si="7"/>
        <v>0.31666666666666665</v>
      </c>
      <c r="M51" s="14">
        <v>1</v>
      </c>
      <c r="N51" s="14">
        <v>1</v>
      </c>
      <c r="P51" s="22">
        <f t="shared" si="2"/>
        <v>0.31666666666666665</v>
      </c>
      <c r="R51" s="51">
        <f t="shared" si="3"/>
        <v>4.935821333658927E-5</v>
      </c>
      <c r="T51" s="5">
        <f>+R51*(assessment!$J$273*assessment!$E$3)</f>
        <v>315.44649955837406</v>
      </c>
      <c r="V51" s="6">
        <f>+T51/payroll!F51</f>
        <v>1.7381132446472595E-4</v>
      </c>
      <c r="X51" s="5">
        <f>IF(V51&lt;$X$2,T51, +payroll!F51 * $X$2)</f>
        <v>315.44649955837406</v>
      </c>
      <c r="Z51" s="5">
        <f t="shared" si="4"/>
        <v>0</v>
      </c>
      <c r="AB51">
        <f t="shared" si="5"/>
        <v>1</v>
      </c>
    </row>
    <row r="52" spans="1:28">
      <c r="A52" t="s">
        <v>77</v>
      </c>
      <c r="B52" t="s">
        <v>78</v>
      </c>
      <c r="D52" s="40">
        <v>0</v>
      </c>
      <c r="E52" s="40">
        <v>0</v>
      </c>
      <c r="F52" s="40">
        <v>0</v>
      </c>
      <c r="G52">
        <f t="shared" si="0"/>
        <v>0</v>
      </c>
      <c r="I52" s="22">
        <f t="shared" si="6"/>
        <v>0</v>
      </c>
      <c r="J52" s="6">
        <f>+IFR!AD52</f>
        <v>0</v>
      </c>
      <c r="K52" s="14">
        <f t="shared" si="8"/>
        <v>0.95</v>
      </c>
      <c r="L52" s="22">
        <f t="shared" si="7"/>
        <v>0</v>
      </c>
      <c r="M52" s="14">
        <v>1</v>
      </c>
      <c r="N52" s="14">
        <v>1</v>
      </c>
      <c r="P52" s="22">
        <f t="shared" si="2"/>
        <v>0</v>
      </c>
      <c r="R52" s="51">
        <f t="shared" si="3"/>
        <v>0</v>
      </c>
      <c r="T52" s="5">
        <f>+R52*(assessment!$J$273*assessment!$E$3)</f>
        <v>0</v>
      </c>
      <c r="V52" s="6">
        <f>+T52/payroll!F52</f>
        <v>0</v>
      </c>
      <c r="X52" s="5">
        <f>IF(V52&lt;$X$2,T52, +payroll!F52 * $X$2)</f>
        <v>0</v>
      </c>
      <c r="Z52" s="5">
        <f t="shared" si="4"/>
        <v>0</v>
      </c>
      <c r="AB52" t="e">
        <f t="shared" si="5"/>
        <v>#DIV/0!</v>
      </c>
    </row>
    <row r="53" spans="1:28">
      <c r="A53" t="s">
        <v>79</v>
      </c>
      <c r="B53" t="s">
        <v>80</v>
      </c>
      <c r="D53" s="40">
        <v>0</v>
      </c>
      <c r="E53" s="40">
        <v>0</v>
      </c>
      <c r="F53" s="40">
        <v>0</v>
      </c>
      <c r="G53">
        <f t="shared" si="0"/>
        <v>0</v>
      </c>
      <c r="I53" s="22">
        <f t="shared" si="6"/>
        <v>0</v>
      </c>
      <c r="J53" s="6">
        <f>+IFR!AD53</f>
        <v>0</v>
      </c>
      <c r="K53" s="14">
        <f t="shared" si="8"/>
        <v>0.95</v>
      </c>
      <c r="L53" s="22">
        <f t="shared" si="7"/>
        <v>0</v>
      </c>
      <c r="M53" s="14">
        <v>1</v>
      </c>
      <c r="N53" s="14">
        <v>1</v>
      </c>
      <c r="P53" s="22">
        <f t="shared" si="2"/>
        <v>0</v>
      </c>
      <c r="R53" s="51">
        <f t="shared" si="3"/>
        <v>0</v>
      </c>
      <c r="T53" s="5">
        <f>+R53*(assessment!$J$273*assessment!$E$3)</f>
        <v>0</v>
      </c>
      <c r="V53" s="6">
        <f>+T53/payroll!F53</f>
        <v>0</v>
      </c>
      <c r="X53" s="5">
        <f>IF(V53&lt;$X$2,T53, +payroll!F53 * $X$2)</f>
        <v>0</v>
      </c>
      <c r="Z53" s="5">
        <f t="shared" si="4"/>
        <v>0</v>
      </c>
      <c r="AB53" t="e">
        <f t="shared" si="5"/>
        <v>#DIV/0!</v>
      </c>
    </row>
    <row r="54" spans="1:28">
      <c r="A54" t="s">
        <v>81</v>
      </c>
      <c r="B54" t="s">
        <v>498</v>
      </c>
      <c r="D54" s="40">
        <v>1</v>
      </c>
      <c r="E54" s="40">
        <v>1</v>
      </c>
      <c r="F54" s="40">
        <v>3</v>
      </c>
      <c r="G54">
        <f t="shared" si="0"/>
        <v>5</v>
      </c>
      <c r="I54" s="22">
        <f t="shared" si="6"/>
        <v>1.6666666666666667</v>
      </c>
      <c r="J54" s="6">
        <f>+IFR!AD54</f>
        <v>6.6398839340774092E-3</v>
      </c>
      <c r="K54" s="14">
        <f t="shared" si="8"/>
        <v>0.95</v>
      </c>
      <c r="L54" s="22">
        <f t="shared" si="7"/>
        <v>1.5833333333333333</v>
      </c>
      <c r="M54" s="14">
        <v>1</v>
      </c>
      <c r="N54" s="14">
        <v>1</v>
      </c>
      <c r="P54" s="22">
        <f t="shared" si="2"/>
        <v>1.5833333333333333</v>
      </c>
      <c r="R54" s="51">
        <f t="shared" si="3"/>
        <v>2.4679106668294633E-4</v>
      </c>
      <c r="T54" s="5">
        <f>+R54*(assessment!$J$273*assessment!$E$3)</f>
        <v>1577.2324977918702</v>
      </c>
      <c r="V54" s="6">
        <f>+T54/payroll!F54</f>
        <v>7.6876122330637604E-5</v>
      </c>
      <c r="X54" s="5">
        <f>IF(V54&lt;$X$2,T54, +payroll!F54 * $X$2)</f>
        <v>1577.2324977918702</v>
      </c>
      <c r="Z54" s="5">
        <f t="shared" si="4"/>
        <v>0</v>
      </c>
      <c r="AB54">
        <f t="shared" si="5"/>
        <v>1</v>
      </c>
    </row>
    <row r="55" spans="1:28">
      <c r="A55" t="s">
        <v>82</v>
      </c>
      <c r="B55" t="s">
        <v>83</v>
      </c>
      <c r="D55" s="40">
        <v>0</v>
      </c>
      <c r="E55" s="40">
        <v>0</v>
      </c>
      <c r="F55" s="40">
        <v>0</v>
      </c>
      <c r="G55">
        <f t="shared" si="0"/>
        <v>0</v>
      </c>
      <c r="I55" s="22">
        <f t="shared" si="6"/>
        <v>0</v>
      </c>
      <c r="J55" s="6">
        <f>+IFR!AD55</f>
        <v>0</v>
      </c>
      <c r="K55" s="14">
        <f t="shared" si="8"/>
        <v>0.95</v>
      </c>
      <c r="L55" s="22">
        <f t="shared" si="7"/>
        <v>0</v>
      </c>
      <c r="M55" s="14">
        <v>1</v>
      </c>
      <c r="N55" s="14">
        <v>1</v>
      </c>
      <c r="P55" s="22">
        <f t="shared" si="2"/>
        <v>0</v>
      </c>
      <c r="R55" s="51">
        <f t="shared" si="3"/>
        <v>0</v>
      </c>
      <c r="T55" s="5">
        <f>+R55*(assessment!$J$273*assessment!$E$3)</f>
        <v>0</v>
      </c>
      <c r="V55" s="6">
        <f>+T55/payroll!F55</f>
        <v>0</v>
      </c>
      <c r="X55" s="5">
        <f>IF(V55&lt;$X$2,T55, +payroll!F55 * $X$2)</f>
        <v>0</v>
      </c>
      <c r="Z55" s="5">
        <f t="shared" si="4"/>
        <v>0</v>
      </c>
      <c r="AB55" t="e">
        <f t="shared" si="5"/>
        <v>#DIV/0!</v>
      </c>
    </row>
    <row r="56" spans="1:28">
      <c r="A56" t="s">
        <v>84</v>
      </c>
      <c r="B56" s="35" t="s">
        <v>559</v>
      </c>
      <c r="D56" s="40">
        <v>78</v>
      </c>
      <c r="E56" s="40">
        <v>46</v>
      </c>
      <c r="F56" s="40">
        <v>70</v>
      </c>
      <c r="G56">
        <f t="shared" ref="G56:G99" si="9">SUM(D56:F56)</f>
        <v>194</v>
      </c>
      <c r="I56" s="22">
        <f t="shared" ref="I56:I99" si="10">AVERAGE(D56:F56)</f>
        <v>64.666666666666671</v>
      </c>
      <c r="J56" s="6">
        <f>+IFR!AD56</f>
        <v>0.12210177753509992</v>
      </c>
      <c r="K56" s="14">
        <f t="shared" si="8"/>
        <v>1.05</v>
      </c>
      <c r="L56" s="22">
        <f t="shared" ref="L56:L99" si="11">+I56*K56</f>
        <v>67.900000000000006</v>
      </c>
      <c r="M56" s="14">
        <v>1</v>
      </c>
      <c r="N56" s="14">
        <v>1</v>
      </c>
      <c r="P56" s="22">
        <f t="shared" ref="P56:P99" si="12">+L56*M56*N56</f>
        <v>67.900000000000006</v>
      </c>
      <c r="R56" s="51">
        <f t="shared" si="3"/>
        <v>1.058344005964551E-2</v>
      </c>
      <c r="T56" s="5">
        <f>+R56*(assessment!$J$273*assessment!$E$3)</f>
        <v>67638.370484253479</v>
      </c>
      <c r="V56" s="6">
        <f>+T56/payroll!F56</f>
        <v>2.5394421550599942E-3</v>
      </c>
      <c r="X56" s="5">
        <f>IF(V56&lt;$X$2,T56, +payroll!F56 * $X$2)</f>
        <v>67638.370484253479</v>
      </c>
      <c r="Z56" s="5">
        <f t="shared" ref="Z56:Z99" si="13">+T56-X56</f>
        <v>0</v>
      </c>
      <c r="AB56">
        <f t="shared" ref="AB56:AB99" si="14">+X56/T56</f>
        <v>1</v>
      </c>
    </row>
    <row r="57" spans="1:28">
      <c r="A57" t="s">
        <v>85</v>
      </c>
      <c r="B57" t="s">
        <v>86</v>
      </c>
      <c r="D57" s="40">
        <v>4</v>
      </c>
      <c r="E57" s="40">
        <v>4</v>
      </c>
      <c r="F57" s="40">
        <v>3</v>
      </c>
      <c r="G57">
        <f t="shared" si="9"/>
        <v>11</v>
      </c>
      <c r="I57" s="22">
        <f t="shared" si="10"/>
        <v>3.6666666666666665</v>
      </c>
      <c r="J57" s="6">
        <f>+IFR!AD57</f>
        <v>8.9909392073428129E-3</v>
      </c>
      <c r="K57" s="14">
        <f t="shared" si="8"/>
        <v>0.95</v>
      </c>
      <c r="L57" s="22">
        <f t="shared" si="11"/>
        <v>3.4833333333333329</v>
      </c>
      <c r="M57" s="14">
        <v>1</v>
      </c>
      <c r="N57" s="14">
        <v>1</v>
      </c>
      <c r="P57" s="22">
        <f t="shared" si="12"/>
        <v>3.4833333333333329</v>
      </c>
      <c r="R57" s="51">
        <f t="shared" si="3"/>
        <v>5.4294034670248194E-4</v>
      </c>
      <c r="T57" s="5">
        <f>+R57*(assessment!$J$273*assessment!$E$3)</f>
        <v>3469.9114951421143</v>
      </c>
      <c r="V57" s="6">
        <f>+T57/payroll!F57</f>
        <v>1.9100347493166621E-4</v>
      </c>
      <c r="X57" s="5">
        <f>IF(V57&lt;$X$2,T57, +payroll!F57 * $X$2)</f>
        <v>3469.9114951421143</v>
      </c>
      <c r="Z57" s="5">
        <f t="shared" si="13"/>
        <v>0</v>
      </c>
      <c r="AB57">
        <f t="shared" si="14"/>
        <v>1</v>
      </c>
    </row>
    <row r="58" spans="1:28">
      <c r="A58" t="s">
        <v>87</v>
      </c>
      <c r="B58" t="s">
        <v>88</v>
      </c>
      <c r="D58" s="40">
        <v>423</v>
      </c>
      <c r="E58" s="40">
        <v>510</v>
      </c>
      <c r="F58" s="40">
        <v>666</v>
      </c>
      <c r="G58">
        <f t="shared" si="9"/>
        <v>1599</v>
      </c>
      <c r="I58" s="22">
        <f t="shared" si="10"/>
        <v>533</v>
      </c>
      <c r="J58" s="6">
        <f>+IFR!AD58</f>
        <v>6.0256699260693179E-2</v>
      </c>
      <c r="K58" s="14">
        <f t="shared" si="8"/>
        <v>1</v>
      </c>
      <c r="L58" s="22">
        <f t="shared" si="11"/>
        <v>533</v>
      </c>
      <c r="M58" s="14">
        <v>1</v>
      </c>
      <c r="N58" s="14">
        <v>1</v>
      </c>
      <c r="P58" s="22">
        <f t="shared" si="12"/>
        <v>533</v>
      </c>
      <c r="R58" s="51">
        <f t="shared" si="3"/>
        <v>8.3077666447585519E-2</v>
      </c>
      <c r="T58" s="5">
        <f>+R58*(assessment!$J$273*assessment!$E$3)</f>
        <v>530946.26609877904</v>
      </c>
      <c r="V58" s="6">
        <f>+T58/payroll!F58</f>
        <v>9.5951826198638769E-4</v>
      </c>
      <c r="X58" s="5">
        <f>IF(V58&lt;$X$2,T58, +payroll!F58 * $X$2)</f>
        <v>530946.26609877904</v>
      </c>
      <c r="Z58" s="5">
        <f t="shared" si="13"/>
        <v>0</v>
      </c>
      <c r="AB58">
        <f t="shared" si="14"/>
        <v>1</v>
      </c>
    </row>
    <row r="59" spans="1:28">
      <c r="A59" t="s">
        <v>89</v>
      </c>
      <c r="B59" s="35" t="s">
        <v>557</v>
      </c>
      <c r="D59" s="40">
        <v>0</v>
      </c>
      <c r="E59" s="40">
        <v>1</v>
      </c>
      <c r="F59" s="40">
        <v>1</v>
      </c>
      <c r="G59">
        <f t="shared" si="9"/>
        <v>2</v>
      </c>
      <c r="I59" s="22">
        <f t="shared" si="10"/>
        <v>0.66666666666666663</v>
      </c>
      <c r="J59" s="6">
        <f>+IFR!AD59</f>
        <v>8.3333333333333332E-3</v>
      </c>
      <c r="K59" s="14">
        <f t="shared" si="8"/>
        <v>0.95</v>
      </c>
      <c r="L59" s="22">
        <f t="shared" si="11"/>
        <v>0.6333333333333333</v>
      </c>
      <c r="M59" s="14">
        <v>1</v>
      </c>
      <c r="N59" s="14">
        <v>1</v>
      </c>
      <c r="P59" s="22">
        <f t="shared" si="12"/>
        <v>0.6333333333333333</v>
      </c>
      <c r="R59" s="51">
        <f t="shared" si="3"/>
        <v>9.871642667317854E-5</v>
      </c>
      <c r="T59" s="5">
        <f>+R59*(assessment!$J$273*assessment!$E$3)</f>
        <v>630.89299911674811</v>
      </c>
      <c r="V59" s="6">
        <f>+T59/payroll!F59</f>
        <v>2.5028051459647104E-4</v>
      </c>
      <c r="X59" s="5">
        <f>IF(V59&lt;$X$2,T59, +payroll!F59 * $X$2)</f>
        <v>630.89299911674811</v>
      </c>
      <c r="Z59" s="5">
        <f t="shared" si="13"/>
        <v>0</v>
      </c>
      <c r="AB59">
        <f t="shared" si="14"/>
        <v>1</v>
      </c>
    </row>
    <row r="60" spans="1:28">
      <c r="A60" t="s">
        <v>90</v>
      </c>
      <c r="B60" t="s">
        <v>91</v>
      </c>
      <c r="D60" s="40">
        <v>0</v>
      </c>
      <c r="E60" s="40">
        <v>0</v>
      </c>
      <c r="F60" s="40">
        <v>0</v>
      </c>
      <c r="G60">
        <f t="shared" si="9"/>
        <v>0</v>
      </c>
      <c r="I60" s="22">
        <f t="shared" si="10"/>
        <v>0</v>
      </c>
      <c r="J60" s="6">
        <f>+IFR!AD60</f>
        <v>0</v>
      </c>
      <c r="K60" s="14">
        <f t="shared" si="8"/>
        <v>0.95</v>
      </c>
      <c r="L60" s="22">
        <f t="shared" si="11"/>
        <v>0</v>
      </c>
      <c r="M60" s="14">
        <v>1</v>
      </c>
      <c r="N60" s="14">
        <v>1</v>
      </c>
      <c r="P60" s="22">
        <f t="shared" si="12"/>
        <v>0</v>
      </c>
      <c r="R60" s="51">
        <f t="shared" si="3"/>
        <v>0</v>
      </c>
      <c r="T60" s="5">
        <f>+R60*(assessment!$J$273*assessment!$E$3)</f>
        <v>0</v>
      </c>
      <c r="V60" s="6">
        <f>+T60/payroll!F60</f>
        <v>0</v>
      </c>
      <c r="X60" s="5">
        <f>IF(V60&lt;$X$2,T60, +payroll!F60 * $X$2)</f>
        <v>0</v>
      </c>
      <c r="Z60" s="5">
        <f t="shared" si="13"/>
        <v>0</v>
      </c>
      <c r="AB60" t="e">
        <f t="shared" si="14"/>
        <v>#DIV/0!</v>
      </c>
    </row>
    <row r="61" spans="1:28">
      <c r="A61" t="s">
        <v>92</v>
      </c>
      <c r="B61" t="s">
        <v>93</v>
      </c>
      <c r="D61" s="40">
        <v>0</v>
      </c>
      <c r="E61" s="40">
        <v>0</v>
      </c>
      <c r="F61" s="40">
        <v>0</v>
      </c>
      <c r="G61">
        <f t="shared" si="9"/>
        <v>0</v>
      </c>
      <c r="I61" s="22">
        <f t="shared" si="10"/>
        <v>0</v>
      </c>
      <c r="J61" s="6">
        <f>+IFR!AD61</f>
        <v>0</v>
      </c>
      <c r="K61" s="14">
        <f t="shared" si="8"/>
        <v>0.95</v>
      </c>
      <c r="L61" s="22">
        <f t="shared" si="11"/>
        <v>0</v>
      </c>
      <c r="M61" s="14">
        <v>1</v>
      </c>
      <c r="N61" s="14">
        <v>1</v>
      </c>
      <c r="P61" s="22">
        <f t="shared" si="12"/>
        <v>0</v>
      </c>
      <c r="R61" s="51">
        <f t="shared" si="3"/>
        <v>0</v>
      </c>
      <c r="T61" s="5">
        <f>+R61*(assessment!$J$273*assessment!$E$3)</f>
        <v>0</v>
      </c>
      <c r="V61" s="6">
        <f>+T61/payroll!F61</f>
        <v>0</v>
      </c>
      <c r="X61" s="5">
        <f>IF(V61&lt;$X$2,T61, +payroll!F61 * $X$2)</f>
        <v>0</v>
      </c>
      <c r="Z61" s="5">
        <f t="shared" si="13"/>
        <v>0</v>
      </c>
      <c r="AB61" t="e">
        <f t="shared" si="14"/>
        <v>#DIV/0!</v>
      </c>
    </row>
    <row r="62" spans="1:28">
      <c r="A62" t="s">
        <v>490</v>
      </c>
      <c r="B62" t="s">
        <v>491</v>
      </c>
      <c r="D62" s="40">
        <v>2</v>
      </c>
      <c r="E62" s="40">
        <v>1</v>
      </c>
      <c r="F62" s="40">
        <v>6</v>
      </c>
      <c r="G62">
        <f>SUM(D62:F62)</f>
        <v>9</v>
      </c>
      <c r="I62" s="22">
        <f>AVERAGE(D62:F62)</f>
        <v>3</v>
      </c>
      <c r="J62" s="6">
        <f>+IFR!AD62</f>
        <v>2.3980474701138205E-2</v>
      </c>
      <c r="K62" s="14">
        <f t="shared" si="8"/>
        <v>0.95</v>
      </c>
      <c r="L62" s="22">
        <f>+I62*K62</f>
        <v>2.8499999999999996</v>
      </c>
      <c r="M62" s="14">
        <v>1</v>
      </c>
      <c r="N62" s="14">
        <v>1</v>
      </c>
      <c r="P62" s="22">
        <f>+L62*M62*N62</f>
        <v>2.8499999999999996</v>
      </c>
      <c r="R62" s="51">
        <f t="shared" si="3"/>
        <v>4.4422392002930338E-4</v>
      </c>
      <c r="T62" s="5">
        <f>+R62*(assessment!$J$273*assessment!$E$3)</f>
        <v>2839.0184960253664</v>
      </c>
      <c r="V62" s="6">
        <f>+T62/payroll!F62</f>
        <v>3.7753683490745685E-4</v>
      </c>
      <c r="X62" s="5">
        <f>IF(V62&lt;$X$2,T62, +payroll!F62 * $X$2)</f>
        <v>2839.0184960253664</v>
      </c>
      <c r="Z62" s="5">
        <f>+T62-X62</f>
        <v>0</v>
      </c>
      <c r="AB62">
        <f>+X62/T62</f>
        <v>1</v>
      </c>
    </row>
    <row r="63" spans="1:28">
      <c r="A63" t="s">
        <v>94</v>
      </c>
      <c r="B63" t="s">
        <v>492</v>
      </c>
      <c r="D63" s="40">
        <v>0</v>
      </c>
      <c r="E63" s="40">
        <v>0</v>
      </c>
      <c r="F63" s="40">
        <v>1</v>
      </c>
      <c r="G63">
        <f t="shared" si="9"/>
        <v>1</v>
      </c>
      <c r="I63" s="22">
        <f t="shared" si="10"/>
        <v>0.33333333333333331</v>
      </c>
      <c r="J63" s="6">
        <f>+IFR!AD63</f>
        <v>5.0000000000000001E-3</v>
      </c>
      <c r="K63" s="14">
        <f t="shared" si="8"/>
        <v>0.95</v>
      </c>
      <c r="L63" s="22">
        <f t="shared" si="11"/>
        <v>0.31666666666666665</v>
      </c>
      <c r="M63" s="14">
        <v>1</v>
      </c>
      <c r="N63" s="14">
        <v>1</v>
      </c>
      <c r="P63" s="22">
        <f t="shared" si="12"/>
        <v>0.31666666666666665</v>
      </c>
      <c r="R63" s="51">
        <f t="shared" si="3"/>
        <v>4.935821333658927E-5</v>
      </c>
      <c r="T63" s="5">
        <f>+R63*(assessment!$J$273*assessment!$E$3)</f>
        <v>315.44649955837406</v>
      </c>
      <c r="V63" s="6">
        <f>+T63/payroll!F63</f>
        <v>8.5096225905847875E-5</v>
      </c>
      <c r="X63" s="5">
        <f>IF(V63&lt;$X$2,T63, +payroll!F63 * $X$2)</f>
        <v>315.44649955837406</v>
      </c>
      <c r="Z63" s="5">
        <f t="shared" si="13"/>
        <v>0</v>
      </c>
      <c r="AB63">
        <f t="shared" si="14"/>
        <v>1</v>
      </c>
    </row>
    <row r="64" spans="1:28">
      <c r="A64" t="s">
        <v>95</v>
      </c>
      <c r="B64" t="s">
        <v>96</v>
      </c>
      <c r="D64" s="40">
        <v>0</v>
      </c>
      <c r="E64" s="40">
        <v>1</v>
      </c>
      <c r="F64" s="40">
        <v>1</v>
      </c>
      <c r="G64">
        <f t="shared" si="9"/>
        <v>2</v>
      </c>
      <c r="I64" s="22">
        <f t="shared" si="10"/>
        <v>0.66666666666666663</v>
      </c>
      <c r="J64" s="6">
        <f>+IFR!AD64</f>
        <v>4.6252585638264492E-3</v>
      </c>
      <c r="K64" s="14">
        <f t="shared" si="8"/>
        <v>0.95</v>
      </c>
      <c r="L64" s="22">
        <f t="shared" si="11"/>
        <v>0.6333333333333333</v>
      </c>
      <c r="M64" s="14">
        <v>1</v>
      </c>
      <c r="N64" s="14">
        <v>1</v>
      </c>
      <c r="P64" s="22">
        <f t="shared" si="12"/>
        <v>0.6333333333333333</v>
      </c>
      <c r="R64" s="51">
        <f t="shared" si="3"/>
        <v>9.871642667317854E-5</v>
      </c>
      <c r="T64" s="5">
        <f>+R64*(assessment!$J$273*assessment!$E$3)</f>
        <v>630.89299911674811</v>
      </c>
      <c r="V64" s="6">
        <f>+T64/payroll!F64</f>
        <v>3.7919432729855191E-5</v>
      </c>
      <c r="X64" s="5">
        <f>IF(V64&lt;$X$2,T64, +payroll!F64 * $X$2)</f>
        <v>630.89299911674811</v>
      </c>
      <c r="Z64" s="5">
        <f t="shared" si="13"/>
        <v>0</v>
      </c>
      <c r="AB64">
        <f t="shared" si="14"/>
        <v>1</v>
      </c>
    </row>
    <row r="65" spans="1:28">
      <c r="A65" t="s">
        <v>97</v>
      </c>
      <c r="B65" t="s">
        <v>98</v>
      </c>
      <c r="D65" s="40">
        <v>0</v>
      </c>
      <c r="E65" s="40">
        <v>2</v>
      </c>
      <c r="F65" s="40">
        <v>2</v>
      </c>
      <c r="G65">
        <f t="shared" si="9"/>
        <v>4</v>
      </c>
      <c r="I65" s="22">
        <f t="shared" si="10"/>
        <v>1.3333333333333333</v>
      </c>
      <c r="J65" s="6">
        <f>+IFR!AD65</f>
        <v>3.9382597375572231E-3</v>
      </c>
      <c r="K65" s="14">
        <f t="shared" si="8"/>
        <v>0.95</v>
      </c>
      <c r="L65" s="22">
        <f t="shared" si="11"/>
        <v>1.2666666666666666</v>
      </c>
      <c r="M65" s="14">
        <v>1</v>
      </c>
      <c r="N65" s="14">
        <v>1</v>
      </c>
      <c r="P65" s="22">
        <f t="shared" si="12"/>
        <v>1.2666666666666666</v>
      </c>
      <c r="R65" s="51">
        <f t="shared" si="3"/>
        <v>1.9743285334635708E-4</v>
      </c>
      <c r="T65" s="5">
        <f>+R65*(assessment!$J$273*assessment!$E$3)</f>
        <v>1261.7859982334962</v>
      </c>
      <c r="V65" s="6">
        <f>+T65/payroll!F65</f>
        <v>5.2130231894576808E-5</v>
      </c>
      <c r="X65" s="5">
        <f>IF(V65&lt;$X$2,T65, +payroll!F65 * $X$2)</f>
        <v>1261.7859982334962</v>
      </c>
      <c r="Z65" s="5">
        <f t="shared" si="13"/>
        <v>0</v>
      </c>
      <c r="AB65">
        <f t="shared" si="14"/>
        <v>1</v>
      </c>
    </row>
    <row r="66" spans="1:28">
      <c r="A66" t="s">
        <v>99</v>
      </c>
      <c r="B66" t="s">
        <v>100</v>
      </c>
      <c r="D66" s="40">
        <v>9</v>
      </c>
      <c r="E66" s="40">
        <v>13</v>
      </c>
      <c r="F66" s="40">
        <v>11</v>
      </c>
      <c r="G66">
        <f t="shared" si="9"/>
        <v>33</v>
      </c>
      <c r="I66" s="22">
        <f t="shared" si="10"/>
        <v>11</v>
      </c>
      <c r="J66" s="6">
        <f>+IFR!AD66</f>
        <v>8.44040785043902E-3</v>
      </c>
      <c r="K66" s="14">
        <f t="shared" si="8"/>
        <v>0.95</v>
      </c>
      <c r="L66" s="22">
        <f t="shared" si="11"/>
        <v>10.45</v>
      </c>
      <c r="M66" s="14">
        <v>1</v>
      </c>
      <c r="N66" s="14">
        <v>1</v>
      </c>
      <c r="P66" s="22">
        <f t="shared" si="12"/>
        <v>10.45</v>
      </c>
      <c r="R66" s="51">
        <f t="shared" si="3"/>
        <v>1.6288210401074459E-3</v>
      </c>
      <c r="T66" s="5">
        <f>+R66*(assessment!$J$273*assessment!$E$3)</f>
        <v>10409.734485426345</v>
      </c>
      <c r="V66" s="6">
        <f>+T66/payroll!F66</f>
        <v>1.3498954916415398E-4</v>
      </c>
      <c r="X66" s="5">
        <f>IF(V66&lt;$X$2,T66, +payroll!F66 * $X$2)</f>
        <v>10409.734485426345</v>
      </c>
      <c r="Z66" s="5">
        <f t="shared" si="13"/>
        <v>0</v>
      </c>
      <c r="AB66">
        <f t="shared" si="14"/>
        <v>1</v>
      </c>
    </row>
    <row r="67" spans="1:28">
      <c r="A67" t="s">
        <v>101</v>
      </c>
      <c r="B67" t="s">
        <v>534</v>
      </c>
      <c r="D67" s="40">
        <v>5</v>
      </c>
      <c r="E67" s="40">
        <v>3</v>
      </c>
      <c r="F67" s="40">
        <v>7</v>
      </c>
      <c r="G67">
        <f t="shared" si="9"/>
        <v>15</v>
      </c>
      <c r="I67" s="22">
        <f t="shared" si="10"/>
        <v>5</v>
      </c>
      <c r="J67" s="6">
        <f>+IFR!AD67</f>
        <v>7.6450170367333217E-3</v>
      </c>
      <c r="K67" s="14">
        <f t="shared" si="8"/>
        <v>0.95</v>
      </c>
      <c r="L67" s="22">
        <f t="shared" si="11"/>
        <v>4.75</v>
      </c>
      <c r="M67" s="14">
        <v>1</v>
      </c>
      <c r="N67" s="14">
        <v>1</v>
      </c>
      <c r="P67" s="22">
        <f t="shared" si="12"/>
        <v>4.75</v>
      </c>
      <c r="R67" s="51">
        <f t="shared" si="3"/>
        <v>7.4037320004883905E-4</v>
      </c>
      <c r="T67" s="5">
        <f>+R67*(assessment!$J$273*assessment!$E$3)</f>
        <v>4731.697493375611</v>
      </c>
      <c r="V67" s="6">
        <f>+T67/payroll!F67</f>
        <v>1.132632492594499E-4</v>
      </c>
      <c r="X67" s="5">
        <f>IF(V67&lt;$X$2,T67, +payroll!F67 * $X$2)</f>
        <v>4731.697493375611</v>
      </c>
      <c r="Z67" s="5">
        <f t="shared" si="13"/>
        <v>0</v>
      </c>
      <c r="AB67">
        <f t="shared" si="14"/>
        <v>1</v>
      </c>
    </row>
    <row r="68" spans="1:28">
      <c r="A68" t="s">
        <v>102</v>
      </c>
      <c r="B68" t="s">
        <v>103</v>
      </c>
      <c r="D68" s="40">
        <v>0</v>
      </c>
      <c r="E68" s="40">
        <v>0</v>
      </c>
      <c r="F68" s="40">
        <v>0</v>
      </c>
      <c r="G68">
        <f t="shared" si="9"/>
        <v>0</v>
      </c>
      <c r="I68" s="22">
        <f t="shared" si="10"/>
        <v>0</v>
      </c>
      <c r="J68" s="6">
        <f>+IFR!AD68</f>
        <v>0</v>
      </c>
      <c r="K68" s="14">
        <f t="shared" si="8"/>
        <v>0.95</v>
      </c>
      <c r="L68" s="22">
        <f t="shared" si="11"/>
        <v>0</v>
      </c>
      <c r="M68" s="14">
        <v>1</v>
      </c>
      <c r="N68" s="14">
        <v>1</v>
      </c>
      <c r="P68" s="22">
        <f t="shared" si="12"/>
        <v>0</v>
      </c>
      <c r="R68" s="51">
        <f t="shared" si="3"/>
        <v>0</v>
      </c>
      <c r="T68" s="5">
        <f>+R68*(assessment!$J$273*assessment!$E$3)</f>
        <v>0</v>
      </c>
      <c r="V68" s="6">
        <f>+T68/payroll!F68</f>
        <v>0</v>
      </c>
      <c r="X68" s="5">
        <f>IF(V68&lt;$X$2,T68, +payroll!F68 * $X$2)</f>
        <v>0</v>
      </c>
      <c r="Z68" s="5">
        <f t="shared" si="13"/>
        <v>0</v>
      </c>
      <c r="AB68" t="e">
        <f t="shared" si="14"/>
        <v>#DIV/0!</v>
      </c>
    </row>
    <row r="69" spans="1:28">
      <c r="A69" t="s">
        <v>104</v>
      </c>
      <c r="B69" t="s">
        <v>105</v>
      </c>
      <c r="D69" s="40">
        <v>0</v>
      </c>
      <c r="E69" s="40">
        <v>0</v>
      </c>
      <c r="F69" s="40">
        <v>0</v>
      </c>
      <c r="G69">
        <f t="shared" si="9"/>
        <v>0</v>
      </c>
      <c r="I69" s="22">
        <f t="shared" si="10"/>
        <v>0</v>
      </c>
      <c r="J69" s="6">
        <f>+IFR!AD69</f>
        <v>0</v>
      </c>
      <c r="K69" s="14">
        <f t="shared" ref="K69:K98" si="15">IF(+J69&lt;$E$268,$I$268,IF(J69&gt;$E$270,$I$270,$I$269))</f>
        <v>0.95</v>
      </c>
      <c r="L69" s="22">
        <f t="shared" si="11"/>
        <v>0</v>
      </c>
      <c r="M69" s="14">
        <v>1</v>
      </c>
      <c r="N69" s="14">
        <v>1</v>
      </c>
      <c r="P69" s="22">
        <f t="shared" si="12"/>
        <v>0</v>
      </c>
      <c r="R69" s="51">
        <f t="shared" ref="R69:R132" si="16">+P69/$P$265</f>
        <v>0</v>
      </c>
      <c r="T69" s="5">
        <f>+R69*(assessment!$J$273*assessment!$E$3)</f>
        <v>0</v>
      </c>
      <c r="V69" s="6">
        <f>+T69/payroll!F69</f>
        <v>0</v>
      </c>
      <c r="X69" s="5">
        <f>IF(V69&lt;$X$2,T69, +payroll!F69 * $X$2)</f>
        <v>0</v>
      </c>
      <c r="Z69" s="5">
        <f t="shared" si="13"/>
        <v>0</v>
      </c>
      <c r="AB69" t="e">
        <f t="shared" si="14"/>
        <v>#DIV/0!</v>
      </c>
    </row>
    <row r="70" spans="1:28">
      <c r="A70" t="s">
        <v>106</v>
      </c>
      <c r="B70" t="s">
        <v>107</v>
      </c>
      <c r="D70" s="40">
        <v>13</v>
      </c>
      <c r="E70" s="40">
        <v>29</v>
      </c>
      <c r="F70" s="40">
        <v>20</v>
      </c>
      <c r="G70">
        <f t="shared" si="9"/>
        <v>62</v>
      </c>
      <c r="I70" s="22">
        <f t="shared" si="10"/>
        <v>20.666666666666668</v>
      </c>
      <c r="J70" s="6">
        <f>+IFR!AD70</f>
        <v>3.581693899584245E-2</v>
      </c>
      <c r="K70" s="14">
        <f t="shared" si="15"/>
        <v>1</v>
      </c>
      <c r="L70" s="22">
        <f t="shared" si="11"/>
        <v>20.666666666666668</v>
      </c>
      <c r="M70" s="14">
        <v>1</v>
      </c>
      <c r="N70" s="14">
        <v>1</v>
      </c>
      <c r="P70" s="22">
        <f t="shared" si="12"/>
        <v>20.666666666666668</v>
      </c>
      <c r="R70" s="51">
        <f t="shared" si="16"/>
        <v>3.2212728703879317E-3</v>
      </c>
      <c r="T70" s="5">
        <f>+R70*(assessment!$J$273*assessment!$E$3)</f>
        <v>20587.034708020205</v>
      </c>
      <c r="V70" s="6">
        <f>+T70/payroll!F70</f>
        <v>5.8595163216144117E-4</v>
      </c>
      <c r="X70" s="5">
        <f>IF(V70&lt;$X$2,T70, +payroll!F70 * $X$2)</f>
        <v>20587.034708020205</v>
      </c>
      <c r="Z70" s="5">
        <f t="shared" si="13"/>
        <v>0</v>
      </c>
      <c r="AB70">
        <f t="shared" si="14"/>
        <v>1</v>
      </c>
    </row>
    <row r="71" spans="1:28">
      <c r="A71" t="s">
        <v>108</v>
      </c>
      <c r="B71" t="s">
        <v>109</v>
      </c>
      <c r="D71" s="40">
        <v>1</v>
      </c>
      <c r="E71" s="40">
        <v>0</v>
      </c>
      <c r="F71" s="40">
        <v>0</v>
      </c>
      <c r="G71">
        <f t="shared" si="9"/>
        <v>1</v>
      </c>
      <c r="I71" s="22">
        <f t="shared" si="10"/>
        <v>0.33333333333333331</v>
      </c>
      <c r="J71" s="6">
        <f>+IFR!AD71</f>
        <v>1.6666666666666668E-3</v>
      </c>
      <c r="K71" s="14">
        <f t="shared" si="15"/>
        <v>0.95</v>
      </c>
      <c r="L71" s="22">
        <f t="shared" si="11"/>
        <v>0.31666666666666665</v>
      </c>
      <c r="M71" s="14">
        <v>1</v>
      </c>
      <c r="N71" s="14">
        <v>1</v>
      </c>
      <c r="P71" s="22">
        <f t="shared" si="12"/>
        <v>0.31666666666666665</v>
      </c>
      <c r="R71" s="51">
        <f t="shared" si="16"/>
        <v>4.935821333658927E-5</v>
      </c>
      <c r="T71" s="5">
        <f>+R71*(assessment!$J$273*assessment!$E$3)</f>
        <v>315.44649955837406</v>
      </c>
      <c r="V71" s="6">
        <f>+T71/payroll!F71</f>
        <v>2.1839532835707292E-4</v>
      </c>
      <c r="X71" s="5">
        <f>IF(V71&lt;$X$2,T71, +payroll!F71 * $X$2)</f>
        <v>315.44649955837406</v>
      </c>
      <c r="Z71" s="5">
        <f t="shared" si="13"/>
        <v>0</v>
      </c>
      <c r="AB71">
        <f t="shared" si="14"/>
        <v>1</v>
      </c>
    </row>
    <row r="72" spans="1:28">
      <c r="A72" t="s">
        <v>110</v>
      </c>
      <c r="B72" t="s">
        <v>111</v>
      </c>
      <c r="D72" s="40">
        <v>0</v>
      </c>
      <c r="E72" s="40">
        <v>0</v>
      </c>
      <c r="F72" s="40">
        <v>0</v>
      </c>
      <c r="G72">
        <f t="shared" si="9"/>
        <v>0</v>
      </c>
      <c r="I72" s="22">
        <f t="shared" si="10"/>
        <v>0</v>
      </c>
      <c r="J72" s="6">
        <f>+IFR!AD72</f>
        <v>0</v>
      </c>
      <c r="K72" s="14">
        <f t="shared" si="15"/>
        <v>0.95</v>
      </c>
      <c r="L72" s="22">
        <f t="shared" si="11"/>
        <v>0</v>
      </c>
      <c r="M72" s="14">
        <v>1</v>
      </c>
      <c r="N72" s="14">
        <v>1</v>
      </c>
      <c r="P72" s="22">
        <f t="shared" si="12"/>
        <v>0</v>
      </c>
      <c r="R72" s="51">
        <f t="shared" si="16"/>
        <v>0</v>
      </c>
      <c r="T72" s="5">
        <f>+R72*(assessment!$J$273*assessment!$E$3)</f>
        <v>0</v>
      </c>
      <c r="V72" s="6">
        <f>+T72/payroll!F72</f>
        <v>0</v>
      </c>
      <c r="X72" s="5">
        <f>IF(V72&lt;$X$2,T72, +payroll!F72 * $X$2)</f>
        <v>0</v>
      </c>
      <c r="Z72" s="5">
        <f t="shared" si="13"/>
        <v>0</v>
      </c>
      <c r="AB72" t="e">
        <f t="shared" si="14"/>
        <v>#DIV/0!</v>
      </c>
    </row>
    <row r="73" spans="1:28">
      <c r="A73" t="s">
        <v>112</v>
      </c>
      <c r="B73" t="s">
        <v>113</v>
      </c>
      <c r="D73" s="40">
        <v>0</v>
      </c>
      <c r="E73" s="40">
        <v>0</v>
      </c>
      <c r="F73" s="40">
        <v>0</v>
      </c>
      <c r="G73">
        <f t="shared" si="9"/>
        <v>0</v>
      </c>
      <c r="I73" s="22">
        <f t="shared" si="10"/>
        <v>0</v>
      </c>
      <c r="J73" s="6">
        <f>+IFR!AD73</f>
        <v>0</v>
      </c>
      <c r="K73" s="14">
        <f t="shared" si="15"/>
        <v>0.95</v>
      </c>
      <c r="L73" s="22">
        <f t="shared" si="11"/>
        <v>0</v>
      </c>
      <c r="M73" s="14">
        <v>1</v>
      </c>
      <c r="N73" s="14">
        <v>1</v>
      </c>
      <c r="P73" s="22">
        <f t="shared" si="12"/>
        <v>0</v>
      </c>
      <c r="R73" s="51">
        <f t="shared" si="16"/>
        <v>0</v>
      </c>
      <c r="T73" s="5">
        <f>+R73*(assessment!$J$273*assessment!$E$3)</f>
        <v>0</v>
      </c>
      <c r="V73" s="6">
        <f>+T73/payroll!F73</f>
        <v>0</v>
      </c>
      <c r="X73" s="5">
        <f>IF(V73&lt;$X$2,T73, +payroll!F73 * $X$2)</f>
        <v>0</v>
      </c>
      <c r="Z73" s="5">
        <f t="shared" si="13"/>
        <v>0</v>
      </c>
      <c r="AB73" t="e">
        <f t="shared" si="14"/>
        <v>#DIV/0!</v>
      </c>
    </row>
    <row r="74" spans="1:28">
      <c r="A74" t="s">
        <v>114</v>
      </c>
      <c r="B74" t="s">
        <v>115</v>
      </c>
      <c r="D74" s="40">
        <v>0</v>
      </c>
      <c r="E74" s="40">
        <v>0</v>
      </c>
      <c r="F74" s="40">
        <v>1</v>
      </c>
      <c r="G74">
        <f t="shared" si="9"/>
        <v>1</v>
      </c>
      <c r="I74" s="22">
        <f t="shared" si="10"/>
        <v>0.33333333333333331</v>
      </c>
      <c r="J74" s="6">
        <f>+IFR!AD74</f>
        <v>5.0000000000000001E-3</v>
      </c>
      <c r="K74" s="14">
        <f t="shared" si="15"/>
        <v>0.95</v>
      </c>
      <c r="L74" s="22">
        <f t="shared" si="11"/>
        <v>0.31666666666666665</v>
      </c>
      <c r="M74" s="14">
        <v>1</v>
      </c>
      <c r="N74" s="14">
        <v>1</v>
      </c>
      <c r="P74" s="22">
        <f t="shared" si="12"/>
        <v>0.31666666666666665</v>
      </c>
      <c r="R74" s="51">
        <f t="shared" si="16"/>
        <v>4.935821333658927E-5</v>
      </c>
      <c r="T74" s="5">
        <f>+R74*(assessment!$J$273*assessment!$E$3)</f>
        <v>315.44649955837406</v>
      </c>
      <c r="V74" s="6">
        <f>+T74/payroll!F74</f>
        <v>6.2579363002539918E-5</v>
      </c>
      <c r="X74" s="5">
        <f>IF(V74&lt;$X$2,T74, +payroll!F74 * $X$2)</f>
        <v>315.44649955837406</v>
      </c>
      <c r="Z74" s="5">
        <f t="shared" si="13"/>
        <v>0</v>
      </c>
      <c r="AB74">
        <f t="shared" si="14"/>
        <v>1</v>
      </c>
    </row>
    <row r="75" spans="1:28">
      <c r="A75" t="s">
        <v>116</v>
      </c>
      <c r="B75" t="s">
        <v>117</v>
      </c>
      <c r="D75" s="40">
        <v>0</v>
      </c>
      <c r="E75" s="40">
        <v>1</v>
      </c>
      <c r="F75" s="40">
        <v>0</v>
      </c>
      <c r="G75">
        <f t="shared" si="9"/>
        <v>1</v>
      </c>
      <c r="I75" s="22">
        <f t="shared" si="10"/>
        <v>0.33333333333333331</v>
      </c>
      <c r="J75" s="6">
        <f>+IFR!AD75</f>
        <v>3.3333333333333335E-3</v>
      </c>
      <c r="K75" s="14">
        <f t="shared" si="15"/>
        <v>0.95</v>
      </c>
      <c r="L75" s="22">
        <f t="shared" si="11"/>
        <v>0.31666666666666665</v>
      </c>
      <c r="M75" s="14">
        <v>1</v>
      </c>
      <c r="N75" s="14">
        <v>1</v>
      </c>
      <c r="P75" s="22">
        <f t="shared" si="12"/>
        <v>0.31666666666666665</v>
      </c>
      <c r="R75" s="51">
        <f t="shared" si="16"/>
        <v>4.935821333658927E-5</v>
      </c>
      <c r="T75" s="5">
        <f>+R75*(assessment!$J$273*assessment!$E$3)</f>
        <v>315.44649955837406</v>
      </c>
      <c r="V75" s="6">
        <f>+T75/payroll!F75</f>
        <v>1.4877205162285432E-4</v>
      </c>
      <c r="X75" s="5">
        <f>IF(V75&lt;$X$2,T75, +payroll!F75 * $X$2)</f>
        <v>315.44649955837406</v>
      </c>
      <c r="Z75" s="5">
        <f t="shared" si="13"/>
        <v>0</v>
      </c>
      <c r="AB75">
        <f t="shared" si="14"/>
        <v>1</v>
      </c>
    </row>
    <row r="76" spans="1:28">
      <c r="A76" t="s">
        <v>118</v>
      </c>
      <c r="B76" t="s">
        <v>119</v>
      </c>
      <c r="D76" s="40">
        <v>0</v>
      </c>
      <c r="E76" s="40">
        <v>1</v>
      </c>
      <c r="F76" s="40">
        <v>1</v>
      </c>
      <c r="G76">
        <f t="shared" si="9"/>
        <v>2</v>
      </c>
      <c r="I76" s="22">
        <f t="shared" si="10"/>
        <v>0.66666666666666663</v>
      </c>
      <c r="J76" s="6">
        <f>+IFR!AD76</f>
        <v>4.366220176551818E-3</v>
      </c>
      <c r="K76" s="14">
        <f t="shared" si="15"/>
        <v>0.95</v>
      </c>
      <c r="L76" s="22">
        <f t="shared" si="11"/>
        <v>0.6333333333333333</v>
      </c>
      <c r="M76" s="14">
        <v>1</v>
      </c>
      <c r="N76" s="14">
        <v>1</v>
      </c>
      <c r="P76" s="22">
        <f t="shared" si="12"/>
        <v>0.6333333333333333</v>
      </c>
      <c r="R76" s="51">
        <f t="shared" si="16"/>
        <v>9.871642667317854E-5</v>
      </c>
      <c r="T76" s="5">
        <f>+R76*(assessment!$J$273*assessment!$E$3)</f>
        <v>630.89299911674811</v>
      </c>
      <c r="V76" s="6">
        <f>+T76/payroll!F76</f>
        <v>4.7930200133203782E-5</v>
      </c>
      <c r="X76" s="5">
        <f>IF(V76&lt;$X$2,T76, +payroll!F76 * $X$2)</f>
        <v>630.89299911674811</v>
      </c>
      <c r="Z76" s="5">
        <f t="shared" si="13"/>
        <v>0</v>
      </c>
      <c r="AB76">
        <f t="shared" si="14"/>
        <v>1</v>
      </c>
    </row>
    <row r="77" spans="1:28">
      <c r="A77" t="s">
        <v>120</v>
      </c>
      <c r="B77" t="s">
        <v>121</v>
      </c>
      <c r="D77" s="40">
        <v>0</v>
      </c>
      <c r="E77" s="40">
        <v>0</v>
      </c>
      <c r="F77" s="40">
        <v>0</v>
      </c>
      <c r="G77">
        <f t="shared" si="9"/>
        <v>0</v>
      </c>
      <c r="I77" s="22">
        <f t="shared" si="10"/>
        <v>0</v>
      </c>
      <c r="J77" s="6">
        <f>+IFR!AD77</f>
        <v>0</v>
      </c>
      <c r="K77" s="14">
        <f t="shared" si="15"/>
        <v>0.95</v>
      </c>
      <c r="L77" s="22">
        <f t="shared" si="11"/>
        <v>0</v>
      </c>
      <c r="M77" s="14">
        <v>1</v>
      </c>
      <c r="N77" s="14">
        <v>1</v>
      </c>
      <c r="P77" s="22">
        <f t="shared" si="12"/>
        <v>0</v>
      </c>
      <c r="R77" s="51">
        <f t="shared" si="16"/>
        <v>0</v>
      </c>
      <c r="T77" s="5">
        <f>+R77*(assessment!$J$273*assessment!$E$3)</f>
        <v>0</v>
      </c>
      <c r="V77" s="6">
        <f>+T77/payroll!F77</f>
        <v>0</v>
      </c>
      <c r="X77" s="5">
        <f>IF(V77&lt;$X$2,T77, +payroll!F77 * $X$2)</f>
        <v>0</v>
      </c>
      <c r="Z77" s="5">
        <f t="shared" si="13"/>
        <v>0</v>
      </c>
      <c r="AB77" t="e">
        <f t="shared" si="14"/>
        <v>#DIV/0!</v>
      </c>
    </row>
    <row r="78" spans="1:28">
      <c r="A78" t="s">
        <v>122</v>
      </c>
      <c r="B78" t="s">
        <v>123</v>
      </c>
      <c r="D78" s="40">
        <v>0</v>
      </c>
      <c r="E78" s="40">
        <v>0</v>
      </c>
      <c r="F78" s="40">
        <v>0</v>
      </c>
      <c r="G78">
        <f t="shared" si="9"/>
        <v>0</v>
      </c>
      <c r="I78" s="22">
        <f t="shared" si="10"/>
        <v>0</v>
      </c>
      <c r="J78" s="6">
        <f>+IFR!AD78</f>
        <v>0</v>
      </c>
      <c r="K78" s="14">
        <f t="shared" si="15"/>
        <v>0.95</v>
      </c>
      <c r="L78" s="22">
        <f t="shared" si="11"/>
        <v>0</v>
      </c>
      <c r="M78" s="14">
        <v>1</v>
      </c>
      <c r="N78" s="14">
        <v>1</v>
      </c>
      <c r="P78" s="22">
        <f t="shared" si="12"/>
        <v>0</v>
      </c>
      <c r="R78" s="51">
        <f t="shared" si="16"/>
        <v>0</v>
      </c>
      <c r="T78" s="5">
        <f>+R78*(assessment!$J$273*assessment!$E$3)</f>
        <v>0</v>
      </c>
      <c r="V78" s="6">
        <f>+T78/payroll!F78</f>
        <v>0</v>
      </c>
      <c r="X78" s="5">
        <f>IF(V78&lt;$X$2,T78, +payroll!F78 * $X$2)</f>
        <v>0</v>
      </c>
      <c r="Z78" s="5">
        <f t="shared" si="13"/>
        <v>0</v>
      </c>
      <c r="AB78" t="e">
        <f t="shared" si="14"/>
        <v>#DIV/0!</v>
      </c>
    </row>
    <row r="79" spans="1:28">
      <c r="A79" t="s">
        <v>124</v>
      </c>
      <c r="B79" t="s">
        <v>499</v>
      </c>
      <c r="D79" s="40">
        <v>0</v>
      </c>
      <c r="E79" s="40">
        <v>0</v>
      </c>
      <c r="F79" s="40">
        <v>2</v>
      </c>
      <c r="G79">
        <f t="shared" si="9"/>
        <v>2</v>
      </c>
      <c r="I79" s="22">
        <f t="shared" si="10"/>
        <v>0.66666666666666663</v>
      </c>
      <c r="J79" s="6">
        <f>+IFR!AD79</f>
        <v>0.01</v>
      </c>
      <c r="K79" s="14">
        <f t="shared" si="15"/>
        <v>0.95</v>
      </c>
      <c r="L79" s="22">
        <f t="shared" si="11"/>
        <v>0.6333333333333333</v>
      </c>
      <c r="M79" s="14">
        <v>1</v>
      </c>
      <c r="N79" s="14">
        <v>1</v>
      </c>
      <c r="P79" s="22">
        <f t="shared" si="12"/>
        <v>0.6333333333333333</v>
      </c>
      <c r="R79" s="51">
        <f t="shared" si="16"/>
        <v>9.871642667317854E-5</v>
      </c>
      <c r="T79" s="5">
        <f>+R79*(assessment!$J$273*assessment!$E$3)</f>
        <v>630.89299911674811</v>
      </c>
      <c r="V79" s="6">
        <f>+T79/payroll!F79</f>
        <v>4.1096266156735045E-4</v>
      </c>
      <c r="X79" s="5">
        <f>IF(V79&lt;$X$2,T79, +payroll!F79 * $X$2)</f>
        <v>630.89299911674811</v>
      </c>
      <c r="Z79" s="5">
        <f t="shared" si="13"/>
        <v>0</v>
      </c>
      <c r="AB79">
        <f t="shared" si="14"/>
        <v>1</v>
      </c>
    </row>
    <row r="80" spans="1:28">
      <c r="A80" t="s">
        <v>125</v>
      </c>
      <c r="B80" t="s">
        <v>126</v>
      </c>
      <c r="D80" s="40">
        <v>3</v>
      </c>
      <c r="E80" s="40">
        <v>8</v>
      </c>
      <c r="F80" s="40">
        <v>2</v>
      </c>
      <c r="G80">
        <f t="shared" si="9"/>
        <v>13</v>
      </c>
      <c r="I80" s="22">
        <f t="shared" si="10"/>
        <v>4.333333333333333</v>
      </c>
      <c r="J80" s="6">
        <f>+IFR!AD80</f>
        <v>3.6777143827408293E-2</v>
      </c>
      <c r="K80" s="14">
        <f t="shared" si="15"/>
        <v>1</v>
      </c>
      <c r="L80" s="22">
        <f t="shared" si="11"/>
        <v>4.333333333333333</v>
      </c>
      <c r="M80" s="14">
        <v>1</v>
      </c>
      <c r="N80" s="14">
        <v>1</v>
      </c>
      <c r="P80" s="22">
        <f t="shared" si="12"/>
        <v>4.333333333333333</v>
      </c>
      <c r="R80" s="51">
        <f t="shared" si="16"/>
        <v>6.7542818250069527E-4</v>
      </c>
      <c r="T80" s="5">
        <f>+R80*(assessment!$J$273*assessment!$E$3)</f>
        <v>4316.6363097461717</v>
      </c>
      <c r="V80" s="6">
        <f>+T80/payroll!F80</f>
        <v>6.8603139038104209E-4</v>
      </c>
      <c r="X80" s="5">
        <f>IF(V80&lt;$X$2,T80, +payroll!F80 * $X$2)</f>
        <v>4316.6363097461717</v>
      </c>
      <c r="Z80" s="5">
        <f t="shared" si="13"/>
        <v>0</v>
      </c>
      <c r="AB80">
        <f t="shared" si="14"/>
        <v>1</v>
      </c>
    </row>
    <row r="81" spans="1:28">
      <c r="A81" t="s">
        <v>482</v>
      </c>
      <c r="B81" t="s">
        <v>535</v>
      </c>
      <c r="D81" s="40">
        <v>0</v>
      </c>
      <c r="E81" s="40">
        <v>0</v>
      </c>
      <c r="F81" s="40">
        <v>0</v>
      </c>
      <c r="G81">
        <f>SUM(D81:F81)</f>
        <v>0</v>
      </c>
      <c r="I81" s="22">
        <f>AVERAGE(D81:F81)</f>
        <v>0</v>
      </c>
      <c r="J81" s="6">
        <f>+IFR!AD81</f>
        <v>0</v>
      </c>
      <c r="K81" s="14">
        <f t="shared" si="15"/>
        <v>0.95</v>
      </c>
      <c r="L81" s="22">
        <f>+I81*K81</f>
        <v>0</v>
      </c>
      <c r="M81" s="14">
        <v>1</v>
      </c>
      <c r="N81" s="14">
        <v>1</v>
      </c>
      <c r="P81" s="22">
        <f>+L81*M81*N81</f>
        <v>0</v>
      </c>
      <c r="R81" s="51">
        <f t="shared" si="16"/>
        <v>0</v>
      </c>
      <c r="T81" s="5">
        <f>+R81*(assessment!$J$273*assessment!$E$3)</f>
        <v>0</v>
      </c>
      <c r="V81" s="6">
        <f>+T81/payroll!F81</f>
        <v>0</v>
      </c>
      <c r="X81" s="5">
        <f>IF(V81&lt;$X$2,T81, +payroll!F81 * $X$2)</f>
        <v>0</v>
      </c>
      <c r="Z81" s="5">
        <f>+T81-X81</f>
        <v>0</v>
      </c>
      <c r="AB81" t="e">
        <f>+X81/T81</f>
        <v>#DIV/0!</v>
      </c>
    </row>
    <row r="82" spans="1:28">
      <c r="A82" t="s">
        <v>127</v>
      </c>
      <c r="B82" t="s">
        <v>493</v>
      </c>
      <c r="D82" s="40">
        <v>0</v>
      </c>
      <c r="E82" s="40">
        <v>0</v>
      </c>
      <c r="F82" s="40">
        <v>1</v>
      </c>
      <c r="G82">
        <f t="shared" si="9"/>
        <v>1</v>
      </c>
      <c r="I82" s="22">
        <f t="shared" si="10"/>
        <v>0.33333333333333331</v>
      </c>
      <c r="J82" s="6">
        <f>+IFR!AD82</f>
        <v>2.5900025900025899E-3</v>
      </c>
      <c r="K82" s="14">
        <f t="shared" si="15"/>
        <v>0.95</v>
      </c>
      <c r="L82" s="22">
        <f t="shared" si="11"/>
        <v>0.31666666666666665</v>
      </c>
      <c r="M82" s="14">
        <v>1</v>
      </c>
      <c r="N82" s="14">
        <v>1</v>
      </c>
      <c r="P82" s="22">
        <f t="shared" si="12"/>
        <v>0.31666666666666665</v>
      </c>
      <c r="R82" s="51">
        <f t="shared" si="16"/>
        <v>4.935821333658927E-5</v>
      </c>
      <c r="T82" s="5">
        <f>+R82*(assessment!$J$273*assessment!$E$3)</f>
        <v>315.44649955837406</v>
      </c>
      <c r="V82" s="6">
        <f>+T82/payroll!F82</f>
        <v>3.3074949596276404E-5</v>
      </c>
      <c r="X82" s="5">
        <f>IF(V82&lt;$X$2,T82, +payroll!F82 * $X$2)</f>
        <v>315.44649955837406</v>
      </c>
      <c r="Z82" s="5">
        <f t="shared" si="13"/>
        <v>0</v>
      </c>
      <c r="AB82">
        <f t="shared" si="14"/>
        <v>1</v>
      </c>
    </row>
    <row r="83" spans="1:28">
      <c r="A83" t="s">
        <v>128</v>
      </c>
      <c r="B83" t="s">
        <v>129</v>
      </c>
      <c r="D83" s="40">
        <v>0</v>
      </c>
      <c r="E83" s="40">
        <v>0</v>
      </c>
      <c r="F83" s="40">
        <v>0</v>
      </c>
      <c r="G83">
        <f t="shared" si="9"/>
        <v>0</v>
      </c>
      <c r="I83" s="22">
        <f t="shared" si="10"/>
        <v>0</v>
      </c>
      <c r="J83" s="6">
        <f>+IFR!AD83</f>
        <v>0</v>
      </c>
      <c r="K83" s="14">
        <f t="shared" si="15"/>
        <v>0.95</v>
      </c>
      <c r="L83" s="22">
        <f t="shared" si="11"/>
        <v>0</v>
      </c>
      <c r="M83" s="14">
        <v>1</v>
      </c>
      <c r="N83" s="14">
        <v>1</v>
      </c>
      <c r="P83" s="22">
        <f t="shared" si="12"/>
        <v>0</v>
      </c>
      <c r="R83" s="51">
        <f t="shared" si="16"/>
        <v>0</v>
      </c>
      <c r="T83" s="5">
        <f>+R83*(assessment!$J$273*assessment!$E$3)</f>
        <v>0</v>
      </c>
      <c r="V83" s="6">
        <f>+T83/payroll!F83</f>
        <v>0</v>
      </c>
      <c r="X83" s="5">
        <f>IF(V83&lt;$X$2,T83, +payroll!F83 * $X$2)</f>
        <v>0</v>
      </c>
      <c r="Z83" s="5">
        <f t="shared" si="13"/>
        <v>0</v>
      </c>
      <c r="AB83" t="e">
        <f t="shared" si="14"/>
        <v>#DIV/0!</v>
      </c>
    </row>
    <row r="84" spans="1:28">
      <c r="A84" t="s">
        <v>130</v>
      </c>
      <c r="B84" t="s">
        <v>536</v>
      </c>
      <c r="D84" s="40">
        <v>0</v>
      </c>
      <c r="E84" s="40">
        <v>1</v>
      </c>
      <c r="F84" s="40">
        <v>0</v>
      </c>
      <c r="G84">
        <f t="shared" si="9"/>
        <v>1</v>
      </c>
      <c r="I84" s="22">
        <f t="shared" si="10"/>
        <v>0.33333333333333331</v>
      </c>
      <c r="J84" s="6">
        <f>+IFR!AD84</f>
        <v>2.9629629629629628E-3</v>
      </c>
      <c r="K84" s="14">
        <f t="shared" si="15"/>
        <v>0.95</v>
      </c>
      <c r="L84" s="22">
        <f t="shared" si="11"/>
        <v>0.31666666666666665</v>
      </c>
      <c r="M84" s="14">
        <v>1</v>
      </c>
      <c r="N84" s="14">
        <v>1</v>
      </c>
      <c r="P84" s="22">
        <f t="shared" si="12"/>
        <v>0.31666666666666665</v>
      </c>
      <c r="R84" s="51">
        <f t="shared" si="16"/>
        <v>4.935821333658927E-5</v>
      </c>
      <c r="T84" s="5">
        <f>+R84*(assessment!$J$273*assessment!$E$3)</f>
        <v>315.44649955837406</v>
      </c>
      <c r="V84" s="6">
        <f>+T84/payroll!F84</f>
        <v>4.7513693503283077E-5</v>
      </c>
      <c r="X84" s="5">
        <f>IF(V84&lt;$X$2,T84, +payroll!F84 * $X$2)</f>
        <v>315.44649955837406</v>
      </c>
      <c r="Z84" s="5">
        <f t="shared" si="13"/>
        <v>0</v>
      </c>
      <c r="AB84">
        <f t="shared" si="14"/>
        <v>1</v>
      </c>
    </row>
    <row r="85" spans="1:28">
      <c r="A85" t="s">
        <v>131</v>
      </c>
      <c r="B85" t="s">
        <v>132</v>
      </c>
      <c r="D85" s="40">
        <v>0</v>
      </c>
      <c r="E85" s="40">
        <v>0</v>
      </c>
      <c r="F85" s="40">
        <v>0</v>
      </c>
      <c r="G85">
        <f t="shared" si="9"/>
        <v>0</v>
      </c>
      <c r="I85" s="22">
        <f t="shared" si="10"/>
        <v>0</v>
      </c>
      <c r="J85" s="6">
        <f>+IFR!AD85</f>
        <v>0</v>
      </c>
      <c r="K85" s="14">
        <f t="shared" si="15"/>
        <v>0.95</v>
      </c>
      <c r="L85" s="22">
        <f t="shared" si="11"/>
        <v>0</v>
      </c>
      <c r="M85" s="14">
        <v>1</v>
      </c>
      <c r="N85" s="14">
        <v>1</v>
      </c>
      <c r="P85" s="22">
        <f t="shared" si="12"/>
        <v>0</v>
      </c>
      <c r="R85" s="51">
        <f t="shared" si="16"/>
        <v>0</v>
      </c>
      <c r="T85" s="5">
        <f>+R85*(assessment!$J$273*assessment!$E$3)</f>
        <v>0</v>
      </c>
      <c r="V85" s="6">
        <f>+T85/payroll!F85</f>
        <v>0</v>
      </c>
      <c r="X85" s="5">
        <f>IF(V85&lt;$X$2,T85, +payroll!F85 * $X$2)</f>
        <v>0</v>
      </c>
      <c r="Z85" s="5">
        <f t="shared" si="13"/>
        <v>0</v>
      </c>
      <c r="AB85" t="e">
        <f t="shared" si="14"/>
        <v>#DIV/0!</v>
      </c>
    </row>
    <row r="86" spans="1:28">
      <c r="A86" t="s">
        <v>133</v>
      </c>
      <c r="B86" t="s">
        <v>134</v>
      </c>
      <c r="D86" s="40">
        <v>0</v>
      </c>
      <c r="E86" s="40">
        <v>0</v>
      </c>
      <c r="F86" s="40">
        <v>0</v>
      </c>
      <c r="G86">
        <f t="shared" si="9"/>
        <v>0</v>
      </c>
      <c r="I86" s="22">
        <f t="shared" si="10"/>
        <v>0</v>
      </c>
      <c r="J86" s="6">
        <f>+IFR!AD86</f>
        <v>0</v>
      </c>
      <c r="K86" s="14">
        <f t="shared" si="15"/>
        <v>0.95</v>
      </c>
      <c r="L86" s="22">
        <f t="shared" si="11"/>
        <v>0</v>
      </c>
      <c r="M86" s="14">
        <v>1</v>
      </c>
      <c r="N86" s="14">
        <v>1</v>
      </c>
      <c r="P86" s="22">
        <f t="shared" si="12"/>
        <v>0</v>
      </c>
      <c r="R86" s="51">
        <f t="shared" si="16"/>
        <v>0</v>
      </c>
      <c r="T86" s="5">
        <f>+R86*(assessment!$J$273*assessment!$E$3)</f>
        <v>0</v>
      </c>
      <c r="V86" s="6">
        <f>+T86/payroll!F86</f>
        <v>0</v>
      </c>
      <c r="X86" s="5">
        <f>IF(V86&lt;$X$2,T86, +payroll!F86 * $X$2)</f>
        <v>0</v>
      </c>
      <c r="Z86" s="5">
        <f t="shared" si="13"/>
        <v>0</v>
      </c>
      <c r="AB86" t="e">
        <f t="shared" si="14"/>
        <v>#DIV/0!</v>
      </c>
    </row>
    <row r="87" spans="1:28">
      <c r="A87" t="s">
        <v>135</v>
      </c>
      <c r="B87" t="s">
        <v>136</v>
      </c>
      <c r="D87" s="40">
        <v>0</v>
      </c>
      <c r="E87" s="40">
        <v>0</v>
      </c>
      <c r="F87" s="40">
        <v>0</v>
      </c>
      <c r="G87">
        <f t="shared" si="9"/>
        <v>0</v>
      </c>
      <c r="I87" s="22">
        <f t="shared" si="10"/>
        <v>0</v>
      </c>
      <c r="J87" s="6">
        <f>+IFR!AD87</f>
        <v>0</v>
      </c>
      <c r="K87" s="14">
        <f t="shared" si="15"/>
        <v>0.95</v>
      </c>
      <c r="L87" s="22">
        <f t="shared" si="11"/>
        <v>0</v>
      </c>
      <c r="M87" s="14">
        <v>1</v>
      </c>
      <c r="N87" s="14">
        <v>1</v>
      </c>
      <c r="P87" s="22">
        <f t="shared" si="12"/>
        <v>0</v>
      </c>
      <c r="R87" s="51">
        <f t="shared" si="16"/>
        <v>0</v>
      </c>
      <c r="T87" s="5">
        <f>+R87*(assessment!$J$273*assessment!$E$3)</f>
        <v>0</v>
      </c>
      <c r="V87" s="6">
        <f>+T87/payroll!F87</f>
        <v>0</v>
      </c>
      <c r="X87" s="5">
        <f>IF(V87&lt;$X$2,T87, +payroll!F87 * $X$2)</f>
        <v>0</v>
      </c>
      <c r="Z87" s="5">
        <f t="shared" si="13"/>
        <v>0</v>
      </c>
      <c r="AB87" t="e">
        <f t="shared" si="14"/>
        <v>#DIV/0!</v>
      </c>
    </row>
    <row r="88" spans="1:28">
      <c r="A88" t="s">
        <v>137</v>
      </c>
      <c r="B88" t="s">
        <v>138</v>
      </c>
      <c r="D88" s="40">
        <v>2</v>
      </c>
      <c r="E88" s="40">
        <v>0</v>
      </c>
      <c r="F88" s="40">
        <v>1</v>
      </c>
      <c r="G88">
        <f t="shared" si="9"/>
        <v>3</v>
      </c>
      <c r="I88" s="22">
        <f t="shared" si="10"/>
        <v>1</v>
      </c>
      <c r="J88" s="6">
        <f>+IFR!AD88</f>
        <v>8.3333333333333332E-3</v>
      </c>
      <c r="K88" s="14">
        <f t="shared" si="15"/>
        <v>0.95</v>
      </c>
      <c r="L88" s="22">
        <f t="shared" si="11"/>
        <v>0.95</v>
      </c>
      <c r="M88" s="14">
        <v>1</v>
      </c>
      <c r="N88" s="14">
        <v>1</v>
      </c>
      <c r="P88" s="22">
        <f t="shared" si="12"/>
        <v>0.95</v>
      </c>
      <c r="R88" s="51">
        <f t="shared" si="16"/>
        <v>1.480746400097678E-4</v>
      </c>
      <c r="T88" s="5">
        <f>+R88*(assessment!$J$273*assessment!$E$3)</f>
        <v>946.33949867512217</v>
      </c>
      <c r="V88" s="6">
        <f>+T88/payroll!F88</f>
        <v>1.8441734651124985E-4</v>
      </c>
      <c r="X88" s="5">
        <f>IF(V88&lt;$X$2,T88, +payroll!F88 * $X$2)</f>
        <v>946.33949867512217</v>
      </c>
      <c r="Z88" s="5">
        <f t="shared" si="13"/>
        <v>0</v>
      </c>
      <c r="AB88">
        <f t="shared" si="14"/>
        <v>1</v>
      </c>
    </row>
    <row r="89" spans="1:28">
      <c r="A89" t="s">
        <v>139</v>
      </c>
      <c r="B89" t="s">
        <v>140</v>
      </c>
      <c r="D89" s="40">
        <v>0</v>
      </c>
      <c r="E89" s="40">
        <v>0</v>
      </c>
      <c r="F89" s="40">
        <v>0</v>
      </c>
      <c r="G89">
        <f t="shared" si="9"/>
        <v>0</v>
      </c>
      <c r="I89" s="22">
        <f t="shared" si="10"/>
        <v>0</v>
      </c>
      <c r="J89" s="6">
        <f>+IFR!AD89</f>
        <v>0</v>
      </c>
      <c r="K89" s="14">
        <f t="shared" si="15"/>
        <v>0.95</v>
      </c>
      <c r="L89" s="22">
        <f t="shared" si="11"/>
        <v>0</v>
      </c>
      <c r="M89" s="14">
        <v>1</v>
      </c>
      <c r="N89" s="14">
        <v>1</v>
      </c>
      <c r="P89" s="22">
        <f t="shared" si="12"/>
        <v>0</v>
      </c>
      <c r="R89" s="51">
        <f t="shared" si="16"/>
        <v>0</v>
      </c>
      <c r="T89" s="5">
        <f>+R89*(assessment!$J$273*assessment!$E$3)</f>
        <v>0</v>
      </c>
      <c r="V89" s="6">
        <f>+T89/payroll!F89</f>
        <v>0</v>
      </c>
      <c r="X89" s="5">
        <f>IF(V89&lt;$X$2,T89, +payroll!F89 * $X$2)</f>
        <v>0</v>
      </c>
      <c r="Z89" s="5">
        <f t="shared" si="13"/>
        <v>0</v>
      </c>
      <c r="AB89" t="e">
        <f t="shared" si="14"/>
        <v>#DIV/0!</v>
      </c>
    </row>
    <row r="90" spans="1:28">
      <c r="A90" s="48" t="s">
        <v>141</v>
      </c>
      <c r="B90" s="48" t="s">
        <v>142</v>
      </c>
      <c r="D90" s="40">
        <v>2226</v>
      </c>
      <c r="E90" s="40">
        <v>2079</v>
      </c>
      <c r="F90" s="40">
        <v>2007</v>
      </c>
      <c r="G90">
        <f t="shared" ref="G90:G93" si="17">SUM(D90:F90)</f>
        <v>6312</v>
      </c>
      <c r="I90" s="22">
        <f t="shared" ref="I90:I93" si="18">AVERAGE(D90:F90)</f>
        <v>2104</v>
      </c>
      <c r="J90" s="6">
        <f>+IFR!AD90</f>
        <v>5.3163349601408096E-2</v>
      </c>
      <c r="K90" s="14">
        <f t="shared" si="15"/>
        <v>1</v>
      </c>
      <c r="L90" s="22">
        <f t="shared" ref="L90:L93" si="19">+I90*K90</f>
        <v>2104</v>
      </c>
      <c r="M90" s="14">
        <v>1</v>
      </c>
      <c r="N90" s="14">
        <v>1</v>
      </c>
      <c r="P90" s="22">
        <f t="shared" ref="P90:P93" si="20">+L90*M90*N90</f>
        <v>2104</v>
      </c>
      <c r="R90" s="51">
        <f t="shared" si="16"/>
        <v>0.32794636061110682</v>
      </c>
      <c r="T90" s="5">
        <f>+R90*(assessment!$J$273*assessment!$E$3)</f>
        <v>2095892.952855218</v>
      </c>
      <c r="V90" s="6">
        <f>+T90/payroll!F90</f>
        <v>1.3053451739318378E-3</v>
      </c>
      <c r="X90" s="5">
        <f>IF(V90&lt;$X$2,T90, +payroll!F90 * $X$2)</f>
        <v>2095892.952855218</v>
      </c>
      <c r="Z90" s="5">
        <f t="shared" ref="Z90:Z93" si="21">+T90-X90</f>
        <v>0</v>
      </c>
      <c r="AB90">
        <f t="shared" ref="AB90:AB93" si="22">+X90/T90</f>
        <v>1</v>
      </c>
    </row>
    <row r="91" spans="1:28">
      <c r="A91" t="s">
        <v>143</v>
      </c>
      <c r="B91" t="s">
        <v>485</v>
      </c>
      <c r="D91" s="40">
        <v>255</v>
      </c>
      <c r="E91" s="40">
        <v>255</v>
      </c>
      <c r="F91" s="40">
        <v>300</v>
      </c>
      <c r="G91">
        <f>SUM(D91:F91)</f>
        <v>810</v>
      </c>
      <c r="I91" s="22">
        <f>AVERAGE(D91:F91)</f>
        <v>270</v>
      </c>
      <c r="J91" s="6">
        <f>+IFR!AD91</f>
        <v>2.3925125011428631E-2</v>
      </c>
      <c r="K91" s="14">
        <f t="shared" si="15"/>
        <v>0.95</v>
      </c>
      <c r="L91" s="22">
        <f>+I91*K91</f>
        <v>256.5</v>
      </c>
      <c r="M91" s="14">
        <v>1</v>
      </c>
      <c r="N91" s="14">
        <v>1</v>
      </c>
      <c r="P91" s="22">
        <f>+L91*M91*N91</f>
        <v>256.5</v>
      </c>
      <c r="R91" s="51">
        <f t="shared" si="16"/>
        <v>3.9980152802637309E-2</v>
      </c>
      <c r="T91" s="5">
        <f>+R91*(assessment!$J$273*assessment!$E$3)</f>
        <v>255511.66464228299</v>
      </c>
      <c r="V91" s="6">
        <f>+T91/payroll!F91</f>
        <v>4.8761205042514719E-4</v>
      </c>
      <c r="X91" s="5">
        <f>IF(V91&lt;$X$2,T91, +payroll!F91 * $X$2)</f>
        <v>255511.66464228299</v>
      </c>
      <c r="Z91" s="5">
        <f>+T91-X91</f>
        <v>0</v>
      </c>
      <c r="AB91">
        <f>+X91/T91</f>
        <v>1</v>
      </c>
    </row>
    <row r="92" spans="1:28">
      <c r="A92" t="s">
        <v>144</v>
      </c>
      <c r="B92" t="s">
        <v>145</v>
      </c>
      <c r="D92" s="40">
        <v>3</v>
      </c>
      <c r="E92" s="40">
        <v>2</v>
      </c>
      <c r="F92" s="40">
        <v>1</v>
      </c>
      <c r="G92">
        <f>SUM(D92:F92)</f>
        <v>6</v>
      </c>
      <c r="I92" s="22">
        <f>AVERAGE(D92:F92)</f>
        <v>2</v>
      </c>
      <c r="J92" s="6">
        <f>+IFR!AD92</f>
        <v>1.6666666666666666E-2</v>
      </c>
      <c r="K92" s="14">
        <f t="shared" si="15"/>
        <v>0.95</v>
      </c>
      <c r="L92" s="22">
        <f>+I92*K92</f>
        <v>1.9</v>
      </c>
      <c r="M92" s="14">
        <v>1</v>
      </c>
      <c r="N92" s="14">
        <v>1</v>
      </c>
      <c r="P92" s="22">
        <f>+L92*M92*N92</f>
        <v>1.9</v>
      </c>
      <c r="R92" s="51">
        <f t="shared" si="16"/>
        <v>2.9614928001953561E-4</v>
      </c>
      <c r="T92" s="5">
        <f>+R92*(assessment!$J$273*assessment!$E$3)</f>
        <v>1892.6789973502443</v>
      </c>
      <c r="V92" s="6">
        <f>+T92/payroll!F92</f>
        <v>1.9264924721391521E-3</v>
      </c>
      <c r="X92" s="5">
        <f>IF(V92&lt;$X$2,T92, +payroll!F92 * $X$2)</f>
        <v>1892.6789973502443</v>
      </c>
      <c r="Z92" s="5">
        <f>+T92-X92</f>
        <v>0</v>
      </c>
      <c r="AB92">
        <f>+X92/T92</f>
        <v>1</v>
      </c>
    </row>
    <row r="93" spans="1:28">
      <c r="A93" t="s">
        <v>484</v>
      </c>
      <c r="B93" t="s">
        <v>489</v>
      </c>
      <c r="D93" s="40">
        <v>54</v>
      </c>
      <c r="E93" s="40">
        <v>64</v>
      </c>
      <c r="F93" s="40">
        <v>80</v>
      </c>
      <c r="G93">
        <f t="shared" si="17"/>
        <v>198</v>
      </c>
      <c r="I93" s="22">
        <f t="shared" si="18"/>
        <v>66</v>
      </c>
      <c r="J93" s="6">
        <f>+IFR!AD93</f>
        <v>4.1094474234908765E-2</v>
      </c>
      <c r="K93" s="14">
        <f t="shared" si="15"/>
        <v>1</v>
      </c>
      <c r="L93" s="22">
        <f t="shared" si="19"/>
        <v>66</v>
      </c>
      <c r="M93" s="14">
        <v>1</v>
      </c>
      <c r="N93" s="14">
        <v>1</v>
      </c>
      <c r="P93" s="22">
        <f t="shared" si="20"/>
        <v>66</v>
      </c>
      <c r="R93" s="51">
        <f t="shared" si="16"/>
        <v>1.0287290779625974E-2</v>
      </c>
      <c r="T93" s="5">
        <f>+R93*(assessment!$J$273*assessment!$E$3)</f>
        <v>65745.691486903219</v>
      </c>
      <c r="V93" s="6">
        <f>+T93/payroll!F93</f>
        <v>8.9671732575112594E-4</v>
      </c>
      <c r="X93" s="5">
        <f>IF(V93&lt;$X$2,T93, +payroll!F93 * $X$2)</f>
        <v>65745.691486903219</v>
      </c>
      <c r="Z93" s="5">
        <f t="shared" si="21"/>
        <v>0</v>
      </c>
      <c r="AB93">
        <f t="shared" si="22"/>
        <v>1</v>
      </c>
    </row>
    <row r="94" spans="1:28">
      <c r="A94" t="s">
        <v>506</v>
      </c>
      <c r="B94" t="s">
        <v>547</v>
      </c>
      <c r="D94" s="40">
        <v>0</v>
      </c>
      <c r="E94" s="40">
        <v>1</v>
      </c>
      <c r="F94" s="40">
        <v>0</v>
      </c>
      <c r="G94">
        <f>SUM(D94:F94)</f>
        <v>1</v>
      </c>
      <c r="I94" s="22">
        <f>AVERAGE(D94:F94)</f>
        <v>0.33333333333333331</v>
      </c>
      <c r="J94" s="6">
        <f>+IFR!AD94</f>
        <v>3.3333333333333335E-3</v>
      </c>
      <c r="K94" s="14">
        <f t="shared" si="15"/>
        <v>0.95</v>
      </c>
      <c r="L94" s="22">
        <f>+I94*K94</f>
        <v>0.31666666666666665</v>
      </c>
      <c r="M94" s="14">
        <v>1</v>
      </c>
      <c r="N94" s="14">
        <v>1</v>
      </c>
      <c r="P94" s="22">
        <f>+L94*M94*N94</f>
        <v>0.31666666666666665</v>
      </c>
      <c r="R94" s="51">
        <f t="shared" si="16"/>
        <v>4.935821333658927E-5</v>
      </c>
      <c r="T94" s="5">
        <f>+R94*(assessment!$J$273*assessment!$E$3)</f>
        <v>315.44649955837406</v>
      </c>
      <c r="V94" s="6">
        <f>+T94/payroll!F94</f>
        <v>9.1730744811888818E-5</v>
      </c>
      <c r="X94" s="5">
        <f>IF(V94&lt;$X$2,T94, +payroll!F94 * $X$2)</f>
        <v>315.44649955837406</v>
      </c>
      <c r="Z94" s="5">
        <f>+T94-X94</f>
        <v>0</v>
      </c>
      <c r="AB94">
        <f>+X94/T94</f>
        <v>1</v>
      </c>
    </row>
    <row r="95" spans="1:28">
      <c r="A95" t="s">
        <v>146</v>
      </c>
      <c r="B95" t="s">
        <v>147</v>
      </c>
      <c r="D95" s="40">
        <v>8</v>
      </c>
      <c r="E95" s="40">
        <v>10</v>
      </c>
      <c r="F95" s="40">
        <v>17</v>
      </c>
      <c r="G95">
        <f t="shared" si="9"/>
        <v>35</v>
      </c>
      <c r="I95" s="22">
        <f t="shared" si="10"/>
        <v>11.666666666666666</v>
      </c>
      <c r="J95" s="6">
        <f>+IFR!AD95</f>
        <v>2.1150235430770877E-2</v>
      </c>
      <c r="K95" s="14">
        <f t="shared" si="15"/>
        <v>0.95</v>
      </c>
      <c r="L95" s="22">
        <f t="shared" si="11"/>
        <v>11.083333333333332</v>
      </c>
      <c r="M95" s="14">
        <v>1</v>
      </c>
      <c r="N95" s="14">
        <v>1</v>
      </c>
      <c r="P95" s="22">
        <f t="shared" si="12"/>
        <v>11.083333333333332</v>
      </c>
      <c r="R95" s="51">
        <f t="shared" si="16"/>
        <v>1.7275374667806243E-3</v>
      </c>
      <c r="T95" s="5">
        <f>+R95*(assessment!$J$273*assessment!$E$3)</f>
        <v>11040.627484543091</v>
      </c>
      <c r="V95" s="6">
        <f>+T95/payroll!F95</f>
        <v>3.3363990596884101E-4</v>
      </c>
      <c r="X95" s="5">
        <f>IF(V95&lt;$X$2,T95, +payroll!F95 * $X$2)</f>
        <v>11040.627484543091</v>
      </c>
      <c r="Z95" s="5">
        <f t="shared" si="13"/>
        <v>0</v>
      </c>
      <c r="AB95">
        <f t="shared" si="14"/>
        <v>1</v>
      </c>
    </row>
    <row r="96" spans="1:28">
      <c r="A96" t="s">
        <v>148</v>
      </c>
      <c r="B96" t="s">
        <v>149</v>
      </c>
      <c r="D96" s="40">
        <v>7</v>
      </c>
      <c r="E96" s="40">
        <v>10</v>
      </c>
      <c r="F96" s="40">
        <v>12</v>
      </c>
      <c r="G96">
        <f t="shared" si="9"/>
        <v>29</v>
      </c>
      <c r="I96" s="22">
        <f t="shared" si="10"/>
        <v>9.6666666666666661</v>
      </c>
      <c r="J96" s="6">
        <f>+IFR!AD96</f>
        <v>6.2000788304529257E-2</v>
      </c>
      <c r="K96" s="14">
        <f t="shared" si="15"/>
        <v>1</v>
      </c>
      <c r="L96" s="22">
        <f t="shared" si="11"/>
        <v>9.6666666666666661</v>
      </c>
      <c r="M96" s="14">
        <v>1</v>
      </c>
      <c r="N96" s="14">
        <v>1</v>
      </c>
      <c r="P96" s="22">
        <f t="shared" si="12"/>
        <v>9.6666666666666661</v>
      </c>
      <c r="R96" s="51">
        <f t="shared" si="16"/>
        <v>1.5067244071169355E-3</v>
      </c>
      <c r="T96" s="5">
        <f>+R96*(assessment!$J$273*assessment!$E$3)</f>
        <v>9629.4194602029966</v>
      </c>
      <c r="V96" s="6">
        <f>+T96/payroll!F96</f>
        <v>1.0808934541006265E-3</v>
      </c>
      <c r="X96" s="5">
        <f>IF(V96&lt;$X$2,T96, +payroll!F96 * $X$2)</f>
        <v>9629.4194602029966</v>
      </c>
      <c r="Z96" s="5">
        <f t="shared" si="13"/>
        <v>0</v>
      </c>
      <c r="AB96">
        <f t="shared" si="14"/>
        <v>1</v>
      </c>
    </row>
    <row r="97" spans="1:28">
      <c r="A97" t="s">
        <v>150</v>
      </c>
      <c r="B97" t="s">
        <v>151</v>
      </c>
      <c r="D97" s="40">
        <v>0</v>
      </c>
      <c r="E97" s="40">
        <v>0</v>
      </c>
      <c r="F97" s="40">
        <v>0</v>
      </c>
      <c r="G97">
        <f t="shared" si="9"/>
        <v>0</v>
      </c>
      <c r="I97" s="22">
        <f t="shared" si="10"/>
        <v>0</v>
      </c>
      <c r="J97" s="6">
        <f>+IFR!AD97</f>
        <v>0</v>
      </c>
      <c r="K97" s="14">
        <f t="shared" si="15"/>
        <v>0.95</v>
      </c>
      <c r="L97" s="22">
        <f t="shared" si="11"/>
        <v>0</v>
      </c>
      <c r="M97" s="14">
        <v>1</v>
      </c>
      <c r="N97" s="14">
        <v>1</v>
      </c>
      <c r="P97" s="22">
        <f t="shared" si="12"/>
        <v>0</v>
      </c>
      <c r="R97" s="51">
        <f t="shared" si="16"/>
        <v>0</v>
      </c>
      <c r="T97" s="5">
        <f>+R97*(assessment!$J$273*assessment!$E$3)</f>
        <v>0</v>
      </c>
      <c r="V97" s="6">
        <f>+T97/payroll!F97</f>
        <v>0</v>
      </c>
      <c r="X97" s="5">
        <f>IF(V97&lt;$X$2,T97, +payroll!F97 * $X$2)</f>
        <v>0</v>
      </c>
      <c r="Z97" s="5">
        <f t="shared" si="13"/>
        <v>0</v>
      </c>
      <c r="AB97" t="e">
        <f t="shared" si="14"/>
        <v>#DIV/0!</v>
      </c>
    </row>
    <row r="98" spans="1:28">
      <c r="A98" t="s">
        <v>152</v>
      </c>
      <c r="B98" t="s">
        <v>153</v>
      </c>
      <c r="D98" s="40">
        <v>1</v>
      </c>
      <c r="E98" s="40">
        <v>1</v>
      </c>
      <c r="F98" s="40">
        <v>3</v>
      </c>
      <c r="G98">
        <f t="shared" si="9"/>
        <v>5</v>
      </c>
      <c r="I98" s="22">
        <f t="shared" si="10"/>
        <v>1.6666666666666667</v>
      </c>
      <c r="J98" s="6">
        <f>+IFR!AD98</f>
        <v>7.2311521158535093E-3</v>
      </c>
      <c r="K98" s="14">
        <f t="shared" si="15"/>
        <v>0.95</v>
      </c>
      <c r="L98" s="22">
        <f t="shared" si="11"/>
        <v>1.5833333333333333</v>
      </c>
      <c r="M98" s="14">
        <v>1</v>
      </c>
      <c r="N98" s="14">
        <v>1</v>
      </c>
      <c r="P98" s="22">
        <f t="shared" si="12"/>
        <v>1.5833333333333333</v>
      </c>
      <c r="R98" s="51">
        <f t="shared" si="16"/>
        <v>2.4679106668294633E-4</v>
      </c>
      <c r="T98" s="5">
        <f>+R98*(assessment!$J$273*assessment!$E$3)</f>
        <v>1577.2324977918702</v>
      </c>
      <c r="V98" s="6">
        <f>+T98/payroll!F98</f>
        <v>7.8958443733299276E-5</v>
      </c>
      <c r="X98" s="5">
        <f>IF(V98&lt;$X$2,T98, +payroll!F98 * $X$2)</f>
        <v>1577.2324977918702</v>
      </c>
      <c r="Z98" s="5">
        <f t="shared" si="13"/>
        <v>0</v>
      </c>
      <c r="AB98">
        <f t="shared" si="14"/>
        <v>1</v>
      </c>
    </row>
    <row r="99" spans="1:28">
      <c r="A99" t="s">
        <v>154</v>
      </c>
      <c r="B99" t="s">
        <v>479</v>
      </c>
      <c r="D99" s="40">
        <v>10</v>
      </c>
      <c r="E99" s="40">
        <v>15</v>
      </c>
      <c r="F99" s="40">
        <v>11</v>
      </c>
      <c r="G99">
        <f t="shared" si="9"/>
        <v>36</v>
      </c>
      <c r="I99" s="22">
        <f t="shared" si="10"/>
        <v>12</v>
      </c>
      <c r="J99" s="6">
        <f>+IFR!AD99</f>
        <v>4.5426066964477834E-3</v>
      </c>
      <c r="K99" s="14">
        <f t="shared" ref="K99:K129" si="23">IF(+J99&lt;$E$268,$I$268,IF(J99&gt;$E$270,$I$270,$I$269))</f>
        <v>0.95</v>
      </c>
      <c r="L99" s="22">
        <f t="shared" si="11"/>
        <v>11.399999999999999</v>
      </c>
      <c r="M99" s="14">
        <v>1</v>
      </c>
      <c r="N99" s="14">
        <v>1</v>
      </c>
      <c r="P99" s="22">
        <f t="shared" si="12"/>
        <v>11.399999999999999</v>
      </c>
      <c r="R99" s="51">
        <f t="shared" si="16"/>
        <v>1.7768956801172135E-3</v>
      </c>
      <c r="T99" s="5">
        <f>+R99*(assessment!$J$273*assessment!$E$3)</f>
        <v>11356.073984101466</v>
      </c>
      <c r="V99" s="6">
        <f>+T99/payroll!F99</f>
        <v>6.9684157790363653E-5</v>
      </c>
      <c r="X99" s="5">
        <f>IF(V99&lt;$X$2,T99, +payroll!F99 * $X$2)</f>
        <v>11356.073984101466</v>
      </c>
      <c r="Z99" s="5">
        <f t="shared" si="13"/>
        <v>0</v>
      </c>
      <c r="AB99">
        <f t="shared" si="14"/>
        <v>1</v>
      </c>
    </row>
    <row r="100" spans="1:28">
      <c r="A100" t="s">
        <v>155</v>
      </c>
      <c r="B100" t="s">
        <v>537</v>
      </c>
      <c r="D100" s="40">
        <v>1</v>
      </c>
      <c r="E100" s="40">
        <v>2</v>
      </c>
      <c r="F100" s="40">
        <v>0</v>
      </c>
      <c r="G100">
        <f>SUM(D100:F100)</f>
        <v>3</v>
      </c>
      <c r="I100" s="22">
        <f>AVERAGE(D100:F100)</f>
        <v>1</v>
      </c>
      <c r="J100" s="6">
        <f>+IFR!AD100</f>
        <v>8.3333333333333332E-3</v>
      </c>
      <c r="K100" s="14">
        <f t="shared" si="23"/>
        <v>0.95</v>
      </c>
      <c r="L100" s="22">
        <f>+I100*K100</f>
        <v>0.95</v>
      </c>
      <c r="M100" s="14">
        <v>1</v>
      </c>
      <c r="N100" s="14">
        <v>1</v>
      </c>
      <c r="P100" s="22">
        <f>+L100*M100*N100</f>
        <v>0.95</v>
      </c>
      <c r="R100" s="51">
        <f t="shared" si="16"/>
        <v>1.480746400097678E-4</v>
      </c>
      <c r="T100" s="5">
        <f>+R100*(assessment!$J$273*assessment!$E$3)</f>
        <v>946.33949867512217</v>
      </c>
      <c r="V100" s="6">
        <f>+T100/payroll!F100</f>
        <v>2.3792438838055206E-4</v>
      </c>
      <c r="X100" s="5">
        <f>IF(V100&lt;$X$2,T100, +payroll!F100 * $X$2)</f>
        <v>946.33949867512217</v>
      </c>
      <c r="Z100" s="5">
        <f>+T100-X100</f>
        <v>0</v>
      </c>
      <c r="AB100">
        <f>+X100/T100</f>
        <v>1</v>
      </c>
    </row>
    <row r="101" spans="1:28">
      <c r="A101" t="s">
        <v>509</v>
      </c>
      <c r="B101" t="s">
        <v>510</v>
      </c>
      <c r="D101" s="40">
        <v>7</v>
      </c>
      <c r="E101" s="40">
        <v>6</v>
      </c>
      <c r="F101" s="40">
        <v>11</v>
      </c>
      <c r="G101">
        <f>SUM(D101:F101)</f>
        <v>24</v>
      </c>
      <c r="I101" s="22">
        <f>AVERAGE(D101:F101)</f>
        <v>8</v>
      </c>
      <c r="J101" s="6">
        <f>+IFR!AD101</f>
        <v>1.2265113698218139E-2</v>
      </c>
      <c r="K101" s="14">
        <f t="shared" si="23"/>
        <v>0.95</v>
      </c>
      <c r="L101" s="22">
        <f>+I101*K101</f>
        <v>7.6</v>
      </c>
      <c r="M101" s="14">
        <v>1</v>
      </c>
      <c r="N101" s="14">
        <v>1</v>
      </c>
      <c r="P101" s="22">
        <f>+L101*M101*N101</f>
        <v>7.6</v>
      </c>
      <c r="R101" s="51">
        <f t="shared" si="16"/>
        <v>1.1845971200781424E-3</v>
      </c>
      <c r="T101" s="5">
        <f>+R101*(assessment!$J$273*assessment!$E$3)</f>
        <v>7570.7159894009774</v>
      </c>
      <c r="V101" s="6">
        <f>+T101/payroll!F101</f>
        <v>1.9732907534220507E-4</v>
      </c>
      <c r="X101" s="5">
        <f>IF(V101&lt;$X$2,T101, +payroll!F101 * $X$2)</f>
        <v>7570.7159894009774</v>
      </c>
      <c r="Z101" s="5">
        <f>+T101-X101</f>
        <v>0</v>
      </c>
      <c r="AB101">
        <f>+X101/T101</f>
        <v>1</v>
      </c>
    </row>
    <row r="102" spans="1:28">
      <c r="A102" t="s">
        <v>553</v>
      </c>
      <c r="B102" t="s">
        <v>554</v>
      </c>
      <c r="D102" s="40">
        <v>499</v>
      </c>
      <c r="E102" s="40">
        <v>491</v>
      </c>
      <c r="F102" s="40">
        <v>431</v>
      </c>
      <c r="G102">
        <f t="shared" ref="G102:G164" si="24">SUM(D102:F102)</f>
        <v>1421</v>
      </c>
      <c r="I102" s="22">
        <f t="shared" ref="I102:I165" si="25">AVERAGE(D102:F102)</f>
        <v>473.66666666666669</v>
      </c>
      <c r="J102" s="6">
        <f>+IFR!AD102</f>
        <v>0.18017795533028061</v>
      </c>
      <c r="K102" s="14">
        <f t="shared" si="23"/>
        <v>1.05</v>
      </c>
      <c r="L102" s="22">
        <f t="shared" ref="L102:L165" si="26">+I102*K102</f>
        <v>497.35</v>
      </c>
      <c r="M102" s="14">
        <v>1</v>
      </c>
      <c r="N102" s="14">
        <v>1</v>
      </c>
      <c r="P102" s="22">
        <f t="shared" ref="P102:P164" si="27">+L102*M102*N102</f>
        <v>497.35</v>
      </c>
      <c r="R102" s="51">
        <f t="shared" si="16"/>
        <v>7.7520970746166346E-2</v>
      </c>
      <c r="T102" s="5">
        <f>+R102*(assessment!$J$273*assessment!$E$3)</f>
        <v>495433.63122744428</v>
      </c>
      <c r="V102" s="6">
        <f>+T102/payroll!F102</f>
        <v>4.2777680281427932E-3</v>
      </c>
      <c r="X102" s="5">
        <f>IF(V102&lt;$X$2,T102, +payroll!F102 * $X$2)</f>
        <v>495433.63122744428</v>
      </c>
      <c r="Z102" s="5">
        <f t="shared" ref="Z102:Z164" si="28">+T102-X102</f>
        <v>0</v>
      </c>
      <c r="AB102">
        <f t="shared" ref="AB102:AB164" si="29">+X102/T102</f>
        <v>1</v>
      </c>
    </row>
    <row r="103" spans="1:28">
      <c r="A103" t="s">
        <v>156</v>
      </c>
      <c r="B103" t="s">
        <v>157</v>
      </c>
      <c r="D103" s="40">
        <v>1710</v>
      </c>
      <c r="E103" s="40">
        <v>1807</v>
      </c>
      <c r="F103" s="40">
        <v>1739</v>
      </c>
      <c r="G103">
        <f t="shared" si="24"/>
        <v>5256</v>
      </c>
      <c r="I103" s="22">
        <f t="shared" si="25"/>
        <v>1752</v>
      </c>
      <c r="J103" s="6">
        <f>+IFR!AD103</f>
        <v>4.6140952174370663E-2</v>
      </c>
      <c r="K103" s="14">
        <f t="shared" si="23"/>
        <v>1</v>
      </c>
      <c r="L103" s="22">
        <f t="shared" si="26"/>
        <v>1752</v>
      </c>
      <c r="M103" s="14">
        <v>1</v>
      </c>
      <c r="N103" s="14">
        <v>1</v>
      </c>
      <c r="P103" s="22">
        <f t="shared" si="27"/>
        <v>1752</v>
      </c>
      <c r="R103" s="51">
        <f t="shared" si="16"/>
        <v>0.27308080978643495</v>
      </c>
      <c r="T103" s="5">
        <f>+R103*(assessment!$J$273*assessment!$E$3)</f>
        <v>1745249.2649250675</v>
      </c>
      <c r="V103" s="6">
        <f>+T103/payroll!F103</f>
        <v>1.1472728417182324E-3</v>
      </c>
      <c r="X103" s="5">
        <f>IF(V103&lt;$X$2,T103, +payroll!F103 * $X$2)</f>
        <v>1745249.2649250675</v>
      </c>
      <c r="Z103" s="5">
        <f t="shared" si="28"/>
        <v>0</v>
      </c>
      <c r="AB103">
        <f t="shared" si="29"/>
        <v>1</v>
      </c>
    </row>
    <row r="104" spans="1:28">
      <c r="A104" t="s">
        <v>514</v>
      </c>
      <c r="B104" t="s">
        <v>513</v>
      </c>
      <c r="D104" s="40">
        <v>13</v>
      </c>
      <c r="E104" s="40">
        <v>15</v>
      </c>
      <c r="F104" s="40">
        <v>6</v>
      </c>
      <c r="G104">
        <f t="shared" si="24"/>
        <v>34</v>
      </c>
      <c r="I104" s="22">
        <f>AVERAGE(D104:F104)</f>
        <v>11.333333333333334</v>
      </c>
      <c r="J104" s="6">
        <f>+IFR!AD104</f>
        <v>1.0181551336674527E-2</v>
      </c>
      <c r="K104" s="14">
        <f t="shared" si="23"/>
        <v>0.95</v>
      </c>
      <c r="L104" s="22">
        <f>+I104*K104</f>
        <v>10.766666666666667</v>
      </c>
      <c r="M104" s="14">
        <v>1</v>
      </c>
      <c r="N104" s="14">
        <v>1</v>
      </c>
      <c r="P104" s="22">
        <f>+L104*M104*N104</f>
        <v>10.766666666666667</v>
      </c>
      <c r="R104" s="51">
        <f t="shared" si="16"/>
        <v>1.6781792534440354E-3</v>
      </c>
      <c r="T104" s="5">
        <f>+R104*(assessment!$J$273*assessment!$E$3)</f>
        <v>10725.18098498472</v>
      </c>
      <c r="V104" s="6">
        <f>+T104/payroll!F104</f>
        <v>2.0901948150468919E-4</v>
      </c>
      <c r="X104" s="5">
        <f>IF(V104&lt;$X$2,T104, +payroll!F104 * $X$2)</f>
        <v>10725.18098498472</v>
      </c>
      <c r="Z104" s="5">
        <f>+T104-X104</f>
        <v>0</v>
      </c>
      <c r="AB104">
        <f>+X104/T104</f>
        <v>1</v>
      </c>
    </row>
    <row r="105" spans="1:28">
      <c r="A105" t="s">
        <v>158</v>
      </c>
      <c r="B105" t="s">
        <v>159</v>
      </c>
      <c r="D105" s="40">
        <v>5</v>
      </c>
      <c r="E105" s="40">
        <v>4</v>
      </c>
      <c r="F105" s="40">
        <v>5</v>
      </c>
      <c r="G105">
        <f t="shared" si="24"/>
        <v>14</v>
      </c>
      <c r="I105" s="22">
        <f t="shared" si="25"/>
        <v>4.666666666666667</v>
      </c>
      <c r="J105" s="6">
        <f>+IFR!AD105</f>
        <v>5.8043851284511469E-3</v>
      </c>
      <c r="K105" s="14">
        <f t="shared" si="23"/>
        <v>0.95</v>
      </c>
      <c r="L105" s="22">
        <f t="shared" si="26"/>
        <v>4.4333333333333336</v>
      </c>
      <c r="M105" s="14">
        <v>1</v>
      </c>
      <c r="N105" s="14">
        <v>1</v>
      </c>
      <c r="P105" s="22">
        <f t="shared" si="27"/>
        <v>4.4333333333333336</v>
      </c>
      <c r="R105" s="51">
        <f t="shared" si="16"/>
        <v>6.9101498671224988E-4</v>
      </c>
      <c r="T105" s="5">
        <f>+R105*(assessment!$J$273*assessment!$E$3)</f>
        <v>4416.2509938172379</v>
      </c>
      <c r="V105" s="6">
        <f>+T105/payroll!F105</f>
        <v>6.7795048668578659E-5</v>
      </c>
      <c r="X105" s="5">
        <f>IF(V105&lt;$X$2,T105, +payroll!F105 * $X$2)</f>
        <v>4416.2509938172379</v>
      </c>
      <c r="Z105" s="5">
        <f t="shared" si="28"/>
        <v>0</v>
      </c>
      <c r="AB105">
        <f t="shared" si="29"/>
        <v>1</v>
      </c>
    </row>
    <row r="106" spans="1:28">
      <c r="A106" t="s">
        <v>160</v>
      </c>
      <c r="B106" t="s">
        <v>161</v>
      </c>
      <c r="D106" s="40">
        <v>19</v>
      </c>
      <c r="E106" s="40">
        <v>21</v>
      </c>
      <c r="F106" s="40">
        <v>15</v>
      </c>
      <c r="G106">
        <f t="shared" si="24"/>
        <v>55</v>
      </c>
      <c r="I106" s="22">
        <f t="shared" si="25"/>
        <v>18.333333333333332</v>
      </c>
      <c r="J106" s="6">
        <f>+IFR!AD106</f>
        <v>1.4160269803723313E-2</v>
      </c>
      <c r="K106" s="14">
        <f t="shared" si="23"/>
        <v>0.95</v>
      </c>
      <c r="L106" s="22">
        <f t="shared" si="26"/>
        <v>17.416666666666664</v>
      </c>
      <c r="M106" s="14">
        <v>1</v>
      </c>
      <c r="N106" s="14">
        <v>1</v>
      </c>
      <c r="P106" s="22">
        <f t="shared" si="27"/>
        <v>17.416666666666664</v>
      </c>
      <c r="R106" s="51">
        <f t="shared" si="16"/>
        <v>2.7147017335124096E-3</v>
      </c>
      <c r="T106" s="5">
        <f>+R106*(assessment!$J$273*assessment!$E$3)</f>
        <v>17349.557475710571</v>
      </c>
      <c r="V106" s="6">
        <f>+T106/payroll!F106</f>
        <v>2.5270487339459902E-4</v>
      </c>
      <c r="X106" s="5">
        <f>IF(V106&lt;$X$2,T106, +payroll!F106 * $X$2)</f>
        <v>17349.557475710571</v>
      </c>
      <c r="Z106" s="5">
        <f t="shared" si="28"/>
        <v>0</v>
      </c>
      <c r="AB106">
        <f t="shared" si="29"/>
        <v>1</v>
      </c>
    </row>
    <row r="107" spans="1:28">
      <c r="A107" t="s">
        <v>162</v>
      </c>
      <c r="B107" t="s">
        <v>163</v>
      </c>
      <c r="D107" s="40">
        <v>34</v>
      </c>
      <c r="E107" s="40">
        <v>44</v>
      </c>
      <c r="F107" s="40">
        <v>38</v>
      </c>
      <c r="G107">
        <f t="shared" si="24"/>
        <v>116</v>
      </c>
      <c r="I107" s="22">
        <f t="shared" si="25"/>
        <v>38.666666666666664</v>
      </c>
      <c r="J107" s="6">
        <f>+IFR!AD107</f>
        <v>2.4638679119077272E-2</v>
      </c>
      <c r="K107" s="14">
        <f t="shared" si="23"/>
        <v>0.95</v>
      </c>
      <c r="L107" s="22">
        <f t="shared" si="26"/>
        <v>36.733333333333327</v>
      </c>
      <c r="M107" s="14">
        <v>1</v>
      </c>
      <c r="N107" s="14">
        <v>1</v>
      </c>
      <c r="P107" s="22">
        <f t="shared" si="27"/>
        <v>36.733333333333327</v>
      </c>
      <c r="R107" s="51">
        <f t="shared" si="16"/>
        <v>5.7255527470443544E-3</v>
      </c>
      <c r="T107" s="5">
        <f>+R107*(assessment!$J$273*assessment!$E$3)</f>
        <v>36591.793948771388</v>
      </c>
      <c r="V107" s="6">
        <f>+T107/payroll!F107</f>
        <v>4.8512696214033372E-4</v>
      </c>
      <c r="X107" s="5">
        <f>IF(V107&lt;$X$2,T107, +payroll!F107 * $X$2)</f>
        <v>36591.793948771388</v>
      </c>
      <c r="Z107" s="5">
        <f t="shared" si="28"/>
        <v>0</v>
      </c>
      <c r="AB107">
        <f t="shared" si="29"/>
        <v>1</v>
      </c>
    </row>
    <row r="108" spans="1:28">
      <c r="A108" t="s">
        <v>164</v>
      </c>
      <c r="B108" t="s">
        <v>165</v>
      </c>
      <c r="D108" s="40">
        <v>91</v>
      </c>
      <c r="E108" s="40">
        <v>97</v>
      </c>
      <c r="F108" s="40">
        <v>101</v>
      </c>
      <c r="G108">
        <f t="shared" si="24"/>
        <v>289</v>
      </c>
      <c r="I108" s="22">
        <f t="shared" si="25"/>
        <v>96.333333333333329</v>
      </c>
      <c r="J108" s="6">
        <f>+IFR!AD108</f>
        <v>1.4345571266796026E-2</v>
      </c>
      <c r="K108" s="14">
        <f t="shared" si="23"/>
        <v>0.95</v>
      </c>
      <c r="L108" s="22">
        <f t="shared" si="26"/>
        <v>91.516666666666652</v>
      </c>
      <c r="M108" s="14">
        <v>1</v>
      </c>
      <c r="N108" s="14">
        <v>1</v>
      </c>
      <c r="P108" s="22">
        <f t="shared" si="27"/>
        <v>91.516666666666652</v>
      </c>
      <c r="R108" s="51">
        <f t="shared" si="16"/>
        <v>1.4264523654274297E-2</v>
      </c>
      <c r="T108" s="5">
        <f>+R108*(assessment!$J$273*assessment!$E$3)</f>
        <v>91164.038372370094</v>
      </c>
      <c r="V108" s="6">
        <f>+T108/payroll!F108</f>
        <v>1.9196751343579461E-4</v>
      </c>
      <c r="X108" s="5">
        <f>IF(V108&lt;$X$2,T108, +payroll!F108 * $X$2)</f>
        <v>91164.038372370094</v>
      </c>
      <c r="Z108" s="5">
        <f t="shared" si="28"/>
        <v>0</v>
      </c>
      <c r="AB108">
        <f t="shared" si="29"/>
        <v>1</v>
      </c>
    </row>
    <row r="109" spans="1:28">
      <c r="A109" t="s">
        <v>166</v>
      </c>
      <c r="B109" t="s">
        <v>167</v>
      </c>
      <c r="D109" s="40">
        <v>36</v>
      </c>
      <c r="E109" s="40">
        <v>36</v>
      </c>
      <c r="F109" s="40">
        <v>44</v>
      </c>
      <c r="G109">
        <f t="shared" si="24"/>
        <v>116</v>
      </c>
      <c r="I109" s="22">
        <f t="shared" si="25"/>
        <v>38.666666666666664</v>
      </c>
      <c r="J109" s="6">
        <f>+IFR!AD109</f>
        <v>2.2077180974319516E-2</v>
      </c>
      <c r="K109" s="14">
        <f t="shared" si="23"/>
        <v>0.95</v>
      </c>
      <c r="L109" s="22">
        <f t="shared" si="26"/>
        <v>36.733333333333327</v>
      </c>
      <c r="M109" s="14">
        <v>1</v>
      </c>
      <c r="N109" s="14">
        <v>1</v>
      </c>
      <c r="P109" s="22">
        <f t="shared" si="27"/>
        <v>36.733333333333327</v>
      </c>
      <c r="R109" s="51">
        <f t="shared" si="16"/>
        <v>5.7255527470443544E-3</v>
      </c>
      <c r="T109" s="5">
        <f>+R109*(assessment!$J$273*assessment!$E$3)</f>
        <v>36591.793948771388</v>
      </c>
      <c r="V109" s="6">
        <f>+T109/payroll!F109</f>
        <v>3.3350424515426607E-4</v>
      </c>
      <c r="X109" s="5">
        <f>IF(V109&lt;$X$2,T109, +payroll!F109 * $X$2)</f>
        <v>36591.793948771388</v>
      </c>
      <c r="Z109" s="5">
        <f t="shared" si="28"/>
        <v>0</v>
      </c>
      <c r="AB109">
        <f t="shared" si="29"/>
        <v>1</v>
      </c>
    </row>
    <row r="110" spans="1:28">
      <c r="A110" t="s">
        <v>168</v>
      </c>
      <c r="B110" t="s">
        <v>169</v>
      </c>
      <c r="D110" s="40">
        <v>109</v>
      </c>
      <c r="E110" s="40">
        <v>95</v>
      </c>
      <c r="F110" s="40">
        <v>86</v>
      </c>
      <c r="G110">
        <f t="shared" si="24"/>
        <v>290</v>
      </c>
      <c r="I110" s="22">
        <f t="shared" si="25"/>
        <v>96.666666666666671</v>
      </c>
      <c r="J110" s="6">
        <f>+IFR!AD110</f>
        <v>1.3771629708251928E-2</v>
      </c>
      <c r="K110" s="14">
        <f t="shared" si="23"/>
        <v>0.95</v>
      </c>
      <c r="L110" s="22">
        <f t="shared" si="26"/>
        <v>91.833333333333329</v>
      </c>
      <c r="M110" s="14">
        <v>1</v>
      </c>
      <c r="N110" s="14">
        <v>1</v>
      </c>
      <c r="P110" s="22">
        <f t="shared" si="27"/>
        <v>91.833333333333329</v>
      </c>
      <c r="R110" s="51">
        <f t="shared" si="16"/>
        <v>1.4313881867610888E-2</v>
      </c>
      <c r="T110" s="5">
        <f>+R110*(assessment!$J$273*assessment!$E$3)</f>
        <v>91479.484871928478</v>
      </c>
      <c r="V110" s="6">
        <f>+T110/payroll!F110</f>
        <v>2.3942103079619534E-4</v>
      </c>
      <c r="X110" s="5">
        <f>IF(V110&lt;$X$2,T110, +payroll!F110 * $X$2)</f>
        <v>91479.484871928478</v>
      </c>
      <c r="Z110" s="5">
        <f t="shared" si="28"/>
        <v>0</v>
      </c>
      <c r="AB110">
        <f t="shared" si="29"/>
        <v>1</v>
      </c>
    </row>
    <row r="111" spans="1:28">
      <c r="A111" t="s">
        <v>170</v>
      </c>
      <c r="B111" t="s">
        <v>171</v>
      </c>
      <c r="D111" s="40">
        <v>12</v>
      </c>
      <c r="E111" s="40">
        <v>19</v>
      </c>
      <c r="F111" s="40">
        <v>18</v>
      </c>
      <c r="G111">
        <f t="shared" si="24"/>
        <v>49</v>
      </c>
      <c r="I111" s="22">
        <f t="shared" si="25"/>
        <v>16.333333333333332</v>
      </c>
      <c r="J111" s="6">
        <f>+IFR!AD111</f>
        <v>1.145501409292164E-2</v>
      </c>
      <c r="K111" s="14">
        <f t="shared" si="23"/>
        <v>0.95</v>
      </c>
      <c r="L111" s="22">
        <f t="shared" si="26"/>
        <v>15.516666666666664</v>
      </c>
      <c r="M111" s="14">
        <v>1</v>
      </c>
      <c r="N111" s="14">
        <v>1</v>
      </c>
      <c r="P111" s="22">
        <f t="shared" si="27"/>
        <v>15.516666666666664</v>
      </c>
      <c r="R111" s="51">
        <f t="shared" si="16"/>
        <v>2.4185524534928739E-3</v>
      </c>
      <c r="T111" s="5">
        <f>+R111*(assessment!$J$273*assessment!$E$3)</f>
        <v>15456.878478360328</v>
      </c>
      <c r="V111" s="6">
        <f>+T111/payroll!F111</f>
        <v>1.6671710452735534E-4</v>
      </c>
      <c r="X111" s="5">
        <f>IF(V111&lt;$X$2,T111, +payroll!F111 * $X$2)</f>
        <v>15456.878478360328</v>
      </c>
      <c r="Z111" s="5">
        <f t="shared" si="28"/>
        <v>0</v>
      </c>
      <c r="AB111">
        <f t="shared" si="29"/>
        <v>1</v>
      </c>
    </row>
    <row r="112" spans="1:28">
      <c r="A112" t="s">
        <v>172</v>
      </c>
      <c r="B112" t="s">
        <v>173</v>
      </c>
      <c r="D112" s="40">
        <v>11</v>
      </c>
      <c r="E112" s="40">
        <v>9</v>
      </c>
      <c r="F112" s="40">
        <v>18</v>
      </c>
      <c r="G112">
        <f t="shared" si="24"/>
        <v>38</v>
      </c>
      <c r="I112" s="22">
        <f t="shared" si="25"/>
        <v>12.666666666666666</v>
      </c>
      <c r="J112" s="6">
        <f>+IFR!AD112</f>
        <v>1.7731229831779965E-2</v>
      </c>
      <c r="K112" s="14">
        <f t="shared" si="23"/>
        <v>0.95</v>
      </c>
      <c r="L112" s="22">
        <f t="shared" si="26"/>
        <v>12.033333333333331</v>
      </c>
      <c r="M112" s="14">
        <v>1</v>
      </c>
      <c r="N112" s="14">
        <v>1</v>
      </c>
      <c r="P112" s="22">
        <f t="shared" si="27"/>
        <v>12.033333333333331</v>
      </c>
      <c r="R112" s="51">
        <f t="shared" si="16"/>
        <v>1.8756121067903921E-3</v>
      </c>
      <c r="T112" s="5">
        <f>+R112*(assessment!$J$273*assessment!$E$3)</f>
        <v>11986.966983218213</v>
      </c>
      <c r="V112" s="6">
        <f>+T112/payroll!F112</f>
        <v>2.9251622504889731E-4</v>
      </c>
      <c r="X112" s="5">
        <f>IF(V112&lt;$X$2,T112, +payroll!F112 * $X$2)</f>
        <v>11986.966983218213</v>
      </c>
      <c r="Z112" s="5">
        <f t="shared" si="28"/>
        <v>0</v>
      </c>
      <c r="AB112">
        <f t="shared" si="29"/>
        <v>1</v>
      </c>
    </row>
    <row r="113" spans="1:28">
      <c r="A113" t="s">
        <v>174</v>
      </c>
      <c r="B113" t="s">
        <v>175</v>
      </c>
      <c r="D113" s="40">
        <v>5</v>
      </c>
      <c r="E113" s="40">
        <v>11</v>
      </c>
      <c r="F113" s="40">
        <v>8</v>
      </c>
      <c r="G113">
        <f t="shared" si="24"/>
        <v>24</v>
      </c>
      <c r="I113" s="22">
        <f t="shared" si="25"/>
        <v>8</v>
      </c>
      <c r="J113" s="6">
        <f>+IFR!AD113</f>
        <v>8.906249257649183E-3</v>
      </c>
      <c r="K113" s="14">
        <f t="shared" si="23"/>
        <v>0.95</v>
      </c>
      <c r="L113" s="22">
        <f t="shared" si="26"/>
        <v>7.6</v>
      </c>
      <c r="M113" s="14">
        <v>1</v>
      </c>
      <c r="N113" s="14">
        <v>1</v>
      </c>
      <c r="P113" s="22">
        <f t="shared" si="27"/>
        <v>7.6</v>
      </c>
      <c r="R113" s="51">
        <f t="shared" si="16"/>
        <v>1.1845971200781424E-3</v>
      </c>
      <c r="T113" s="5">
        <f>+R113*(assessment!$J$273*assessment!$E$3)</f>
        <v>7570.7159894009774</v>
      </c>
      <c r="V113" s="6">
        <f>+T113/payroll!F113</f>
        <v>1.6570109476845836E-4</v>
      </c>
      <c r="X113" s="5">
        <f>IF(V113&lt;$X$2,T113, +payroll!F113 * $X$2)</f>
        <v>7570.7159894009774</v>
      </c>
      <c r="Z113" s="5">
        <f t="shared" si="28"/>
        <v>0</v>
      </c>
      <c r="AB113">
        <f t="shared" si="29"/>
        <v>1</v>
      </c>
    </row>
    <row r="114" spans="1:28">
      <c r="A114" t="s">
        <v>176</v>
      </c>
      <c r="B114" t="s">
        <v>538</v>
      </c>
      <c r="D114" s="40">
        <v>56</v>
      </c>
      <c r="E114" s="40">
        <v>50</v>
      </c>
      <c r="F114" s="40">
        <v>47</v>
      </c>
      <c r="G114">
        <f t="shared" si="24"/>
        <v>153</v>
      </c>
      <c r="I114" s="22">
        <f t="shared" si="25"/>
        <v>51</v>
      </c>
      <c r="J114" s="6">
        <f>+IFR!AD114</f>
        <v>1.13916296653405E-2</v>
      </c>
      <c r="K114" s="14">
        <f t="shared" si="23"/>
        <v>0.95</v>
      </c>
      <c r="L114" s="22">
        <f t="shared" si="26"/>
        <v>48.449999999999996</v>
      </c>
      <c r="M114" s="14">
        <v>1</v>
      </c>
      <c r="N114" s="14">
        <v>1</v>
      </c>
      <c r="P114" s="22">
        <f t="shared" si="27"/>
        <v>48.449999999999996</v>
      </c>
      <c r="R114" s="51">
        <f t="shared" si="16"/>
        <v>7.5518066404981574E-3</v>
      </c>
      <c r="T114" s="5">
        <f>+R114*(assessment!$J$273*assessment!$E$3)</f>
        <v>48263.314432431223</v>
      </c>
      <c r="V114" s="6">
        <f>+T114/payroll!F114</f>
        <v>1.5248691213155964E-4</v>
      </c>
      <c r="X114" s="5">
        <f>IF(V114&lt;$X$2,T114, +payroll!F114 * $X$2)</f>
        <v>48263.314432431223</v>
      </c>
      <c r="Z114" s="5">
        <f t="shared" si="28"/>
        <v>0</v>
      </c>
      <c r="AB114">
        <f t="shared" si="29"/>
        <v>1</v>
      </c>
    </row>
    <row r="115" spans="1:28">
      <c r="A115" t="s">
        <v>177</v>
      </c>
      <c r="B115" t="s">
        <v>178</v>
      </c>
      <c r="D115" s="40">
        <v>78</v>
      </c>
      <c r="E115" s="40">
        <v>67</v>
      </c>
      <c r="F115" s="40">
        <v>62</v>
      </c>
      <c r="G115">
        <f t="shared" si="24"/>
        <v>207</v>
      </c>
      <c r="I115" s="22">
        <f t="shared" si="25"/>
        <v>69</v>
      </c>
      <c r="J115" s="6">
        <f>+IFR!AD115</f>
        <v>1.3106767037593975E-2</v>
      </c>
      <c r="K115" s="14">
        <f t="shared" si="23"/>
        <v>0.95</v>
      </c>
      <c r="L115" s="22">
        <f t="shared" si="26"/>
        <v>65.55</v>
      </c>
      <c r="M115" s="14">
        <v>1</v>
      </c>
      <c r="N115" s="14">
        <v>1</v>
      </c>
      <c r="P115" s="22">
        <f t="shared" si="27"/>
        <v>65.55</v>
      </c>
      <c r="R115" s="51">
        <f t="shared" si="16"/>
        <v>1.0217150160673979E-2</v>
      </c>
      <c r="T115" s="5">
        <f>+R115*(assessment!$J$273*assessment!$E$3)</f>
        <v>65297.425408583433</v>
      </c>
      <c r="V115" s="6">
        <f>+T115/payroll!F115</f>
        <v>2.3821846397108668E-4</v>
      </c>
      <c r="X115" s="5">
        <f>IF(V115&lt;$X$2,T115, +payroll!F115 * $X$2)</f>
        <v>65297.425408583433</v>
      </c>
      <c r="Z115" s="5">
        <f t="shared" si="28"/>
        <v>0</v>
      </c>
      <c r="AB115">
        <f t="shared" si="29"/>
        <v>1</v>
      </c>
    </row>
    <row r="116" spans="1:28">
      <c r="A116" t="s">
        <v>179</v>
      </c>
      <c r="B116" t="s">
        <v>180</v>
      </c>
      <c r="D116" s="40">
        <v>18</v>
      </c>
      <c r="E116" s="40">
        <v>22</v>
      </c>
      <c r="F116" s="40">
        <v>18</v>
      </c>
      <c r="G116">
        <f t="shared" si="24"/>
        <v>58</v>
      </c>
      <c r="I116" s="22">
        <f t="shared" si="25"/>
        <v>19.333333333333332</v>
      </c>
      <c r="J116" s="6">
        <f>+IFR!AD116</f>
        <v>7.7399216926025008E-3</v>
      </c>
      <c r="K116" s="14">
        <f t="shared" si="23"/>
        <v>0.95</v>
      </c>
      <c r="L116" s="22">
        <f t="shared" si="26"/>
        <v>18.366666666666664</v>
      </c>
      <c r="M116" s="14">
        <v>1</v>
      </c>
      <c r="N116" s="14">
        <v>1</v>
      </c>
      <c r="P116" s="22">
        <f t="shared" si="27"/>
        <v>18.366666666666664</v>
      </c>
      <c r="R116" s="51">
        <f t="shared" si="16"/>
        <v>2.8627763735221772E-3</v>
      </c>
      <c r="T116" s="5">
        <f>+R116*(assessment!$J$273*assessment!$E$3)</f>
        <v>18295.896974385694</v>
      </c>
      <c r="V116" s="6">
        <f>+T116/payroll!F116</f>
        <v>1.2770765509794859E-4</v>
      </c>
      <c r="X116" s="5">
        <f>IF(V116&lt;$X$2,T116, +payroll!F116 * $X$2)</f>
        <v>18295.896974385694</v>
      </c>
      <c r="Z116" s="5">
        <f t="shared" si="28"/>
        <v>0</v>
      </c>
      <c r="AB116">
        <f t="shared" si="29"/>
        <v>1</v>
      </c>
    </row>
    <row r="117" spans="1:28">
      <c r="A117" t="s">
        <v>181</v>
      </c>
      <c r="B117" s="35" t="s">
        <v>558</v>
      </c>
      <c r="D117" s="40">
        <v>62</v>
      </c>
      <c r="E117" s="40">
        <v>64</v>
      </c>
      <c r="F117" s="40">
        <v>64</v>
      </c>
      <c r="G117">
        <f t="shared" si="24"/>
        <v>190</v>
      </c>
      <c r="I117" s="22">
        <f t="shared" si="25"/>
        <v>63.333333333333336</v>
      </c>
      <c r="J117" s="6">
        <f>+IFR!AD117</f>
        <v>1.4030586086186486E-2</v>
      </c>
      <c r="K117" s="14">
        <f t="shared" si="23"/>
        <v>0.95</v>
      </c>
      <c r="L117" s="22">
        <f t="shared" si="26"/>
        <v>60.166666666666664</v>
      </c>
      <c r="M117" s="14">
        <v>1</v>
      </c>
      <c r="N117" s="14">
        <v>1</v>
      </c>
      <c r="P117" s="22">
        <f t="shared" si="27"/>
        <v>60.166666666666664</v>
      </c>
      <c r="R117" s="51">
        <f t="shared" si="16"/>
        <v>9.3780605339519613E-3</v>
      </c>
      <c r="T117" s="5">
        <f>+R117*(assessment!$J$273*assessment!$E$3)</f>
        <v>59934.834916091073</v>
      </c>
      <c r="V117" s="6">
        <f>+T117/payroll!F117</f>
        <v>2.3554553557178013E-4</v>
      </c>
      <c r="X117" s="5">
        <f>IF(V117&lt;$X$2,T117, +payroll!F117 * $X$2)</f>
        <v>59934.834916091073</v>
      </c>
      <c r="Z117" s="5">
        <f t="shared" si="28"/>
        <v>0</v>
      </c>
      <c r="AB117">
        <f t="shared" si="29"/>
        <v>1</v>
      </c>
    </row>
    <row r="118" spans="1:28">
      <c r="A118" t="s">
        <v>182</v>
      </c>
      <c r="B118" t="s">
        <v>183</v>
      </c>
      <c r="D118" s="40">
        <v>22</v>
      </c>
      <c r="E118" s="40">
        <v>31</v>
      </c>
      <c r="F118" s="40">
        <v>22</v>
      </c>
      <c r="G118">
        <f t="shared" si="24"/>
        <v>75</v>
      </c>
      <c r="I118" s="22">
        <f t="shared" si="25"/>
        <v>25</v>
      </c>
      <c r="J118" s="6">
        <f>+IFR!AD118</f>
        <v>1.4532192742051314E-2</v>
      </c>
      <c r="K118" s="14">
        <f t="shared" si="23"/>
        <v>0.95</v>
      </c>
      <c r="L118" s="22">
        <f t="shared" si="26"/>
        <v>23.75</v>
      </c>
      <c r="M118" s="14">
        <v>1</v>
      </c>
      <c r="N118" s="14">
        <v>1</v>
      </c>
      <c r="P118" s="22">
        <f t="shared" si="27"/>
        <v>23.75</v>
      </c>
      <c r="R118" s="51">
        <f t="shared" si="16"/>
        <v>3.7018660002441951E-3</v>
      </c>
      <c r="T118" s="5">
        <f>+R118*(assessment!$J$273*assessment!$E$3)</f>
        <v>23658.487466878054</v>
      </c>
      <c r="V118" s="6">
        <f>+T118/payroll!F118</f>
        <v>2.4825638504619879E-4</v>
      </c>
      <c r="X118" s="5">
        <f>IF(V118&lt;$X$2,T118, +payroll!F118 * $X$2)</f>
        <v>23658.487466878054</v>
      </c>
      <c r="Z118" s="5">
        <f t="shared" si="28"/>
        <v>0</v>
      </c>
      <c r="AB118">
        <f t="shared" si="29"/>
        <v>1</v>
      </c>
    </row>
    <row r="119" spans="1:28">
      <c r="A119" t="s">
        <v>184</v>
      </c>
      <c r="B119" t="s">
        <v>185</v>
      </c>
      <c r="D119" s="40">
        <v>9</v>
      </c>
      <c r="E119" s="40">
        <v>10</v>
      </c>
      <c r="F119" s="40">
        <v>14</v>
      </c>
      <c r="G119">
        <f t="shared" si="24"/>
        <v>33</v>
      </c>
      <c r="I119" s="22">
        <f t="shared" si="25"/>
        <v>11</v>
      </c>
      <c r="J119" s="6">
        <f>+IFR!AD119</f>
        <v>2.2606140442378481E-2</v>
      </c>
      <c r="K119" s="14">
        <f t="shared" si="23"/>
        <v>0.95</v>
      </c>
      <c r="L119" s="22">
        <f t="shared" si="26"/>
        <v>10.45</v>
      </c>
      <c r="M119" s="14">
        <v>1</v>
      </c>
      <c r="N119" s="14">
        <v>1</v>
      </c>
      <c r="P119" s="22">
        <f t="shared" si="27"/>
        <v>10.45</v>
      </c>
      <c r="R119" s="51">
        <f t="shared" si="16"/>
        <v>1.6288210401074459E-3</v>
      </c>
      <c r="T119" s="5">
        <f>+R119*(assessment!$J$273*assessment!$E$3)</f>
        <v>10409.734485426345</v>
      </c>
      <c r="V119" s="6">
        <f>+T119/payroll!F119</f>
        <v>4.4424691905237758E-4</v>
      </c>
      <c r="X119" s="5">
        <f>IF(V119&lt;$X$2,T119, +payroll!F119 * $X$2)</f>
        <v>10409.734485426345</v>
      </c>
      <c r="Z119" s="5">
        <f t="shared" si="28"/>
        <v>0</v>
      </c>
      <c r="AB119">
        <f t="shared" si="29"/>
        <v>1</v>
      </c>
    </row>
    <row r="120" spans="1:28">
      <c r="A120" t="s">
        <v>186</v>
      </c>
      <c r="B120" t="s">
        <v>539</v>
      </c>
      <c r="D120" s="40">
        <v>0</v>
      </c>
      <c r="E120" s="40">
        <v>0</v>
      </c>
      <c r="F120" s="40">
        <v>0</v>
      </c>
      <c r="G120">
        <f t="shared" si="24"/>
        <v>0</v>
      </c>
      <c r="I120" s="22">
        <f t="shared" si="25"/>
        <v>0</v>
      </c>
      <c r="J120" s="6">
        <f>+IFR!AD120</f>
        <v>0</v>
      </c>
      <c r="K120" s="14">
        <f t="shared" si="23"/>
        <v>0.95</v>
      </c>
      <c r="L120" s="22">
        <f t="shared" si="26"/>
        <v>0</v>
      </c>
      <c r="M120" s="14">
        <v>1</v>
      </c>
      <c r="N120" s="14">
        <v>1</v>
      </c>
      <c r="P120" s="22">
        <f t="shared" si="27"/>
        <v>0</v>
      </c>
      <c r="R120" s="51">
        <f t="shared" si="16"/>
        <v>0</v>
      </c>
      <c r="T120" s="5">
        <f>+R120*(assessment!$J$273*assessment!$E$3)</f>
        <v>0</v>
      </c>
      <c r="V120" s="6">
        <f>+T120/payroll!F120</f>
        <v>0</v>
      </c>
      <c r="X120" s="5">
        <f>IF(V120&lt;$X$2,T120, +payroll!F120 * $X$2)</f>
        <v>0</v>
      </c>
      <c r="Z120" s="5">
        <f t="shared" si="28"/>
        <v>0</v>
      </c>
      <c r="AB120" t="e">
        <f t="shared" si="29"/>
        <v>#DIV/0!</v>
      </c>
    </row>
    <row r="121" spans="1:28">
      <c r="A121" t="s">
        <v>187</v>
      </c>
      <c r="B121" t="s">
        <v>188</v>
      </c>
      <c r="D121" s="40">
        <v>16</v>
      </c>
      <c r="E121" s="40">
        <v>17</v>
      </c>
      <c r="F121" s="40">
        <v>17</v>
      </c>
      <c r="G121">
        <f t="shared" si="24"/>
        <v>50</v>
      </c>
      <c r="I121" s="22">
        <f t="shared" si="25"/>
        <v>16.666666666666668</v>
      </c>
      <c r="J121" s="6">
        <f>+IFR!AD121</f>
        <v>1.5498060714447863E-2</v>
      </c>
      <c r="K121" s="14">
        <f t="shared" si="23"/>
        <v>0.95</v>
      </c>
      <c r="L121" s="22">
        <f t="shared" si="26"/>
        <v>15.833333333333334</v>
      </c>
      <c r="M121" s="14">
        <v>1</v>
      </c>
      <c r="N121" s="14">
        <v>1</v>
      </c>
      <c r="P121" s="22">
        <f t="shared" si="27"/>
        <v>15.833333333333334</v>
      </c>
      <c r="R121" s="51">
        <f t="shared" si="16"/>
        <v>2.4679106668294639E-3</v>
      </c>
      <c r="T121" s="5">
        <f>+R121*(assessment!$J$273*assessment!$E$3)</f>
        <v>15772.324977918706</v>
      </c>
      <c r="V121" s="6">
        <f>+T121/payroll!F121</f>
        <v>2.4403198749590736E-4</v>
      </c>
      <c r="X121" s="5">
        <f>IF(V121&lt;$X$2,T121, +payroll!F121 * $X$2)</f>
        <v>15772.324977918706</v>
      </c>
      <c r="Z121" s="5">
        <f t="shared" si="28"/>
        <v>0</v>
      </c>
      <c r="AB121">
        <f t="shared" si="29"/>
        <v>1</v>
      </c>
    </row>
    <row r="122" spans="1:28">
      <c r="A122" t="s">
        <v>189</v>
      </c>
      <c r="B122" t="s">
        <v>190</v>
      </c>
      <c r="D122" s="40">
        <v>9</v>
      </c>
      <c r="E122" s="40">
        <v>15</v>
      </c>
      <c r="F122" s="40">
        <v>8</v>
      </c>
      <c r="G122">
        <f t="shared" si="24"/>
        <v>32</v>
      </c>
      <c r="I122" s="22">
        <f t="shared" si="25"/>
        <v>10.666666666666666</v>
      </c>
      <c r="J122" s="6">
        <f>+IFR!AD122</f>
        <v>7.0744038162917702E-3</v>
      </c>
      <c r="K122" s="14">
        <f t="shared" si="23"/>
        <v>0.95</v>
      </c>
      <c r="L122" s="22">
        <f t="shared" si="26"/>
        <v>10.133333333333333</v>
      </c>
      <c r="M122" s="14">
        <v>1</v>
      </c>
      <c r="N122" s="14">
        <v>1</v>
      </c>
      <c r="P122" s="22">
        <f t="shared" si="27"/>
        <v>10.133333333333333</v>
      </c>
      <c r="R122" s="51">
        <f t="shared" si="16"/>
        <v>1.5794628267708566E-3</v>
      </c>
      <c r="T122" s="5">
        <f>+R122*(assessment!$J$273*assessment!$E$3)</f>
        <v>10094.28798586797</v>
      </c>
      <c r="V122" s="6">
        <f>+T122/payroll!F122</f>
        <v>8.2454746301289993E-5</v>
      </c>
      <c r="X122" s="5">
        <f>IF(V122&lt;$X$2,T122, +payroll!F122 * $X$2)</f>
        <v>10094.28798586797</v>
      </c>
      <c r="Z122" s="5">
        <f t="shared" si="28"/>
        <v>0</v>
      </c>
      <c r="AB122">
        <f t="shared" si="29"/>
        <v>1</v>
      </c>
    </row>
    <row r="123" spans="1:28">
      <c r="A123" t="s">
        <v>191</v>
      </c>
      <c r="B123" t="s">
        <v>540</v>
      </c>
      <c r="D123" s="40">
        <v>7</v>
      </c>
      <c r="E123" s="40">
        <v>5</v>
      </c>
      <c r="F123" s="40">
        <v>6</v>
      </c>
      <c r="G123">
        <f t="shared" si="24"/>
        <v>18</v>
      </c>
      <c r="I123" s="22">
        <f t="shared" si="25"/>
        <v>6</v>
      </c>
      <c r="J123" s="6">
        <f>+IFR!AD123</f>
        <v>1.2181678320745376E-2</v>
      </c>
      <c r="K123" s="14">
        <f t="shared" si="23"/>
        <v>0.95</v>
      </c>
      <c r="L123" s="22">
        <f t="shared" si="26"/>
        <v>5.6999999999999993</v>
      </c>
      <c r="M123" s="14">
        <v>1</v>
      </c>
      <c r="N123" s="14">
        <v>1</v>
      </c>
      <c r="P123" s="22">
        <f t="shared" si="27"/>
        <v>5.6999999999999993</v>
      </c>
      <c r="R123" s="51">
        <f t="shared" si="16"/>
        <v>8.8844784005860677E-4</v>
      </c>
      <c r="T123" s="5">
        <f>+R123*(assessment!$J$273*assessment!$E$3)</f>
        <v>5678.0369920507328</v>
      </c>
      <c r="V123" s="6">
        <f>+T123/payroll!F123</f>
        <v>2.1232711912202594E-4</v>
      </c>
      <c r="X123" s="5">
        <f>IF(V123&lt;$X$2,T123, +payroll!F123 * $X$2)</f>
        <v>5678.0369920507328</v>
      </c>
      <c r="Z123" s="5">
        <f t="shared" si="28"/>
        <v>0</v>
      </c>
      <c r="AB123">
        <f t="shared" si="29"/>
        <v>1</v>
      </c>
    </row>
    <row r="124" spans="1:28">
      <c r="A124" t="s">
        <v>480</v>
      </c>
      <c r="B124" t="s">
        <v>481</v>
      </c>
      <c r="D124" s="40">
        <v>4</v>
      </c>
      <c r="E124" s="40">
        <v>1</v>
      </c>
      <c r="F124" s="40">
        <v>2</v>
      </c>
      <c r="G124">
        <f t="shared" si="24"/>
        <v>7</v>
      </c>
      <c r="I124" s="22">
        <f>AVERAGE(D124:F124)</f>
        <v>2.3333333333333335</v>
      </c>
      <c r="J124" s="6">
        <f>+IFR!AD124</f>
        <v>3.9072641237672947E-3</v>
      </c>
      <c r="K124" s="14">
        <f t="shared" si="23"/>
        <v>0.95</v>
      </c>
      <c r="L124" s="22">
        <f>+I124*K124</f>
        <v>2.2166666666666668</v>
      </c>
      <c r="M124" s="14">
        <v>1</v>
      </c>
      <c r="N124" s="14">
        <v>1</v>
      </c>
      <c r="P124" s="22">
        <f>+L124*M124*N124</f>
        <v>2.2166666666666668</v>
      </c>
      <c r="R124" s="51">
        <f t="shared" si="16"/>
        <v>3.4550749335612494E-4</v>
      </c>
      <c r="T124" s="5">
        <f>+R124*(assessment!$J$273*assessment!$E$3)</f>
        <v>2208.125496908619</v>
      </c>
      <c r="V124" s="6">
        <f>+T124/payroll!F124</f>
        <v>5.9772618767407527E-5</v>
      </c>
      <c r="X124" s="5">
        <f>IF(V124&lt;$X$2,T124, +payroll!F124 * $X$2)</f>
        <v>2208.125496908619</v>
      </c>
      <c r="Z124" s="5">
        <f>+T124-X124</f>
        <v>0</v>
      </c>
      <c r="AB124">
        <f>+X124/T124</f>
        <v>1</v>
      </c>
    </row>
    <row r="125" spans="1:28">
      <c r="A125" t="s">
        <v>192</v>
      </c>
      <c r="B125" t="s">
        <v>500</v>
      </c>
      <c r="D125" s="40">
        <v>10</v>
      </c>
      <c r="E125" s="40">
        <v>13</v>
      </c>
      <c r="F125" s="40">
        <v>10</v>
      </c>
      <c r="G125">
        <f t="shared" si="24"/>
        <v>33</v>
      </c>
      <c r="I125" s="22">
        <f t="shared" si="25"/>
        <v>11</v>
      </c>
      <c r="J125" s="6">
        <f>+IFR!AD125</f>
        <v>3.0142890299154301E-2</v>
      </c>
      <c r="K125" s="14">
        <f t="shared" si="23"/>
        <v>0.95</v>
      </c>
      <c r="L125" s="22">
        <f t="shared" si="26"/>
        <v>10.45</v>
      </c>
      <c r="M125" s="14">
        <v>1</v>
      </c>
      <c r="N125" s="14">
        <v>1</v>
      </c>
      <c r="P125" s="22">
        <f t="shared" si="27"/>
        <v>10.45</v>
      </c>
      <c r="R125" s="51">
        <f t="shared" si="16"/>
        <v>1.6288210401074459E-3</v>
      </c>
      <c r="T125" s="5">
        <f>+R125*(assessment!$J$273*assessment!$E$3)</f>
        <v>10409.734485426345</v>
      </c>
      <c r="V125" s="6">
        <f>+T125/payroll!F125</f>
        <v>5.1534877429392292E-4</v>
      </c>
      <c r="X125" s="5">
        <f>IF(V125&lt;$X$2,T125, +payroll!F125 * $X$2)</f>
        <v>10409.734485426345</v>
      </c>
      <c r="Z125" s="5">
        <f t="shared" si="28"/>
        <v>0</v>
      </c>
      <c r="AB125">
        <f t="shared" si="29"/>
        <v>1</v>
      </c>
    </row>
    <row r="126" spans="1:28">
      <c r="A126" t="s">
        <v>193</v>
      </c>
      <c r="B126" t="s">
        <v>194</v>
      </c>
      <c r="D126" s="40">
        <v>21</v>
      </c>
      <c r="E126" s="40">
        <v>22</v>
      </c>
      <c r="F126" s="40">
        <v>14</v>
      </c>
      <c r="G126">
        <f t="shared" si="24"/>
        <v>57</v>
      </c>
      <c r="I126" s="22">
        <f t="shared" si="25"/>
        <v>19</v>
      </c>
      <c r="J126" s="6">
        <f>+IFR!AD126</f>
        <v>4.146688336916949E-2</v>
      </c>
      <c r="K126" s="14">
        <f t="shared" si="23"/>
        <v>1</v>
      </c>
      <c r="L126" s="22">
        <f t="shared" si="26"/>
        <v>19</v>
      </c>
      <c r="M126" s="14">
        <v>1</v>
      </c>
      <c r="N126" s="14">
        <v>1</v>
      </c>
      <c r="P126" s="22">
        <f t="shared" si="27"/>
        <v>19</v>
      </c>
      <c r="R126" s="51">
        <f t="shared" si="16"/>
        <v>2.9614928001953562E-3</v>
      </c>
      <c r="T126" s="5">
        <f>+R126*(assessment!$J$273*assessment!$E$3)</f>
        <v>18926.789973502444</v>
      </c>
      <c r="V126" s="6">
        <f>+T126/payroll!F126</f>
        <v>8.4915325189288953E-4</v>
      </c>
      <c r="X126" s="5">
        <f>IF(V126&lt;$X$2,T126, +payroll!F126 * $X$2)</f>
        <v>18926.789973502444</v>
      </c>
      <c r="Z126" s="5">
        <f t="shared" si="28"/>
        <v>0</v>
      </c>
      <c r="AB126">
        <f t="shared" si="29"/>
        <v>1</v>
      </c>
    </row>
    <row r="127" spans="1:28">
      <c r="A127" t="s">
        <v>551</v>
      </c>
      <c r="B127" t="s">
        <v>552</v>
      </c>
      <c r="D127" s="40">
        <v>1</v>
      </c>
      <c r="E127" s="40">
        <v>1</v>
      </c>
      <c r="F127" s="40">
        <v>2</v>
      </c>
      <c r="G127">
        <f>SUM(D127:F127)</f>
        <v>4</v>
      </c>
      <c r="I127" s="22">
        <f>AVERAGE(D127:F127)</f>
        <v>1.3333333333333333</v>
      </c>
      <c r="J127" s="6">
        <f>+IFR!AD127</f>
        <v>5.5355223804607724E-3</v>
      </c>
      <c r="K127" s="14">
        <f t="shared" si="23"/>
        <v>0.95</v>
      </c>
      <c r="L127" s="22">
        <f>+I127*K127</f>
        <v>1.2666666666666666</v>
      </c>
      <c r="M127" s="14">
        <v>1</v>
      </c>
      <c r="N127" s="14">
        <v>1</v>
      </c>
      <c r="P127" s="22">
        <f>+L127*M127*N127</f>
        <v>1.2666666666666666</v>
      </c>
      <c r="R127" s="51">
        <f t="shared" si="16"/>
        <v>1.9743285334635708E-4</v>
      </c>
      <c r="T127" s="5">
        <f>+R127*(assessment!$J$273*assessment!$E$3)</f>
        <v>1261.7859982334962</v>
      </c>
      <c r="V127" s="6">
        <f>+T127/payroll!F127</f>
        <v>8.4579173682612486E-5</v>
      </c>
      <c r="X127" s="5">
        <f>IF(V127&lt;$X$2,T127, +payroll!F127 * $X$2)</f>
        <v>1261.7859982334962</v>
      </c>
      <c r="Z127" s="5">
        <f>+T127-X127</f>
        <v>0</v>
      </c>
      <c r="AB127">
        <f>+X127/T127</f>
        <v>1</v>
      </c>
    </row>
    <row r="128" spans="1:28" s="48" customFormat="1">
      <c r="A128" s="50" t="s">
        <v>568</v>
      </c>
      <c r="B128" s="50" t="s">
        <v>563</v>
      </c>
      <c r="D128" s="40">
        <v>49</v>
      </c>
      <c r="E128" s="40">
        <v>34</v>
      </c>
      <c r="F128" s="40">
        <v>48</v>
      </c>
      <c r="G128" s="48">
        <f>SUM(D128:F128)</f>
        <v>131</v>
      </c>
      <c r="I128" s="22">
        <f>AVERAGE(D128:F128)</f>
        <v>43.666666666666664</v>
      </c>
      <c r="J128" s="52">
        <f>+IFR!AD128</f>
        <v>2.650404514349175E-2</v>
      </c>
      <c r="K128" s="14">
        <f t="shared" si="23"/>
        <v>0.95</v>
      </c>
      <c r="L128" s="22">
        <f>+I128*K128</f>
        <v>41.483333333333327</v>
      </c>
      <c r="M128" s="14">
        <v>1</v>
      </c>
      <c r="N128" s="14">
        <v>1</v>
      </c>
      <c r="P128" s="22">
        <f>+L128*M128*N128</f>
        <v>41.483333333333327</v>
      </c>
      <c r="R128" s="51">
        <f t="shared" si="16"/>
        <v>6.4659259470931938E-3</v>
      </c>
      <c r="T128" s="5">
        <f>+R128*(assessment!$J$273*assessment!$E$3)</f>
        <v>41323.491442147002</v>
      </c>
      <c r="V128" s="52">
        <f>+T128/payroll!F128</f>
        <v>3.3958903431142084E-4</v>
      </c>
      <c r="X128" s="5">
        <f>IF(V128&lt;$X$2,T128, +payroll!F128 * $X$2)</f>
        <v>41323.491442147002</v>
      </c>
      <c r="Z128" s="5">
        <f>+T128-X128</f>
        <v>0</v>
      </c>
      <c r="AB128" s="48">
        <f>+X128/T128</f>
        <v>1</v>
      </c>
    </row>
    <row r="129" spans="1:28">
      <c r="A129" t="s">
        <v>195</v>
      </c>
      <c r="B129" t="s">
        <v>196</v>
      </c>
      <c r="D129" s="40">
        <v>2</v>
      </c>
      <c r="E129" s="40">
        <v>0</v>
      </c>
      <c r="F129" s="40">
        <v>1</v>
      </c>
      <c r="G129">
        <f t="shared" si="24"/>
        <v>3</v>
      </c>
      <c r="I129" s="22">
        <f t="shared" si="25"/>
        <v>1</v>
      </c>
      <c r="J129" s="6">
        <f>+IFR!AD129</f>
        <v>3.6090763020829655E-3</v>
      </c>
      <c r="K129" s="14">
        <f t="shared" si="23"/>
        <v>0.95</v>
      </c>
      <c r="L129" s="22">
        <f t="shared" si="26"/>
        <v>0.95</v>
      </c>
      <c r="M129" s="14">
        <v>1</v>
      </c>
      <c r="N129" s="14">
        <v>1</v>
      </c>
      <c r="P129" s="22">
        <f t="shared" si="27"/>
        <v>0.95</v>
      </c>
      <c r="R129" s="51">
        <f t="shared" si="16"/>
        <v>1.480746400097678E-4</v>
      </c>
      <c r="T129" s="5">
        <f>+R129*(assessment!$J$273*assessment!$E$3)</f>
        <v>946.33949867512217</v>
      </c>
      <c r="V129" s="6">
        <f>+T129/payroll!F129</f>
        <v>5.9571174605508081E-5</v>
      </c>
      <c r="X129" s="5">
        <f>IF(V129&lt;$X$2,T129, +payroll!F129 * $X$2)</f>
        <v>946.33949867512217</v>
      </c>
      <c r="Z129" s="5">
        <f t="shared" si="28"/>
        <v>0</v>
      </c>
      <c r="AB129">
        <f t="shared" si="29"/>
        <v>1</v>
      </c>
    </row>
    <row r="130" spans="1:28">
      <c r="A130" t="s">
        <v>197</v>
      </c>
      <c r="B130" t="s">
        <v>541</v>
      </c>
      <c r="D130" s="40">
        <v>0</v>
      </c>
      <c r="E130" s="40">
        <v>1</v>
      </c>
      <c r="F130" s="40">
        <v>0</v>
      </c>
      <c r="G130">
        <f t="shared" si="24"/>
        <v>1</v>
      </c>
      <c r="I130" s="22">
        <f t="shared" si="25"/>
        <v>0.33333333333333331</v>
      </c>
      <c r="J130" s="6">
        <f>+IFR!AD130</f>
        <v>3.3333333333333335E-3</v>
      </c>
      <c r="K130" s="14">
        <f t="shared" ref="K130:K193" si="30">IF(+J130&lt;$E$268,$I$268,IF(J130&gt;$E$270,$I$270,$I$269))</f>
        <v>0.95</v>
      </c>
      <c r="L130" s="22">
        <f t="shared" si="26"/>
        <v>0.31666666666666665</v>
      </c>
      <c r="M130" s="14">
        <v>1</v>
      </c>
      <c r="N130" s="14">
        <v>1</v>
      </c>
      <c r="P130" s="22">
        <f t="shared" si="27"/>
        <v>0.31666666666666665</v>
      </c>
      <c r="R130" s="51">
        <f t="shared" si="16"/>
        <v>4.935821333658927E-5</v>
      </c>
      <c r="T130" s="5">
        <f>+R130*(assessment!$J$273*assessment!$E$3)</f>
        <v>315.44649955837406</v>
      </c>
      <c r="V130" s="6">
        <f>+T130/payroll!F130</f>
        <v>4.0323518867613975E-5</v>
      </c>
      <c r="X130" s="5">
        <f>IF(V130&lt;$X$2,T130, +payroll!F130 * $X$2)</f>
        <v>315.44649955837406</v>
      </c>
      <c r="Z130" s="5">
        <f t="shared" si="28"/>
        <v>0</v>
      </c>
      <c r="AB130">
        <f t="shared" si="29"/>
        <v>1</v>
      </c>
    </row>
    <row r="131" spans="1:28">
      <c r="A131" t="s">
        <v>198</v>
      </c>
      <c r="B131" t="s">
        <v>199</v>
      </c>
      <c r="D131" s="40">
        <v>8</v>
      </c>
      <c r="E131" s="40">
        <v>5</v>
      </c>
      <c r="F131" s="40">
        <v>11</v>
      </c>
      <c r="G131">
        <f t="shared" si="24"/>
        <v>24</v>
      </c>
      <c r="I131" s="22">
        <f t="shared" si="25"/>
        <v>8</v>
      </c>
      <c r="J131" s="6">
        <f>+IFR!AD131</f>
        <v>7.5072955260520576E-3</v>
      </c>
      <c r="K131" s="14">
        <f t="shared" si="30"/>
        <v>0.95</v>
      </c>
      <c r="L131" s="22">
        <f t="shared" si="26"/>
        <v>7.6</v>
      </c>
      <c r="M131" s="14">
        <v>1</v>
      </c>
      <c r="N131" s="14">
        <v>1</v>
      </c>
      <c r="P131" s="22">
        <f t="shared" si="27"/>
        <v>7.6</v>
      </c>
      <c r="R131" s="51">
        <f t="shared" si="16"/>
        <v>1.1845971200781424E-3</v>
      </c>
      <c r="T131" s="5">
        <f>+R131*(assessment!$J$273*assessment!$E$3)</f>
        <v>7570.7159894009774</v>
      </c>
      <c r="V131" s="6">
        <f>+T131/payroll!F131</f>
        <v>1.024601140083879E-4</v>
      </c>
      <c r="X131" s="5">
        <f>IF(V131&lt;$X$2,T131, +payroll!F131 * $X$2)</f>
        <v>7570.7159894009774</v>
      </c>
      <c r="Z131" s="5">
        <f t="shared" si="28"/>
        <v>0</v>
      </c>
      <c r="AB131">
        <f t="shared" si="29"/>
        <v>1</v>
      </c>
    </row>
    <row r="132" spans="1:28">
      <c r="A132" t="s">
        <v>200</v>
      </c>
      <c r="B132" t="s">
        <v>542</v>
      </c>
      <c r="D132" s="40">
        <v>2</v>
      </c>
      <c r="E132" s="40">
        <v>3</v>
      </c>
      <c r="F132" s="40">
        <v>2</v>
      </c>
      <c r="G132">
        <f t="shared" si="24"/>
        <v>7</v>
      </c>
      <c r="I132" s="22">
        <f t="shared" si="25"/>
        <v>2.3333333333333335</v>
      </c>
      <c r="J132" s="6">
        <f>+IFR!AD132</f>
        <v>1.4666384411654304E-2</v>
      </c>
      <c r="K132" s="14">
        <f t="shared" si="30"/>
        <v>0.95</v>
      </c>
      <c r="L132" s="22">
        <f t="shared" si="26"/>
        <v>2.2166666666666668</v>
      </c>
      <c r="M132" s="14">
        <v>1</v>
      </c>
      <c r="N132" s="14">
        <v>1</v>
      </c>
      <c r="P132" s="22">
        <f t="shared" si="27"/>
        <v>2.2166666666666668</v>
      </c>
      <c r="R132" s="51">
        <f t="shared" si="16"/>
        <v>3.4550749335612494E-4</v>
      </c>
      <c r="T132" s="5">
        <f>+R132*(assessment!$J$273*assessment!$E$3)</f>
        <v>2208.125496908619</v>
      </c>
      <c r="V132" s="6">
        <f>+T132/payroll!F132</f>
        <v>2.7441707211789114E-4</v>
      </c>
      <c r="X132" s="5">
        <f>IF(V132&lt;$X$2,T132, +payroll!F132 * $X$2)</f>
        <v>2208.125496908619</v>
      </c>
      <c r="Z132" s="5">
        <f t="shared" si="28"/>
        <v>0</v>
      </c>
      <c r="AB132">
        <f t="shared" si="29"/>
        <v>1</v>
      </c>
    </row>
    <row r="133" spans="1:28">
      <c r="A133" t="s">
        <v>201</v>
      </c>
      <c r="B133" t="s">
        <v>543</v>
      </c>
      <c r="D133" s="40">
        <v>5</v>
      </c>
      <c r="E133" s="40">
        <v>1</v>
      </c>
      <c r="F133" s="40">
        <v>4</v>
      </c>
      <c r="G133">
        <f t="shared" si="24"/>
        <v>10</v>
      </c>
      <c r="I133" s="22">
        <f t="shared" si="25"/>
        <v>3.3333333333333335</v>
      </c>
      <c r="J133" s="6">
        <f>+IFR!AD133</f>
        <v>1.6699812488056225E-2</v>
      </c>
      <c r="K133" s="14">
        <f t="shared" si="30"/>
        <v>0.95</v>
      </c>
      <c r="L133" s="22">
        <f t="shared" si="26"/>
        <v>3.1666666666666665</v>
      </c>
      <c r="M133" s="14">
        <v>1</v>
      </c>
      <c r="N133" s="14">
        <v>1</v>
      </c>
      <c r="P133" s="22">
        <f t="shared" si="27"/>
        <v>3.1666666666666665</v>
      </c>
      <c r="R133" s="51">
        <f t="shared" ref="R133:R196" si="31">+P133/$P$265</f>
        <v>4.9358213336589266E-4</v>
      </c>
      <c r="T133" s="5">
        <f>+R133*(assessment!$J$273*assessment!$E$3)</f>
        <v>3154.4649955837403</v>
      </c>
      <c r="V133" s="6">
        <f>+T133/payroll!F133</f>
        <v>3.1566622529520419E-4</v>
      </c>
      <c r="X133" s="5">
        <f>IF(V133&lt;$X$2,T133, +payroll!F133 * $X$2)</f>
        <v>3154.4649955837403</v>
      </c>
      <c r="Z133" s="5">
        <f t="shared" si="28"/>
        <v>0</v>
      </c>
      <c r="AB133">
        <f t="shared" si="29"/>
        <v>1</v>
      </c>
    </row>
    <row r="134" spans="1:28">
      <c r="A134" t="s">
        <v>202</v>
      </c>
      <c r="B134" t="s">
        <v>501</v>
      </c>
      <c r="D134" s="40">
        <v>1</v>
      </c>
      <c r="E134" s="40">
        <v>6</v>
      </c>
      <c r="F134" s="40">
        <v>4</v>
      </c>
      <c r="G134">
        <f t="shared" si="24"/>
        <v>11</v>
      </c>
      <c r="I134" s="22">
        <f t="shared" si="25"/>
        <v>3.6666666666666665</v>
      </c>
      <c r="J134" s="6">
        <f>+IFR!AD134</f>
        <v>1.9549557321162082E-2</v>
      </c>
      <c r="K134" s="14">
        <f t="shared" si="30"/>
        <v>0.95</v>
      </c>
      <c r="L134" s="22">
        <f t="shared" si="26"/>
        <v>3.4833333333333329</v>
      </c>
      <c r="M134" s="14">
        <v>1</v>
      </c>
      <c r="N134" s="14">
        <v>1</v>
      </c>
      <c r="P134" s="22">
        <f t="shared" si="27"/>
        <v>3.4833333333333329</v>
      </c>
      <c r="R134" s="51">
        <f t="shared" si="31"/>
        <v>5.4294034670248194E-4</v>
      </c>
      <c r="T134" s="5">
        <f>+R134*(assessment!$J$273*assessment!$E$3)</f>
        <v>3469.9114951421143</v>
      </c>
      <c r="V134" s="6">
        <f>+T134/payroll!F134</f>
        <v>3.0151808628009035E-4</v>
      </c>
      <c r="X134" s="5">
        <f>IF(V134&lt;$X$2,T134, +payroll!F134 * $X$2)</f>
        <v>3469.9114951421143</v>
      </c>
      <c r="Z134" s="5">
        <f t="shared" si="28"/>
        <v>0</v>
      </c>
      <c r="AB134">
        <f t="shared" si="29"/>
        <v>1</v>
      </c>
    </row>
    <row r="135" spans="1:28">
      <c r="A135" t="s">
        <v>203</v>
      </c>
      <c r="B135" t="s">
        <v>544</v>
      </c>
      <c r="D135" s="40">
        <v>167</v>
      </c>
      <c r="E135" s="40">
        <v>136</v>
      </c>
      <c r="F135" s="40">
        <v>132</v>
      </c>
      <c r="G135">
        <f t="shared" si="24"/>
        <v>435</v>
      </c>
      <c r="I135" s="22">
        <f t="shared" si="25"/>
        <v>145</v>
      </c>
      <c r="J135" s="6">
        <f>+IFR!AD135</f>
        <v>4.6378883155866489E-2</v>
      </c>
      <c r="K135" s="14">
        <f t="shared" si="30"/>
        <v>1</v>
      </c>
      <c r="L135" s="22">
        <f t="shared" si="26"/>
        <v>145</v>
      </c>
      <c r="M135" s="14">
        <v>1</v>
      </c>
      <c r="N135" s="14">
        <v>1</v>
      </c>
      <c r="P135" s="22">
        <f t="shared" si="27"/>
        <v>145</v>
      </c>
      <c r="R135" s="51">
        <f t="shared" si="31"/>
        <v>2.2600866106754033E-2</v>
      </c>
      <c r="T135" s="5">
        <f>+R135*(assessment!$J$273*assessment!$E$3)</f>
        <v>144441.29190304497</v>
      </c>
      <c r="V135" s="6">
        <f>+T135/payroll!F135</f>
        <v>9.0684989732088604E-4</v>
      </c>
      <c r="X135" s="5">
        <f>IF(V135&lt;$X$2,T135, +payroll!F135 * $X$2)</f>
        <v>144441.29190304497</v>
      </c>
      <c r="Z135" s="5">
        <f t="shared" si="28"/>
        <v>0</v>
      </c>
      <c r="AB135">
        <f t="shared" si="29"/>
        <v>1</v>
      </c>
    </row>
    <row r="136" spans="1:28">
      <c r="A136" t="s">
        <v>204</v>
      </c>
      <c r="B136" t="s">
        <v>205</v>
      </c>
      <c r="D136" s="40">
        <v>4</v>
      </c>
      <c r="E136" s="40">
        <v>1</v>
      </c>
      <c r="F136" s="40">
        <v>3</v>
      </c>
      <c r="G136">
        <f t="shared" si="24"/>
        <v>8</v>
      </c>
      <c r="I136" s="22">
        <f t="shared" si="25"/>
        <v>2.6666666666666665</v>
      </c>
      <c r="J136" s="6">
        <f>+IFR!AD136</f>
        <v>1.2177936078283236E-2</v>
      </c>
      <c r="K136" s="14">
        <f t="shared" si="30"/>
        <v>0.95</v>
      </c>
      <c r="L136" s="22">
        <f t="shared" si="26"/>
        <v>2.5333333333333332</v>
      </c>
      <c r="M136" s="14">
        <v>1</v>
      </c>
      <c r="N136" s="14">
        <v>1</v>
      </c>
      <c r="P136" s="22">
        <f t="shared" si="27"/>
        <v>2.5333333333333332</v>
      </c>
      <c r="R136" s="51">
        <f t="shared" si="31"/>
        <v>3.9486570669271416E-4</v>
      </c>
      <c r="T136" s="5">
        <f>+R136*(assessment!$J$273*assessment!$E$3)</f>
        <v>2523.5719964669925</v>
      </c>
      <c r="V136" s="6">
        <f>+T136/payroll!F136</f>
        <v>2.3560955969293321E-4</v>
      </c>
      <c r="X136" s="5">
        <f>IF(V136&lt;$X$2,T136, +payroll!F136 * $X$2)</f>
        <v>2523.5719964669925</v>
      </c>
      <c r="Z136" s="5">
        <f t="shared" si="28"/>
        <v>0</v>
      </c>
      <c r="AB136">
        <f t="shared" si="29"/>
        <v>1</v>
      </c>
    </row>
    <row r="137" spans="1:28">
      <c r="A137" t="s">
        <v>206</v>
      </c>
      <c r="B137" t="s">
        <v>207</v>
      </c>
      <c r="D137" s="40">
        <v>7</v>
      </c>
      <c r="E137" s="40">
        <v>6</v>
      </c>
      <c r="F137" s="40">
        <v>6</v>
      </c>
      <c r="G137">
        <f t="shared" si="24"/>
        <v>19</v>
      </c>
      <c r="I137" s="22">
        <f t="shared" si="25"/>
        <v>6.333333333333333</v>
      </c>
      <c r="J137" s="6">
        <f>+IFR!AD137</f>
        <v>3.2302560843983606E-2</v>
      </c>
      <c r="K137" s="14">
        <f t="shared" si="30"/>
        <v>0.95</v>
      </c>
      <c r="L137" s="22">
        <f t="shared" si="26"/>
        <v>6.0166666666666657</v>
      </c>
      <c r="M137" s="14">
        <v>1</v>
      </c>
      <c r="N137" s="14">
        <v>1</v>
      </c>
      <c r="P137" s="22">
        <f t="shared" si="27"/>
        <v>6.0166666666666657</v>
      </c>
      <c r="R137" s="51">
        <f t="shared" si="31"/>
        <v>9.3780605339519605E-4</v>
      </c>
      <c r="T137" s="5">
        <f>+R137*(assessment!$J$273*assessment!$E$3)</f>
        <v>5993.4834916091067</v>
      </c>
      <c r="V137" s="6">
        <f>+T137/payroll!F137</f>
        <v>5.2943327027110676E-4</v>
      </c>
      <c r="X137" s="5">
        <f>IF(V137&lt;$X$2,T137, +payroll!F137 * $X$2)</f>
        <v>5993.4834916091067</v>
      </c>
      <c r="Z137" s="5">
        <f t="shared" si="28"/>
        <v>0</v>
      </c>
      <c r="AB137">
        <f t="shared" si="29"/>
        <v>1</v>
      </c>
    </row>
    <row r="138" spans="1:28">
      <c r="A138" t="s">
        <v>208</v>
      </c>
      <c r="B138" t="s">
        <v>209</v>
      </c>
      <c r="D138" s="40">
        <v>0</v>
      </c>
      <c r="E138" s="40">
        <v>0</v>
      </c>
      <c r="F138" s="40">
        <v>1</v>
      </c>
      <c r="G138">
        <f t="shared" si="24"/>
        <v>1</v>
      </c>
      <c r="I138" s="22">
        <f t="shared" si="25"/>
        <v>0.33333333333333331</v>
      </c>
      <c r="J138" s="6">
        <f>+IFR!AD138</f>
        <v>5.0000000000000001E-3</v>
      </c>
      <c r="K138" s="14">
        <f t="shared" si="30"/>
        <v>0.95</v>
      </c>
      <c r="L138" s="22">
        <f t="shared" si="26"/>
        <v>0.31666666666666665</v>
      </c>
      <c r="M138" s="14">
        <v>1</v>
      </c>
      <c r="N138" s="14">
        <v>1</v>
      </c>
      <c r="P138" s="22">
        <f t="shared" si="27"/>
        <v>0.31666666666666665</v>
      </c>
      <c r="R138" s="51">
        <f t="shared" si="31"/>
        <v>4.935821333658927E-5</v>
      </c>
      <c r="T138" s="5">
        <f>+R138*(assessment!$J$273*assessment!$E$3)</f>
        <v>315.44649955837406</v>
      </c>
      <c r="V138" s="6">
        <f>+T138/payroll!F138</f>
        <v>3.7398004043792118E-4</v>
      </c>
      <c r="X138" s="5">
        <f>IF(V138&lt;$X$2,T138, +payroll!F138 * $X$2)</f>
        <v>315.44649955837406</v>
      </c>
      <c r="Z138" s="5">
        <f t="shared" si="28"/>
        <v>0</v>
      </c>
      <c r="AB138">
        <f t="shared" si="29"/>
        <v>1</v>
      </c>
    </row>
    <row r="139" spans="1:28">
      <c r="A139" t="s">
        <v>210</v>
      </c>
      <c r="B139" t="s">
        <v>461</v>
      </c>
      <c r="D139" s="40">
        <v>0</v>
      </c>
      <c r="E139" s="40">
        <v>0</v>
      </c>
      <c r="F139" s="40">
        <v>0</v>
      </c>
      <c r="G139">
        <f t="shared" si="24"/>
        <v>0</v>
      </c>
      <c r="I139" s="22">
        <f t="shared" si="25"/>
        <v>0</v>
      </c>
      <c r="J139" s="6">
        <f>+IFR!AD139</f>
        <v>0</v>
      </c>
      <c r="K139" s="14">
        <f t="shared" si="30"/>
        <v>0.95</v>
      </c>
      <c r="L139" s="22">
        <f t="shared" si="26"/>
        <v>0</v>
      </c>
      <c r="M139" s="14">
        <v>1</v>
      </c>
      <c r="N139" s="14">
        <v>1</v>
      </c>
      <c r="P139" s="22">
        <f t="shared" si="27"/>
        <v>0</v>
      </c>
      <c r="R139" s="51">
        <f t="shared" si="31"/>
        <v>0</v>
      </c>
      <c r="T139" s="5">
        <f>+R139*(assessment!$J$273*assessment!$E$3)</f>
        <v>0</v>
      </c>
      <c r="V139" s="6">
        <f>+T139/payroll!F139</f>
        <v>0</v>
      </c>
      <c r="X139" s="5">
        <f>IF(V139&lt;$X$2,T139, +payroll!F139 * $X$2)</f>
        <v>0</v>
      </c>
      <c r="Z139" s="5">
        <f t="shared" si="28"/>
        <v>0</v>
      </c>
      <c r="AB139" t="e">
        <f t="shared" si="29"/>
        <v>#DIV/0!</v>
      </c>
    </row>
    <row r="140" spans="1:28" outlineLevel="1">
      <c r="A140" t="s">
        <v>211</v>
      </c>
      <c r="B140" t="s">
        <v>212</v>
      </c>
      <c r="D140" s="40">
        <v>0</v>
      </c>
      <c r="E140" s="40">
        <v>0</v>
      </c>
      <c r="F140" s="40">
        <v>0</v>
      </c>
      <c r="G140">
        <f t="shared" si="24"/>
        <v>0</v>
      </c>
      <c r="I140" s="22">
        <f t="shared" si="25"/>
        <v>0</v>
      </c>
      <c r="J140" s="6">
        <f>+IFR!AD140</f>
        <v>0</v>
      </c>
      <c r="K140" s="14">
        <f t="shared" si="30"/>
        <v>0.95</v>
      </c>
      <c r="L140" s="22">
        <f t="shared" si="26"/>
        <v>0</v>
      </c>
      <c r="M140" s="14">
        <v>1</v>
      </c>
      <c r="N140" s="14">
        <v>1</v>
      </c>
      <c r="P140" s="22">
        <f t="shared" si="27"/>
        <v>0</v>
      </c>
      <c r="R140" s="51">
        <f t="shared" si="31"/>
        <v>0</v>
      </c>
      <c r="T140" s="5">
        <f>+R140*(assessment!$J$273*assessment!$E$3)</f>
        <v>0</v>
      </c>
      <c r="V140" s="6">
        <f>+T140/payroll!F140</f>
        <v>0</v>
      </c>
      <c r="X140" s="5">
        <f>IF(V140&lt;$X$2,T140, +payroll!F140 * $X$2)</f>
        <v>0</v>
      </c>
      <c r="Z140" s="5">
        <f t="shared" si="28"/>
        <v>0</v>
      </c>
      <c r="AB140" t="e">
        <f t="shared" si="29"/>
        <v>#DIV/0!</v>
      </c>
    </row>
    <row r="141" spans="1:28" outlineLevel="1">
      <c r="A141" t="s">
        <v>213</v>
      </c>
      <c r="B141" t="s">
        <v>214</v>
      </c>
      <c r="D141" s="40">
        <v>0</v>
      </c>
      <c r="E141" s="40">
        <v>0</v>
      </c>
      <c r="F141" s="40">
        <v>0</v>
      </c>
      <c r="G141">
        <f t="shared" si="24"/>
        <v>0</v>
      </c>
      <c r="I141" s="22">
        <f t="shared" si="25"/>
        <v>0</v>
      </c>
      <c r="J141" s="6">
        <f>+IFR!AD141</f>
        <v>0</v>
      </c>
      <c r="K141" s="14">
        <f t="shared" si="30"/>
        <v>0.95</v>
      </c>
      <c r="L141" s="22">
        <f t="shared" si="26"/>
        <v>0</v>
      </c>
      <c r="M141" s="14">
        <v>1</v>
      </c>
      <c r="N141" s="14">
        <v>1</v>
      </c>
      <c r="P141" s="22">
        <f t="shared" si="27"/>
        <v>0</v>
      </c>
      <c r="R141" s="51">
        <f t="shared" si="31"/>
        <v>0</v>
      </c>
      <c r="T141" s="5">
        <f>+R141*(assessment!$J$273*assessment!$E$3)</f>
        <v>0</v>
      </c>
      <c r="V141" s="6">
        <f>+T141/payroll!F141</f>
        <v>0</v>
      </c>
      <c r="X141" s="5">
        <f>IF(V141&lt;$X$2,T141, +payroll!F141 * $X$2)</f>
        <v>0</v>
      </c>
      <c r="Z141" s="5">
        <f t="shared" si="28"/>
        <v>0</v>
      </c>
      <c r="AB141" t="e">
        <f t="shared" si="29"/>
        <v>#DIV/0!</v>
      </c>
    </row>
    <row r="142" spans="1:28" outlineLevel="1">
      <c r="A142" t="s">
        <v>215</v>
      </c>
      <c r="B142" t="s">
        <v>216</v>
      </c>
      <c r="D142" s="40">
        <v>0</v>
      </c>
      <c r="E142" s="40">
        <v>0</v>
      </c>
      <c r="F142" s="40">
        <v>0</v>
      </c>
      <c r="G142">
        <f t="shared" si="24"/>
        <v>0</v>
      </c>
      <c r="I142" s="22">
        <f t="shared" si="25"/>
        <v>0</v>
      </c>
      <c r="J142" s="6">
        <f>+IFR!AD142</f>
        <v>0</v>
      </c>
      <c r="K142" s="14">
        <f t="shared" si="30"/>
        <v>0.95</v>
      </c>
      <c r="L142" s="22">
        <f t="shared" si="26"/>
        <v>0</v>
      </c>
      <c r="M142" s="14">
        <v>1</v>
      </c>
      <c r="N142" s="14">
        <v>1</v>
      </c>
      <c r="P142" s="22">
        <f t="shared" si="27"/>
        <v>0</v>
      </c>
      <c r="R142" s="51">
        <f t="shared" si="31"/>
        <v>0</v>
      </c>
      <c r="T142" s="5">
        <f>+R142*(assessment!$J$273*assessment!$E$3)</f>
        <v>0</v>
      </c>
      <c r="V142" s="6">
        <f>+T142/payroll!F142</f>
        <v>0</v>
      </c>
      <c r="X142" s="5">
        <f>IF(V142&lt;$X$2,T142, +payroll!F142 * $X$2)</f>
        <v>0</v>
      </c>
      <c r="Z142" s="5">
        <f t="shared" si="28"/>
        <v>0</v>
      </c>
      <c r="AB142" t="e">
        <f t="shared" si="29"/>
        <v>#DIV/0!</v>
      </c>
    </row>
    <row r="143" spans="1:28" outlineLevel="1">
      <c r="A143" t="s">
        <v>504</v>
      </c>
      <c r="B143" t="s">
        <v>502</v>
      </c>
      <c r="D143" s="40">
        <v>0</v>
      </c>
      <c r="E143" s="40">
        <v>0</v>
      </c>
      <c r="F143" s="40">
        <v>0</v>
      </c>
      <c r="G143">
        <f>SUM(D143:F143)</f>
        <v>0</v>
      </c>
      <c r="I143" s="22">
        <f>AVERAGE(D143:F143)</f>
        <v>0</v>
      </c>
      <c r="J143" s="6">
        <f>+IFR!AD143</f>
        <v>0</v>
      </c>
      <c r="K143" s="14">
        <f t="shared" si="30"/>
        <v>0.95</v>
      </c>
      <c r="L143" s="22">
        <f>+I143*K143</f>
        <v>0</v>
      </c>
      <c r="M143" s="14">
        <v>1</v>
      </c>
      <c r="N143" s="14">
        <v>1</v>
      </c>
      <c r="P143" s="22">
        <f>+L143*M143*N143</f>
        <v>0</v>
      </c>
      <c r="R143" s="51">
        <f t="shared" si="31"/>
        <v>0</v>
      </c>
      <c r="T143" s="5">
        <f>+R143*(assessment!$J$273*assessment!$E$3)</f>
        <v>0</v>
      </c>
      <c r="V143" s="6">
        <f>+T143/payroll!F143</f>
        <v>0</v>
      </c>
      <c r="X143" s="5">
        <f>IF(V143&lt;$X$2,T143, +payroll!F143 * $X$2)</f>
        <v>0</v>
      </c>
      <c r="Z143" s="5">
        <f>+T143-X143</f>
        <v>0</v>
      </c>
      <c r="AB143" t="e">
        <f>+X143/T143</f>
        <v>#DIV/0!</v>
      </c>
    </row>
    <row r="144" spans="1:28" outlineLevel="1">
      <c r="A144" t="s">
        <v>217</v>
      </c>
      <c r="B144" t="s">
        <v>218</v>
      </c>
      <c r="D144" s="40">
        <v>1</v>
      </c>
      <c r="E144" s="40">
        <v>1</v>
      </c>
      <c r="F144" s="40">
        <v>0</v>
      </c>
      <c r="G144">
        <f t="shared" si="24"/>
        <v>2</v>
      </c>
      <c r="I144" s="22">
        <f t="shared" si="25"/>
        <v>0.66666666666666663</v>
      </c>
      <c r="J144" s="6">
        <f>+IFR!AD144</f>
        <v>5.0000000000000001E-3</v>
      </c>
      <c r="K144" s="14">
        <f t="shared" si="30"/>
        <v>0.95</v>
      </c>
      <c r="L144" s="22">
        <f t="shared" si="26"/>
        <v>0.6333333333333333</v>
      </c>
      <c r="M144" s="14">
        <v>1</v>
      </c>
      <c r="N144" s="14">
        <v>1</v>
      </c>
      <c r="P144" s="22">
        <f t="shared" si="27"/>
        <v>0.6333333333333333</v>
      </c>
      <c r="R144" s="51">
        <f t="shared" si="31"/>
        <v>9.871642667317854E-5</v>
      </c>
      <c r="T144" s="5">
        <f>+R144*(assessment!$J$273*assessment!$E$3)</f>
        <v>630.89299911674811</v>
      </c>
      <c r="V144" s="6">
        <f>+T144/payroll!F144</f>
        <v>4.9759526822348171E-4</v>
      </c>
      <c r="X144" s="5">
        <f>IF(V144&lt;$X$2,T144, +payroll!F144 * $X$2)</f>
        <v>630.89299911674811</v>
      </c>
      <c r="Z144" s="5">
        <f t="shared" si="28"/>
        <v>0</v>
      </c>
      <c r="AB144">
        <f t="shared" si="29"/>
        <v>1</v>
      </c>
    </row>
    <row r="145" spans="1:28" outlineLevel="1">
      <c r="A145" t="s">
        <v>219</v>
      </c>
      <c r="B145" t="s">
        <v>220</v>
      </c>
      <c r="D145" s="40">
        <v>0</v>
      </c>
      <c r="E145" s="40">
        <v>0</v>
      </c>
      <c r="F145" s="40">
        <v>0</v>
      </c>
      <c r="G145">
        <f t="shared" si="24"/>
        <v>0</v>
      </c>
      <c r="I145" s="22">
        <f t="shared" si="25"/>
        <v>0</v>
      </c>
      <c r="J145" s="6">
        <f>+IFR!AD145</f>
        <v>0</v>
      </c>
      <c r="K145" s="14">
        <f t="shared" si="30"/>
        <v>0.95</v>
      </c>
      <c r="L145" s="22">
        <f t="shared" si="26"/>
        <v>0</v>
      </c>
      <c r="M145" s="14">
        <v>1</v>
      </c>
      <c r="N145" s="14">
        <v>1</v>
      </c>
      <c r="P145" s="22">
        <f t="shared" si="27"/>
        <v>0</v>
      </c>
      <c r="R145" s="51">
        <f t="shared" si="31"/>
        <v>0</v>
      </c>
      <c r="T145" s="5">
        <f>+R145*(assessment!$J$273*assessment!$E$3)</f>
        <v>0</v>
      </c>
      <c r="V145" s="6">
        <f>+T145/payroll!F145</f>
        <v>0</v>
      </c>
      <c r="X145" s="5">
        <f>IF(V145&lt;$X$2,T145, +payroll!F145 * $X$2)</f>
        <v>0</v>
      </c>
      <c r="Z145" s="5">
        <f t="shared" si="28"/>
        <v>0</v>
      </c>
      <c r="AB145" t="e">
        <f t="shared" si="29"/>
        <v>#DIV/0!</v>
      </c>
    </row>
    <row r="146" spans="1:28" outlineLevel="1">
      <c r="A146" t="s">
        <v>221</v>
      </c>
      <c r="B146" t="s">
        <v>222</v>
      </c>
      <c r="D146" s="40">
        <v>0</v>
      </c>
      <c r="E146" s="40">
        <v>1</v>
      </c>
      <c r="F146" s="40">
        <v>0</v>
      </c>
      <c r="G146">
        <f t="shared" si="24"/>
        <v>1</v>
      </c>
      <c r="I146" s="22">
        <f t="shared" si="25"/>
        <v>0.33333333333333331</v>
      </c>
      <c r="J146" s="6">
        <f>+IFR!AD146</f>
        <v>3.3333333333333335E-3</v>
      </c>
      <c r="K146" s="14">
        <f t="shared" si="30"/>
        <v>0.95</v>
      </c>
      <c r="L146" s="22">
        <f t="shared" si="26"/>
        <v>0.31666666666666665</v>
      </c>
      <c r="M146" s="14">
        <v>1</v>
      </c>
      <c r="N146" s="14">
        <v>1</v>
      </c>
      <c r="P146" s="22">
        <f t="shared" si="27"/>
        <v>0.31666666666666665</v>
      </c>
      <c r="R146" s="51">
        <f t="shared" si="31"/>
        <v>4.935821333658927E-5</v>
      </c>
      <c r="T146" s="5">
        <f>+R146*(assessment!$J$273*assessment!$E$3)</f>
        <v>315.44649955837406</v>
      </c>
      <c r="V146" s="6">
        <f>+T146/payroll!F146</f>
        <v>9.1243518133934419E-5</v>
      </c>
      <c r="X146" s="5">
        <f>IF(V146&lt;$X$2,T146, +payroll!F146 * $X$2)</f>
        <v>315.44649955837406</v>
      </c>
      <c r="Z146" s="5">
        <f t="shared" si="28"/>
        <v>0</v>
      </c>
      <c r="AB146">
        <f t="shared" si="29"/>
        <v>1</v>
      </c>
    </row>
    <row r="147" spans="1:28" outlineLevel="1">
      <c r="A147" t="s">
        <v>223</v>
      </c>
      <c r="B147" t="s">
        <v>224</v>
      </c>
      <c r="D147" s="40">
        <v>14</v>
      </c>
      <c r="E147" s="40">
        <v>8</v>
      </c>
      <c r="F147" s="40">
        <v>14</v>
      </c>
      <c r="G147">
        <f t="shared" si="24"/>
        <v>36</v>
      </c>
      <c r="I147" s="22">
        <f t="shared" si="25"/>
        <v>12</v>
      </c>
      <c r="J147" s="6">
        <f>+IFR!AD147</f>
        <v>2.491740396188841E-2</v>
      </c>
      <c r="K147" s="14">
        <f t="shared" si="30"/>
        <v>0.95</v>
      </c>
      <c r="L147" s="22">
        <f t="shared" si="26"/>
        <v>11.399999999999999</v>
      </c>
      <c r="M147" s="14">
        <v>1</v>
      </c>
      <c r="N147" s="14">
        <v>1</v>
      </c>
      <c r="P147" s="22">
        <f t="shared" si="27"/>
        <v>11.399999999999999</v>
      </c>
      <c r="R147" s="51">
        <f t="shared" si="31"/>
        <v>1.7768956801172135E-3</v>
      </c>
      <c r="T147" s="5">
        <f>+R147*(assessment!$J$273*assessment!$E$3)</f>
        <v>11356.073984101466</v>
      </c>
      <c r="V147" s="6">
        <f>+T147/payroll!F147</f>
        <v>5.891266339218802E-4</v>
      </c>
      <c r="X147" s="5">
        <f>IF(V147&lt;$X$2,T147, +payroll!F147 * $X$2)</f>
        <v>11356.073984101466</v>
      </c>
      <c r="Z147" s="5">
        <f t="shared" si="28"/>
        <v>0</v>
      </c>
      <c r="AB147">
        <f t="shared" si="29"/>
        <v>1</v>
      </c>
    </row>
    <row r="148" spans="1:28" outlineLevel="1">
      <c r="A148" t="s">
        <v>225</v>
      </c>
      <c r="B148" t="s">
        <v>226</v>
      </c>
      <c r="D148" s="40">
        <v>0</v>
      </c>
      <c r="E148" s="40">
        <v>1</v>
      </c>
      <c r="F148" s="40">
        <v>1</v>
      </c>
      <c r="G148">
        <f t="shared" si="24"/>
        <v>2</v>
      </c>
      <c r="I148" s="22">
        <f t="shared" si="25"/>
        <v>0.66666666666666663</v>
      </c>
      <c r="J148" s="6">
        <f>+IFR!AD148</f>
        <v>8.3333333333333332E-3</v>
      </c>
      <c r="K148" s="14">
        <f t="shared" si="30"/>
        <v>0.95</v>
      </c>
      <c r="L148" s="22">
        <f t="shared" si="26"/>
        <v>0.6333333333333333</v>
      </c>
      <c r="M148" s="14">
        <v>1</v>
      </c>
      <c r="N148" s="14">
        <v>1</v>
      </c>
      <c r="P148" s="22">
        <f t="shared" si="27"/>
        <v>0.6333333333333333</v>
      </c>
      <c r="R148" s="51">
        <f t="shared" si="31"/>
        <v>9.871642667317854E-5</v>
      </c>
      <c r="T148" s="5">
        <f>+R148*(assessment!$J$273*assessment!$E$3)</f>
        <v>630.89299911674811</v>
      </c>
      <c r="V148" s="6">
        <f>+T148/payroll!F148</f>
        <v>2.3080823088466281E-4</v>
      </c>
      <c r="X148" s="5">
        <f>IF(V148&lt;$X$2,T148, +payroll!F148 * $X$2)</f>
        <v>630.89299911674811</v>
      </c>
      <c r="Z148" s="5">
        <f t="shared" si="28"/>
        <v>0</v>
      </c>
      <c r="AB148">
        <f t="shared" si="29"/>
        <v>1</v>
      </c>
    </row>
    <row r="149" spans="1:28" outlineLevel="1">
      <c r="A149" t="s">
        <v>227</v>
      </c>
      <c r="B149" t="s">
        <v>228</v>
      </c>
      <c r="D149" s="40">
        <v>2</v>
      </c>
      <c r="E149" s="40">
        <v>0</v>
      </c>
      <c r="F149" s="40">
        <v>3</v>
      </c>
      <c r="G149">
        <f t="shared" si="24"/>
        <v>5</v>
      </c>
      <c r="I149" s="22">
        <f t="shared" si="25"/>
        <v>1.6666666666666667</v>
      </c>
      <c r="J149" s="6">
        <f>+IFR!AD149</f>
        <v>1.8333333333333333E-2</v>
      </c>
      <c r="K149" s="14">
        <f t="shared" si="30"/>
        <v>0.95</v>
      </c>
      <c r="L149" s="22">
        <f t="shared" si="26"/>
        <v>1.5833333333333333</v>
      </c>
      <c r="M149" s="14">
        <v>1</v>
      </c>
      <c r="N149" s="14">
        <v>1</v>
      </c>
      <c r="P149" s="22">
        <f t="shared" si="27"/>
        <v>1.5833333333333333</v>
      </c>
      <c r="R149" s="51">
        <f t="shared" si="31"/>
        <v>2.4679106668294633E-4</v>
      </c>
      <c r="T149" s="5">
        <f>+R149*(assessment!$J$273*assessment!$E$3)</f>
        <v>1577.2324977918702</v>
      </c>
      <c r="V149" s="6">
        <f>+T149/payroll!F149</f>
        <v>4.6700600758058916E-4</v>
      </c>
      <c r="X149" s="5">
        <f>IF(V149&lt;$X$2,T149, +payroll!F149 * $X$2)</f>
        <v>1577.2324977918702</v>
      </c>
      <c r="Z149" s="5">
        <f t="shared" si="28"/>
        <v>0</v>
      </c>
      <c r="AB149">
        <f t="shared" si="29"/>
        <v>1</v>
      </c>
    </row>
    <row r="150" spans="1:28" outlineLevel="1">
      <c r="A150" t="s">
        <v>229</v>
      </c>
      <c r="B150" t="s">
        <v>230</v>
      </c>
      <c r="D150" s="40">
        <v>0</v>
      </c>
      <c r="E150" s="40">
        <v>0</v>
      </c>
      <c r="F150" s="40">
        <v>0</v>
      </c>
      <c r="G150">
        <f t="shared" si="24"/>
        <v>0</v>
      </c>
      <c r="I150" s="22">
        <f t="shared" si="25"/>
        <v>0</v>
      </c>
      <c r="J150" s="6">
        <f>+IFR!AD150</f>
        <v>0</v>
      </c>
      <c r="K150" s="14">
        <f t="shared" si="30"/>
        <v>0.95</v>
      </c>
      <c r="L150" s="22">
        <f t="shared" si="26"/>
        <v>0</v>
      </c>
      <c r="M150" s="14">
        <v>1</v>
      </c>
      <c r="N150" s="14">
        <v>1</v>
      </c>
      <c r="P150" s="22">
        <f t="shared" si="27"/>
        <v>0</v>
      </c>
      <c r="R150" s="51">
        <f t="shared" si="31"/>
        <v>0</v>
      </c>
      <c r="T150" s="5">
        <f>+R150*(assessment!$J$273*assessment!$E$3)</f>
        <v>0</v>
      </c>
      <c r="V150" s="6">
        <f>+T150/payroll!F150</f>
        <v>0</v>
      </c>
      <c r="X150" s="5">
        <f>IF(V150&lt;$X$2,T150, +payroll!F150 * $X$2)</f>
        <v>0</v>
      </c>
      <c r="Z150" s="5">
        <f t="shared" si="28"/>
        <v>0</v>
      </c>
      <c r="AB150" t="e">
        <f t="shared" si="29"/>
        <v>#DIV/0!</v>
      </c>
    </row>
    <row r="151" spans="1:28" outlineLevel="1">
      <c r="A151" t="s">
        <v>231</v>
      </c>
      <c r="B151" t="s">
        <v>232</v>
      </c>
      <c r="D151" s="40">
        <v>0</v>
      </c>
      <c r="E151" s="40">
        <v>0</v>
      </c>
      <c r="F151" s="40">
        <v>0</v>
      </c>
      <c r="G151">
        <f t="shared" si="24"/>
        <v>0</v>
      </c>
      <c r="I151" s="22">
        <f t="shared" si="25"/>
        <v>0</v>
      </c>
      <c r="J151" s="6">
        <f>+IFR!AD151</f>
        <v>0</v>
      </c>
      <c r="K151" s="14">
        <f t="shared" si="30"/>
        <v>0.95</v>
      </c>
      <c r="L151" s="22">
        <f t="shared" si="26"/>
        <v>0</v>
      </c>
      <c r="M151" s="14">
        <v>1</v>
      </c>
      <c r="N151" s="14">
        <v>1</v>
      </c>
      <c r="P151" s="22">
        <f t="shared" si="27"/>
        <v>0</v>
      </c>
      <c r="R151" s="51">
        <f t="shared" si="31"/>
        <v>0</v>
      </c>
      <c r="T151" s="5">
        <f>+R151*(assessment!$J$273*assessment!$E$3)</f>
        <v>0</v>
      </c>
      <c r="V151" s="6">
        <f>+T151/payroll!F151</f>
        <v>0</v>
      </c>
      <c r="X151" s="5">
        <f>IF(V151&lt;$X$2,T151, +payroll!F151 * $X$2)</f>
        <v>0</v>
      </c>
      <c r="Z151" s="5">
        <f t="shared" si="28"/>
        <v>0</v>
      </c>
      <c r="AB151" t="e">
        <f t="shared" si="29"/>
        <v>#DIV/0!</v>
      </c>
    </row>
    <row r="152" spans="1:28" outlineLevel="1">
      <c r="A152" t="s">
        <v>233</v>
      </c>
      <c r="B152" t="s">
        <v>234</v>
      </c>
      <c r="D152" s="40">
        <v>0</v>
      </c>
      <c r="E152" s="40">
        <v>2</v>
      </c>
      <c r="F152" s="40">
        <v>0</v>
      </c>
      <c r="G152">
        <f t="shared" si="24"/>
        <v>2</v>
      </c>
      <c r="I152" s="22">
        <f t="shared" si="25"/>
        <v>0.66666666666666663</v>
      </c>
      <c r="J152" s="6">
        <f>+IFR!AD152</f>
        <v>6.6666666666666671E-3</v>
      </c>
      <c r="K152" s="14">
        <f t="shared" si="30"/>
        <v>0.95</v>
      </c>
      <c r="L152" s="22">
        <f t="shared" si="26"/>
        <v>0.6333333333333333</v>
      </c>
      <c r="M152" s="14">
        <v>1</v>
      </c>
      <c r="N152" s="14">
        <v>1</v>
      </c>
      <c r="P152" s="22">
        <f t="shared" si="27"/>
        <v>0.6333333333333333</v>
      </c>
      <c r="R152" s="51">
        <f t="shared" si="31"/>
        <v>9.871642667317854E-5</v>
      </c>
      <c r="T152" s="5">
        <f>+R152*(assessment!$J$273*assessment!$E$3)</f>
        <v>630.89299911674811</v>
      </c>
      <c r="V152" s="6">
        <f>+T152/payroll!F152</f>
        <v>3.9196209933151229E-4</v>
      </c>
      <c r="X152" s="5">
        <f>IF(V152&lt;$X$2,T152, +payroll!F152 * $X$2)</f>
        <v>630.89299911674811</v>
      </c>
      <c r="Z152" s="5">
        <f t="shared" si="28"/>
        <v>0</v>
      </c>
      <c r="AB152">
        <f t="shared" si="29"/>
        <v>1</v>
      </c>
    </row>
    <row r="153" spans="1:28" outlineLevel="1">
      <c r="A153" t="s">
        <v>235</v>
      </c>
      <c r="B153" t="s">
        <v>236</v>
      </c>
      <c r="D153" s="40">
        <v>1</v>
      </c>
      <c r="E153" s="40">
        <v>2</v>
      </c>
      <c r="F153" s="40">
        <v>2</v>
      </c>
      <c r="G153">
        <f t="shared" si="24"/>
        <v>5</v>
      </c>
      <c r="I153" s="22">
        <f t="shared" si="25"/>
        <v>1.6666666666666667</v>
      </c>
      <c r="J153" s="6">
        <f>+IFR!AD153</f>
        <v>1.8333333333333333E-2</v>
      </c>
      <c r="K153" s="14">
        <f t="shared" si="30"/>
        <v>0.95</v>
      </c>
      <c r="L153" s="22">
        <f t="shared" si="26"/>
        <v>1.5833333333333333</v>
      </c>
      <c r="M153" s="14">
        <v>1</v>
      </c>
      <c r="N153" s="14">
        <v>1</v>
      </c>
      <c r="P153" s="22">
        <f t="shared" si="27"/>
        <v>1.5833333333333333</v>
      </c>
      <c r="R153" s="51">
        <f t="shared" si="31"/>
        <v>2.4679106668294633E-4</v>
      </c>
      <c r="T153" s="5">
        <f>+R153*(assessment!$J$273*assessment!$E$3)</f>
        <v>1577.2324977918702</v>
      </c>
      <c r="V153" s="6">
        <f>+T153/payroll!F153</f>
        <v>4.1202911166141412E-4</v>
      </c>
      <c r="X153" s="5">
        <f>IF(V153&lt;$X$2,T153, +payroll!F153 * $X$2)</f>
        <v>1577.2324977918702</v>
      </c>
      <c r="Z153" s="5">
        <f t="shared" si="28"/>
        <v>0</v>
      </c>
      <c r="AB153">
        <f t="shared" si="29"/>
        <v>1</v>
      </c>
    </row>
    <row r="154" spans="1:28" outlineLevel="1">
      <c r="A154" t="s">
        <v>237</v>
      </c>
      <c r="B154" t="s">
        <v>238</v>
      </c>
      <c r="D154" s="40">
        <v>2</v>
      </c>
      <c r="E154" s="40">
        <v>3</v>
      </c>
      <c r="F154" s="40">
        <v>1</v>
      </c>
      <c r="G154">
        <f t="shared" si="24"/>
        <v>6</v>
      </c>
      <c r="I154" s="22">
        <f t="shared" si="25"/>
        <v>2</v>
      </c>
      <c r="J154" s="6">
        <f>+IFR!AD154</f>
        <v>1.3670741974213418E-2</v>
      </c>
      <c r="K154" s="14">
        <f t="shared" si="30"/>
        <v>0.95</v>
      </c>
      <c r="L154" s="22">
        <f t="shared" si="26"/>
        <v>1.9</v>
      </c>
      <c r="M154" s="14">
        <v>1</v>
      </c>
      <c r="N154" s="14">
        <v>1</v>
      </c>
      <c r="P154" s="22">
        <f t="shared" si="27"/>
        <v>1.9</v>
      </c>
      <c r="R154" s="51">
        <f t="shared" si="31"/>
        <v>2.9614928001953561E-4</v>
      </c>
      <c r="T154" s="5">
        <f>+R154*(assessment!$J$273*assessment!$E$3)</f>
        <v>1892.6789973502443</v>
      </c>
      <c r="V154" s="6">
        <f>+T154/payroll!F154</f>
        <v>3.2509616841701295E-4</v>
      </c>
      <c r="X154" s="5">
        <f>IF(V154&lt;$X$2,T154, +payroll!F154 * $X$2)</f>
        <v>1892.6789973502443</v>
      </c>
      <c r="Z154" s="5">
        <f t="shared" si="28"/>
        <v>0</v>
      </c>
      <c r="AB154">
        <f t="shared" si="29"/>
        <v>1</v>
      </c>
    </row>
    <row r="155" spans="1:28" outlineLevel="1">
      <c r="A155" t="s">
        <v>239</v>
      </c>
      <c r="B155" t="s">
        <v>240</v>
      </c>
      <c r="D155" s="40">
        <v>0</v>
      </c>
      <c r="E155" s="40">
        <v>0</v>
      </c>
      <c r="F155" s="40">
        <v>0</v>
      </c>
      <c r="G155">
        <f t="shared" si="24"/>
        <v>0</v>
      </c>
      <c r="I155" s="22">
        <f t="shared" si="25"/>
        <v>0</v>
      </c>
      <c r="J155" s="6">
        <f>+IFR!AD155</f>
        <v>0</v>
      </c>
      <c r="K155" s="14">
        <f t="shared" si="30"/>
        <v>0.95</v>
      </c>
      <c r="L155" s="22">
        <f t="shared" si="26"/>
        <v>0</v>
      </c>
      <c r="M155" s="14">
        <v>1</v>
      </c>
      <c r="N155" s="14">
        <v>1</v>
      </c>
      <c r="P155" s="22">
        <f t="shared" si="27"/>
        <v>0</v>
      </c>
      <c r="R155" s="51">
        <f t="shared" si="31"/>
        <v>0</v>
      </c>
      <c r="T155" s="5">
        <f>+R155*(assessment!$J$273*assessment!$E$3)</f>
        <v>0</v>
      </c>
      <c r="V155" s="6">
        <f>+T155/payroll!F155</f>
        <v>0</v>
      </c>
      <c r="X155" s="5">
        <f>IF(V155&lt;$X$2,T155, +payroll!F155 * $X$2)</f>
        <v>0</v>
      </c>
      <c r="Z155" s="5">
        <f t="shared" si="28"/>
        <v>0</v>
      </c>
      <c r="AB155" t="e">
        <f t="shared" si="29"/>
        <v>#DIV/0!</v>
      </c>
    </row>
    <row r="156" spans="1:28" outlineLevel="1">
      <c r="A156" t="s">
        <v>241</v>
      </c>
      <c r="B156" t="s">
        <v>242</v>
      </c>
      <c r="D156" s="40">
        <v>0</v>
      </c>
      <c r="E156" s="40">
        <v>0</v>
      </c>
      <c r="F156" s="40">
        <v>0</v>
      </c>
      <c r="G156">
        <f t="shared" si="24"/>
        <v>0</v>
      </c>
      <c r="I156" s="22">
        <f t="shared" si="25"/>
        <v>0</v>
      </c>
      <c r="J156" s="6">
        <f>+IFR!AD156</f>
        <v>0</v>
      </c>
      <c r="K156" s="14">
        <f t="shared" si="30"/>
        <v>0.95</v>
      </c>
      <c r="L156" s="22">
        <f t="shared" si="26"/>
        <v>0</v>
      </c>
      <c r="M156" s="14">
        <v>1</v>
      </c>
      <c r="N156" s="14">
        <v>1</v>
      </c>
      <c r="P156" s="22">
        <f t="shared" si="27"/>
        <v>0</v>
      </c>
      <c r="R156" s="51">
        <f t="shared" si="31"/>
        <v>0</v>
      </c>
      <c r="T156" s="5">
        <f>+R156*(assessment!$J$273*assessment!$E$3)</f>
        <v>0</v>
      </c>
      <c r="V156" s="6">
        <f>+T156/payroll!F156</f>
        <v>0</v>
      </c>
      <c r="X156" s="5">
        <f>IF(V156&lt;$X$2,T156, +payroll!F156 * $X$2)</f>
        <v>0</v>
      </c>
      <c r="Z156" s="5">
        <f t="shared" si="28"/>
        <v>0</v>
      </c>
      <c r="AB156" t="e">
        <f t="shared" si="29"/>
        <v>#DIV/0!</v>
      </c>
    </row>
    <row r="157" spans="1:28" outlineLevel="1">
      <c r="A157" t="s">
        <v>243</v>
      </c>
      <c r="B157" t="s">
        <v>244</v>
      </c>
      <c r="D157" s="40">
        <v>0</v>
      </c>
      <c r="E157" s="40">
        <v>0</v>
      </c>
      <c r="F157" s="40">
        <v>0</v>
      </c>
      <c r="G157">
        <f t="shared" si="24"/>
        <v>0</v>
      </c>
      <c r="I157" s="22">
        <f t="shared" si="25"/>
        <v>0</v>
      </c>
      <c r="J157" s="6">
        <f>+IFR!AD157</f>
        <v>0</v>
      </c>
      <c r="K157" s="14">
        <f t="shared" si="30"/>
        <v>0.95</v>
      </c>
      <c r="L157" s="22">
        <f t="shared" si="26"/>
        <v>0</v>
      </c>
      <c r="M157" s="14">
        <v>1</v>
      </c>
      <c r="N157" s="14">
        <v>1</v>
      </c>
      <c r="P157" s="22">
        <f t="shared" si="27"/>
        <v>0</v>
      </c>
      <c r="R157" s="51">
        <f t="shared" si="31"/>
        <v>0</v>
      </c>
      <c r="T157" s="5">
        <f>+R157*(assessment!$J$273*assessment!$E$3)</f>
        <v>0</v>
      </c>
      <c r="V157" s="6">
        <f>+T157/payroll!F157</f>
        <v>0</v>
      </c>
      <c r="X157" s="5">
        <f>IF(V157&lt;$X$2,T157, +payroll!F157 * $X$2)</f>
        <v>0</v>
      </c>
      <c r="Z157" s="5">
        <f t="shared" si="28"/>
        <v>0</v>
      </c>
      <c r="AB157" t="e">
        <f t="shared" si="29"/>
        <v>#DIV/0!</v>
      </c>
    </row>
    <row r="158" spans="1:28" outlineLevel="1">
      <c r="A158" t="s">
        <v>245</v>
      </c>
      <c r="B158" t="s">
        <v>246</v>
      </c>
      <c r="D158" s="40">
        <v>3</v>
      </c>
      <c r="E158" s="40">
        <v>0</v>
      </c>
      <c r="F158" s="40">
        <v>2</v>
      </c>
      <c r="G158">
        <f t="shared" si="24"/>
        <v>5</v>
      </c>
      <c r="I158" s="22">
        <f t="shared" si="25"/>
        <v>1.6666666666666667</v>
      </c>
      <c r="J158" s="6">
        <f>+IFR!AD158</f>
        <v>1.4378178455848359E-2</v>
      </c>
      <c r="K158" s="14">
        <f t="shared" si="30"/>
        <v>0.95</v>
      </c>
      <c r="L158" s="22">
        <f t="shared" si="26"/>
        <v>1.5833333333333333</v>
      </c>
      <c r="M158" s="14">
        <v>1</v>
      </c>
      <c r="N158" s="14">
        <v>1</v>
      </c>
      <c r="P158" s="22">
        <f t="shared" si="27"/>
        <v>1.5833333333333333</v>
      </c>
      <c r="R158" s="51">
        <f t="shared" si="31"/>
        <v>2.4679106668294633E-4</v>
      </c>
      <c r="T158" s="5">
        <f>+R158*(assessment!$J$273*assessment!$E$3)</f>
        <v>1577.2324977918702</v>
      </c>
      <c r="V158" s="6">
        <f>+T158/payroll!F158</f>
        <v>3.3899070195768312E-4</v>
      </c>
      <c r="X158" s="5">
        <f>IF(V158&lt;$X$2,T158, +payroll!F158 * $X$2)</f>
        <v>1577.2324977918702</v>
      </c>
      <c r="Z158" s="5">
        <f t="shared" si="28"/>
        <v>0</v>
      </c>
      <c r="AB158">
        <f t="shared" si="29"/>
        <v>1</v>
      </c>
    </row>
    <row r="159" spans="1:28" outlineLevel="1">
      <c r="A159" t="s">
        <v>247</v>
      </c>
      <c r="B159" t="s">
        <v>248</v>
      </c>
      <c r="D159" s="40">
        <v>0</v>
      </c>
      <c r="E159" s="40">
        <v>0</v>
      </c>
      <c r="F159" s="40">
        <v>0</v>
      </c>
      <c r="G159">
        <f t="shared" si="24"/>
        <v>0</v>
      </c>
      <c r="I159" s="22">
        <f t="shared" si="25"/>
        <v>0</v>
      </c>
      <c r="J159" s="6">
        <f>+IFR!AD159</f>
        <v>0</v>
      </c>
      <c r="K159" s="14">
        <f t="shared" si="30"/>
        <v>0.95</v>
      </c>
      <c r="L159" s="22">
        <f t="shared" si="26"/>
        <v>0</v>
      </c>
      <c r="M159" s="14">
        <v>1</v>
      </c>
      <c r="N159" s="14">
        <v>1</v>
      </c>
      <c r="P159" s="22">
        <f t="shared" si="27"/>
        <v>0</v>
      </c>
      <c r="R159" s="51">
        <f t="shared" si="31"/>
        <v>0</v>
      </c>
      <c r="T159" s="5">
        <f>+R159*(assessment!$J$273*assessment!$E$3)</f>
        <v>0</v>
      </c>
      <c r="V159" s="6">
        <f>+T159/payroll!F159</f>
        <v>0</v>
      </c>
      <c r="X159" s="5">
        <f>IF(V159&lt;$X$2,T159, +payroll!F159 * $X$2)</f>
        <v>0</v>
      </c>
      <c r="Z159" s="5">
        <f t="shared" si="28"/>
        <v>0</v>
      </c>
      <c r="AB159" t="e">
        <f t="shared" si="29"/>
        <v>#DIV/0!</v>
      </c>
    </row>
    <row r="160" spans="1:28" outlineLevel="1">
      <c r="A160" t="s">
        <v>249</v>
      </c>
      <c r="B160" t="s">
        <v>250</v>
      </c>
      <c r="D160" s="40">
        <v>0</v>
      </c>
      <c r="E160" s="40">
        <v>0</v>
      </c>
      <c r="F160" s="40">
        <v>0</v>
      </c>
      <c r="G160">
        <f t="shared" si="24"/>
        <v>0</v>
      </c>
      <c r="I160" s="22">
        <f t="shared" si="25"/>
        <v>0</v>
      </c>
      <c r="J160" s="6">
        <f>+IFR!AD160</f>
        <v>0</v>
      </c>
      <c r="K160" s="14">
        <f t="shared" si="30"/>
        <v>0.95</v>
      </c>
      <c r="L160" s="22">
        <f t="shared" si="26"/>
        <v>0</v>
      </c>
      <c r="M160" s="14">
        <v>1</v>
      </c>
      <c r="N160" s="14">
        <v>1</v>
      </c>
      <c r="P160" s="22">
        <f t="shared" si="27"/>
        <v>0</v>
      </c>
      <c r="R160" s="51">
        <f t="shared" si="31"/>
        <v>0</v>
      </c>
      <c r="T160" s="5">
        <f>+R160*(assessment!$J$273*assessment!$E$3)</f>
        <v>0</v>
      </c>
      <c r="V160" s="6">
        <f>+T160/payroll!F160</f>
        <v>0</v>
      </c>
      <c r="X160" s="5">
        <f>IF(V160&lt;$X$2,T160, +payroll!F160 * $X$2)</f>
        <v>0</v>
      </c>
      <c r="Z160" s="5">
        <f t="shared" si="28"/>
        <v>0</v>
      </c>
      <c r="AB160" t="e">
        <f t="shared" si="29"/>
        <v>#DIV/0!</v>
      </c>
    </row>
    <row r="161" spans="1:28" outlineLevel="1">
      <c r="A161" t="s">
        <v>251</v>
      </c>
      <c r="B161" t="s">
        <v>252</v>
      </c>
      <c r="D161" s="40">
        <v>0</v>
      </c>
      <c r="E161" s="40">
        <v>0</v>
      </c>
      <c r="F161" s="40">
        <v>0</v>
      </c>
      <c r="G161">
        <f t="shared" si="24"/>
        <v>0</v>
      </c>
      <c r="I161" s="22">
        <f t="shared" si="25"/>
        <v>0</v>
      </c>
      <c r="J161" s="6">
        <f>+IFR!AD161</f>
        <v>0</v>
      </c>
      <c r="K161" s="14">
        <f t="shared" si="30"/>
        <v>0.95</v>
      </c>
      <c r="L161" s="22">
        <f t="shared" si="26"/>
        <v>0</v>
      </c>
      <c r="M161" s="14">
        <v>1</v>
      </c>
      <c r="N161" s="14">
        <v>1</v>
      </c>
      <c r="P161" s="22">
        <f t="shared" si="27"/>
        <v>0</v>
      </c>
      <c r="R161" s="51">
        <f t="shared" si="31"/>
        <v>0</v>
      </c>
      <c r="T161" s="5">
        <f>+R161*(assessment!$J$273*assessment!$E$3)</f>
        <v>0</v>
      </c>
      <c r="V161" s="6">
        <f>+T161/payroll!F161</f>
        <v>0</v>
      </c>
      <c r="X161" s="5">
        <f>IF(V161&lt;$X$2,T161, +payroll!F161 * $X$2)</f>
        <v>0</v>
      </c>
      <c r="Z161" s="5">
        <f t="shared" si="28"/>
        <v>0</v>
      </c>
      <c r="AB161" t="e">
        <f t="shared" si="29"/>
        <v>#DIV/0!</v>
      </c>
    </row>
    <row r="162" spans="1:28" outlineLevel="1">
      <c r="A162" t="s">
        <v>495</v>
      </c>
      <c r="B162" t="s">
        <v>496</v>
      </c>
      <c r="D162" s="40">
        <v>0</v>
      </c>
      <c r="E162" s="40">
        <v>0</v>
      </c>
      <c r="F162" s="40">
        <v>0</v>
      </c>
      <c r="G162">
        <f>SUM(D162:F162)</f>
        <v>0</v>
      </c>
      <c r="I162" s="22">
        <f>AVERAGE(D162:F162)</f>
        <v>0</v>
      </c>
      <c r="J162" s="6">
        <f>+IFR!AD162</f>
        <v>0</v>
      </c>
      <c r="K162" s="14">
        <f t="shared" si="30"/>
        <v>0.95</v>
      </c>
      <c r="L162" s="22">
        <f>+I162*K162</f>
        <v>0</v>
      </c>
      <c r="M162" s="14">
        <v>1</v>
      </c>
      <c r="N162" s="14">
        <v>1</v>
      </c>
      <c r="P162" s="22">
        <f>+L162*M162*N162</f>
        <v>0</v>
      </c>
      <c r="R162" s="51">
        <f t="shared" si="31"/>
        <v>0</v>
      </c>
      <c r="T162" s="5">
        <f>+R162*(assessment!$J$273*assessment!$E$3)</f>
        <v>0</v>
      </c>
      <c r="V162" s="6">
        <f>+T162/payroll!F162</f>
        <v>0</v>
      </c>
      <c r="X162" s="5">
        <f>IF(V162&lt;$X$2,T162, +payroll!F162 * $X$2)</f>
        <v>0</v>
      </c>
      <c r="Z162" s="5">
        <f>+T162-X162</f>
        <v>0</v>
      </c>
      <c r="AB162" t="e">
        <f t="shared" si="29"/>
        <v>#DIV/0!</v>
      </c>
    </row>
    <row r="163" spans="1:28" outlineLevel="1">
      <c r="A163" t="s">
        <v>253</v>
      </c>
      <c r="B163" t="s">
        <v>254</v>
      </c>
      <c r="D163" s="40">
        <v>7</v>
      </c>
      <c r="E163" s="40">
        <v>10</v>
      </c>
      <c r="F163" s="40">
        <v>9</v>
      </c>
      <c r="G163">
        <f t="shared" si="24"/>
        <v>26</v>
      </c>
      <c r="I163" s="22">
        <f t="shared" si="25"/>
        <v>8.6666666666666661</v>
      </c>
      <c r="J163" s="6">
        <f>+IFR!AD163</f>
        <v>1.7346186963999029E-2</v>
      </c>
      <c r="K163" s="14">
        <f t="shared" si="30"/>
        <v>0.95</v>
      </c>
      <c r="L163" s="22">
        <f t="shared" si="26"/>
        <v>8.2333333333333325</v>
      </c>
      <c r="M163" s="14">
        <v>1</v>
      </c>
      <c r="N163" s="14">
        <v>1</v>
      </c>
      <c r="P163" s="22">
        <f t="shared" si="27"/>
        <v>8.2333333333333325</v>
      </c>
      <c r="R163" s="51">
        <f t="shared" si="31"/>
        <v>1.283313546751321E-3</v>
      </c>
      <c r="T163" s="5">
        <f>+R163*(assessment!$J$273*assessment!$E$3)</f>
        <v>8201.6089885177262</v>
      </c>
      <c r="V163" s="6">
        <f>+T163/payroll!F163</f>
        <v>3.1105145167096231E-4</v>
      </c>
      <c r="X163" s="5">
        <f>IF(V163&lt;$X$2,T163, +payroll!F163 * $X$2)</f>
        <v>8201.6089885177262</v>
      </c>
      <c r="Z163" s="5">
        <f t="shared" si="28"/>
        <v>0</v>
      </c>
      <c r="AB163">
        <f t="shared" si="29"/>
        <v>1</v>
      </c>
    </row>
    <row r="164" spans="1:28" outlineLevel="1">
      <c r="A164" t="s">
        <v>255</v>
      </c>
      <c r="B164" t="s">
        <v>256</v>
      </c>
      <c r="D164" s="40">
        <v>0</v>
      </c>
      <c r="E164" s="40">
        <v>0</v>
      </c>
      <c r="F164" s="40">
        <v>0</v>
      </c>
      <c r="G164">
        <f t="shared" si="24"/>
        <v>0</v>
      </c>
      <c r="I164" s="22">
        <f t="shared" si="25"/>
        <v>0</v>
      </c>
      <c r="J164" s="6">
        <f>+IFR!AD164</f>
        <v>0</v>
      </c>
      <c r="K164" s="14">
        <f t="shared" si="30"/>
        <v>0.95</v>
      </c>
      <c r="L164" s="22">
        <f t="shared" si="26"/>
        <v>0</v>
      </c>
      <c r="M164" s="14">
        <v>1</v>
      </c>
      <c r="N164" s="14">
        <v>1</v>
      </c>
      <c r="P164" s="22">
        <f t="shared" si="27"/>
        <v>0</v>
      </c>
      <c r="R164" s="51">
        <f t="shared" si="31"/>
        <v>0</v>
      </c>
      <c r="T164" s="5">
        <f>+R164*(assessment!$J$273*assessment!$E$3)</f>
        <v>0</v>
      </c>
      <c r="V164" s="6">
        <f>+T164/payroll!F164</f>
        <v>0</v>
      </c>
      <c r="X164" s="5">
        <f>IF(V164&lt;$X$2,T164, +payroll!F164 * $X$2)</f>
        <v>0</v>
      </c>
      <c r="Z164" s="5">
        <f t="shared" si="28"/>
        <v>0</v>
      </c>
      <c r="AB164" t="e">
        <f t="shared" si="29"/>
        <v>#DIV/0!</v>
      </c>
    </row>
    <row r="165" spans="1:28" outlineLevel="1">
      <c r="A165" t="s">
        <v>257</v>
      </c>
      <c r="B165" t="s">
        <v>258</v>
      </c>
      <c r="D165" s="40">
        <v>0</v>
      </c>
      <c r="E165" s="40">
        <v>0</v>
      </c>
      <c r="F165" s="40">
        <v>0</v>
      </c>
      <c r="G165">
        <f t="shared" ref="G165:G227" si="32">SUM(D165:F165)</f>
        <v>0</v>
      </c>
      <c r="I165" s="22">
        <f t="shared" si="25"/>
        <v>0</v>
      </c>
      <c r="J165" s="6">
        <f>+IFR!AD165</f>
        <v>0</v>
      </c>
      <c r="K165" s="14">
        <f t="shared" si="30"/>
        <v>0.95</v>
      </c>
      <c r="L165" s="22">
        <f t="shared" si="26"/>
        <v>0</v>
      </c>
      <c r="M165" s="14">
        <v>1</v>
      </c>
      <c r="N165" s="14">
        <v>1</v>
      </c>
      <c r="P165" s="22">
        <f t="shared" ref="P165:P227" si="33">+L165*M165*N165</f>
        <v>0</v>
      </c>
      <c r="R165" s="51">
        <f t="shared" si="31"/>
        <v>0</v>
      </c>
      <c r="T165" s="5">
        <f>+R165*(assessment!$J$273*assessment!$E$3)</f>
        <v>0</v>
      </c>
      <c r="V165" s="6">
        <f>+T165/payroll!F165</f>
        <v>0</v>
      </c>
      <c r="X165" s="5">
        <f>IF(V165&lt;$X$2,T165, +payroll!F165 * $X$2)</f>
        <v>0</v>
      </c>
      <c r="Z165" s="5">
        <f t="shared" ref="Z165:Z227" si="34">+T165-X165</f>
        <v>0</v>
      </c>
      <c r="AB165" t="e">
        <f t="shared" ref="AB165:AB227" si="35">+X165/T165</f>
        <v>#DIV/0!</v>
      </c>
    </row>
    <row r="166" spans="1:28" outlineLevel="1">
      <c r="A166" t="s">
        <v>259</v>
      </c>
      <c r="B166" t="s">
        <v>260</v>
      </c>
      <c r="D166" s="40">
        <v>1</v>
      </c>
      <c r="E166" s="40">
        <v>1</v>
      </c>
      <c r="F166" s="40">
        <v>2</v>
      </c>
      <c r="G166">
        <f t="shared" si="32"/>
        <v>4</v>
      </c>
      <c r="I166" s="22">
        <f t="shared" ref="I166:I228" si="36">AVERAGE(D166:F166)</f>
        <v>1.3333333333333333</v>
      </c>
      <c r="J166" s="6">
        <f>+IFR!AD166</f>
        <v>1.4999999999999999E-2</v>
      </c>
      <c r="K166" s="14">
        <f t="shared" si="30"/>
        <v>0.95</v>
      </c>
      <c r="L166" s="22">
        <f t="shared" ref="L166:L228" si="37">+I166*K166</f>
        <v>1.2666666666666666</v>
      </c>
      <c r="M166" s="14">
        <v>1</v>
      </c>
      <c r="N166" s="14">
        <v>1</v>
      </c>
      <c r="P166" s="22">
        <f t="shared" si="33"/>
        <v>1.2666666666666666</v>
      </c>
      <c r="R166" s="51">
        <f t="shared" si="31"/>
        <v>1.9743285334635708E-4</v>
      </c>
      <c r="T166" s="5">
        <f>+R166*(assessment!$J$273*assessment!$E$3)</f>
        <v>1261.7859982334962</v>
      </c>
      <c r="V166" s="6">
        <f>+T166/payroll!F166</f>
        <v>3.2226199163090462E-4</v>
      </c>
      <c r="X166" s="5">
        <f>IF(V166&lt;$X$2,T166, +payroll!F166 * $X$2)</f>
        <v>1261.7859982334962</v>
      </c>
      <c r="Z166" s="5">
        <f t="shared" si="34"/>
        <v>0</v>
      </c>
      <c r="AB166">
        <f t="shared" si="35"/>
        <v>1</v>
      </c>
    </row>
    <row r="167" spans="1:28" outlineLevel="1">
      <c r="A167" t="s">
        <v>261</v>
      </c>
      <c r="B167" t="s">
        <v>262</v>
      </c>
      <c r="D167" s="40">
        <v>0</v>
      </c>
      <c r="E167" s="40">
        <v>0</v>
      </c>
      <c r="F167" s="40">
        <v>0</v>
      </c>
      <c r="G167">
        <f t="shared" si="32"/>
        <v>0</v>
      </c>
      <c r="I167" s="22">
        <f t="shared" si="36"/>
        <v>0</v>
      </c>
      <c r="J167" s="6">
        <f>+IFR!AD167</f>
        <v>0</v>
      </c>
      <c r="K167" s="14">
        <f t="shared" si="30"/>
        <v>0.95</v>
      </c>
      <c r="L167" s="22">
        <f t="shared" si="37"/>
        <v>0</v>
      </c>
      <c r="M167" s="14">
        <v>1</v>
      </c>
      <c r="N167" s="14">
        <v>1</v>
      </c>
      <c r="P167" s="22">
        <f t="shared" si="33"/>
        <v>0</v>
      </c>
      <c r="R167" s="51">
        <f t="shared" si="31"/>
        <v>0</v>
      </c>
      <c r="T167" s="5">
        <f>+R167*(assessment!$J$273*assessment!$E$3)</f>
        <v>0</v>
      </c>
      <c r="V167" s="6">
        <f>+T167/payroll!F167</f>
        <v>0</v>
      </c>
      <c r="X167" s="5">
        <f>IF(V167&lt;$X$2,T167, +payroll!F167 * $X$2)</f>
        <v>0</v>
      </c>
      <c r="Z167" s="5">
        <f t="shared" si="34"/>
        <v>0</v>
      </c>
      <c r="AB167" t="e">
        <f t="shared" si="35"/>
        <v>#DIV/0!</v>
      </c>
    </row>
    <row r="168" spans="1:28" outlineLevel="1">
      <c r="A168" t="s">
        <v>263</v>
      </c>
      <c r="B168" t="s">
        <v>264</v>
      </c>
      <c r="D168" s="40">
        <v>0</v>
      </c>
      <c r="E168" s="40">
        <v>0</v>
      </c>
      <c r="F168" s="40">
        <v>0</v>
      </c>
      <c r="G168">
        <f t="shared" si="32"/>
        <v>0</v>
      </c>
      <c r="I168" s="22">
        <f t="shared" si="36"/>
        <v>0</v>
      </c>
      <c r="J168" s="6">
        <f>+IFR!AD168</f>
        <v>0</v>
      </c>
      <c r="K168" s="14">
        <f t="shared" si="30"/>
        <v>0.95</v>
      </c>
      <c r="L168" s="22">
        <f t="shared" si="37"/>
        <v>0</v>
      </c>
      <c r="M168" s="14">
        <v>1</v>
      </c>
      <c r="N168" s="14">
        <v>1</v>
      </c>
      <c r="P168" s="22">
        <f t="shared" si="33"/>
        <v>0</v>
      </c>
      <c r="R168" s="51">
        <f t="shared" si="31"/>
        <v>0</v>
      </c>
      <c r="T168" s="5">
        <f>+R168*(assessment!$J$273*assessment!$E$3)</f>
        <v>0</v>
      </c>
      <c r="V168" s="6">
        <f>+T168/payroll!F168</f>
        <v>0</v>
      </c>
      <c r="X168" s="5">
        <f>IF(V168&lt;$X$2,T168, +payroll!F168 * $X$2)</f>
        <v>0</v>
      </c>
      <c r="Z168" s="5">
        <f t="shared" si="34"/>
        <v>0</v>
      </c>
      <c r="AB168" t="e">
        <f t="shared" si="35"/>
        <v>#DIV/0!</v>
      </c>
    </row>
    <row r="169" spans="1:28" outlineLevel="1">
      <c r="A169" t="s">
        <v>265</v>
      </c>
      <c r="B169" t="s">
        <v>266</v>
      </c>
      <c r="D169" s="40">
        <v>0</v>
      </c>
      <c r="E169" s="40">
        <v>0</v>
      </c>
      <c r="F169" s="40">
        <v>1</v>
      </c>
      <c r="G169">
        <f t="shared" si="32"/>
        <v>1</v>
      </c>
      <c r="I169" s="22">
        <f t="shared" si="36"/>
        <v>0.33333333333333331</v>
      </c>
      <c r="J169" s="6">
        <f>+IFR!AD169</f>
        <v>5.0000000000000001E-3</v>
      </c>
      <c r="K169" s="14">
        <f t="shared" si="30"/>
        <v>0.95</v>
      </c>
      <c r="L169" s="22">
        <f t="shared" si="37"/>
        <v>0.31666666666666665</v>
      </c>
      <c r="M169" s="14">
        <v>1</v>
      </c>
      <c r="N169" s="14">
        <v>1</v>
      </c>
      <c r="P169" s="22">
        <f t="shared" si="33"/>
        <v>0.31666666666666665</v>
      </c>
      <c r="R169" s="51">
        <f t="shared" si="31"/>
        <v>4.935821333658927E-5</v>
      </c>
      <c r="T169" s="5">
        <f>+R169*(assessment!$J$273*assessment!$E$3)</f>
        <v>315.44649955837406</v>
      </c>
      <c r="V169" s="6">
        <f>+T169/payroll!F169</f>
        <v>1.8999719060704956E-4</v>
      </c>
      <c r="X169" s="5">
        <f>IF(V169&lt;$X$2,T169, +payroll!F169 * $X$2)</f>
        <v>315.44649955837406</v>
      </c>
      <c r="Z169" s="5">
        <f t="shared" si="34"/>
        <v>0</v>
      </c>
      <c r="AB169">
        <f t="shared" si="35"/>
        <v>1</v>
      </c>
    </row>
    <row r="170" spans="1:28" outlineLevel="1">
      <c r="A170" t="s">
        <v>267</v>
      </c>
      <c r="B170" t="s">
        <v>268</v>
      </c>
      <c r="D170" s="40">
        <v>6</v>
      </c>
      <c r="E170" s="40">
        <v>13</v>
      </c>
      <c r="F170" s="40">
        <v>10</v>
      </c>
      <c r="G170">
        <f t="shared" si="32"/>
        <v>29</v>
      </c>
      <c r="I170" s="22">
        <f t="shared" si="36"/>
        <v>9.6666666666666661</v>
      </c>
      <c r="J170" s="6">
        <f>+IFR!AD170</f>
        <v>5.3051395484124082E-2</v>
      </c>
      <c r="K170" s="14">
        <f t="shared" si="30"/>
        <v>1</v>
      </c>
      <c r="L170" s="22">
        <f t="shared" si="37"/>
        <v>9.6666666666666661</v>
      </c>
      <c r="M170" s="14">
        <v>1</v>
      </c>
      <c r="N170" s="14">
        <v>1</v>
      </c>
      <c r="P170" s="22">
        <f t="shared" si="33"/>
        <v>9.6666666666666661</v>
      </c>
      <c r="R170" s="51">
        <f t="shared" si="31"/>
        <v>1.5067244071169355E-3</v>
      </c>
      <c r="T170" s="5">
        <f>+R170*(assessment!$J$273*assessment!$E$3)</f>
        <v>9629.4194602029966</v>
      </c>
      <c r="V170" s="6">
        <f>+T170/payroll!F170</f>
        <v>1.1739882556182529E-3</v>
      </c>
      <c r="X170" s="5">
        <f>IF(V170&lt;$X$2,T170, +payroll!F170 * $X$2)</f>
        <v>9629.4194602029966</v>
      </c>
      <c r="Z170" s="5">
        <f t="shared" si="34"/>
        <v>0</v>
      </c>
      <c r="AB170">
        <f t="shared" si="35"/>
        <v>1</v>
      </c>
    </row>
    <row r="171" spans="1:28" outlineLevel="1">
      <c r="A171" t="s">
        <v>269</v>
      </c>
      <c r="B171" t="s">
        <v>270</v>
      </c>
      <c r="D171" s="40">
        <v>0</v>
      </c>
      <c r="E171" s="40">
        <v>0</v>
      </c>
      <c r="F171" s="40">
        <v>0</v>
      </c>
      <c r="G171">
        <f t="shared" si="32"/>
        <v>0</v>
      </c>
      <c r="I171" s="22">
        <f t="shared" si="36"/>
        <v>0</v>
      </c>
      <c r="J171" s="6">
        <f>+IFR!AD171</f>
        <v>0</v>
      </c>
      <c r="K171" s="14">
        <f t="shared" si="30"/>
        <v>0.95</v>
      </c>
      <c r="L171" s="22">
        <f t="shared" si="37"/>
        <v>0</v>
      </c>
      <c r="M171" s="14">
        <v>1</v>
      </c>
      <c r="N171" s="14">
        <v>1</v>
      </c>
      <c r="P171" s="22">
        <f t="shared" si="33"/>
        <v>0</v>
      </c>
      <c r="R171" s="51">
        <f t="shared" si="31"/>
        <v>0</v>
      </c>
      <c r="T171" s="5">
        <f>+R171*(assessment!$J$273*assessment!$E$3)</f>
        <v>0</v>
      </c>
      <c r="V171" s="6">
        <f>+T171/payroll!F171</f>
        <v>0</v>
      </c>
      <c r="X171" s="5">
        <f>IF(V171&lt;$X$2,T171, +payroll!F171 * $X$2)</f>
        <v>0</v>
      </c>
      <c r="Z171" s="5">
        <f t="shared" si="34"/>
        <v>0</v>
      </c>
      <c r="AB171" t="e">
        <f t="shared" si="35"/>
        <v>#DIV/0!</v>
      </c>
    </row>
    <row r="172" spans="1:28" outlineLevel="1">
      <c r="A172" t="s">
        <v>271</v>
      </c>
      <c r="B172" t="s">
        <v>272</v>
      </c>
      <c r="D172" s="40">
        <v>0</v>
      </c>
      <c r="E172" s="40">
        <v>0</v>
      </c>
      <c r="F172" s="40">
        <v>0</v>
      </c>
      <c r="G172">
        <f t="shared" si="32"/>
        <v>0</v>
      </c>
      <c r="I172" s="22">
        <f t="shared" si="36"/>
        <v>0</v>
      </c>
      <c r="J172" s="6">
        <f>+IFR!AD172</f>
        <v>0</v>
      </c>
      <c r="K172" s="14">
        <f t="shared" si="30"/>
        <v>0.95</v>
      </c>
      <c r="L172" s="22">
        <f t="shared" si="37"/>
        <v>0</v>
      </c>
      <c r="M172" s="14">
        <v>1</v>
      </c>
      <c r="N172" s="14">
        <v>1</v>
      </c>
      <c r="P172" s="22">
        <f t="shared" si="33"/>
        <v>0</v>
      </c>
      <c r="R172" s="51">
        <f t="shared" si="31"/>
        <v>0</v>
      </c>
      <c r="T172" s="5">
        <f>+R172*(assessment!$J$273*assessment!$E$3)</f>
        <v>0</v>
      </c>
      <c r="V172" s="6">
        <f>+T172/payroll!F172</f>
        <v>0</v>
      </c>
      <c r="X172" s="5">
        <f>IF(V172&lt;$X$2,T172, +payroll!F172 * $X$2)</f>
        <v>0</v>
      </c>
      <c r="Z172" s="5">
        <f t="shared" si="34"/>
        <v>0</v>
      </c>
      <c r="AB172" t="e">
        <f t="shared" si="35"/>
        <v>#DIV/0!</v>
      </c>
    </row>
    <row r="173" spans="1:28" outlineLevel="1">
      <c r="A173" t="s">
        <v>273</v>
      </c>
      <c r="B173" t="s">
        <v>274</v>
      </c>
      <c r="D173" s="40">
        <v>0</v>
      </c>
      <c r="E173" s="40">
        <v>0</v>
      </c>
      <c r="F173" s="40">
        <v>0</v>
      </c>
      <c r="G173">
        <f t="shared" si="32"/>
        <v>0</v>
      </c>
      <c r="I173" s="22">
        <f t="shared" si="36"/>
        <v>0</v>
      </c>
      <c r="J173" s="6">
        <f>+IFR!AD173</f>
        <v>0</v>
      </c>
      <c r="K173" s="14">
        <f t="shared" si="30"/>
        <v>0.95</v>
      </c>
      <c r="L173" s="22">
        <f t="shared" si="37"/>
        <v>0</v>
      </c>
      <c r="M173" s="14">
        <v>1</v>
      </c>
      <c r="N173" s="14">
        <v>1</v>
      </c>
      <c r="P173" s="22">
        <f t="shared" si="33"/>
        <v>0</v>
      </c>
      <c r="R173" s="51">
        <f t="shared" si="31"/>
        <v>0</v>
      </c>
      <c r="T173" s="5">
        <f>+R173*(assessment!$J$273*assessment!$E$3)</f>
        <v>0</v>
      </c>
      <c r="V173" s="6">
        <f>+T173/payroll!F173</f>
        <v>0</v>
      </c>
      <c r="X173" s="5">
        <f>IF(V173&lt;$X$2,T173, +payroll!F173 * $X$2)</f>
        <v>0</v>
      </c>
      <c r="Z173" s="5">
        <f t="shared" si="34"/>
        <v>0</v>
      </c>
      <c r="AB173" t="e">
        <f t="shared" si="35"/>
        <v>#DIV/0!</v>
      </c>
    </row>
    <row r="174" spans="1:28" outlineLevel="1">
      <c r="A174" t="s">
        <v>275</v>
      </c>
      <c r="B174" t="s">
        <v>276</v>
      </c>
      <c r="D174" s="40">
        <v>0</v>
      </c>
      <c r="E174" s="40">
        <v>0</v>
      </c>
      <c r="F174" s="40">
        <v>1</v>
      </c>
      <c r="G174">
        <f t="shared" si="32"/>
        <v>1</v>
      </c>
      <c r="I174" s="22">
        <f t="shared" si="36"/>
        <v>0.33333333333333331</v>
      </c>
      <c r="J174" s="6">
        <f>+IFR!AD174</f>
        <v>5.0000000000000001E-3</v>
      </c>
      <c r="K174" s="14">
        <f t="shared" si="30"/>
        <v>0.95</v>
      </c>
      <c r="L174" s="22">
        <f t="shared" si="37"/>
        <v>0.31666666666666665</v>
      </c>
      <c r="M174" s="14">
        <v>1</v>
      </c>
      <c r="N174" s="14">
        <v>1</v>
      </c>
      <c r="P174" s="22">
        <f t="shared" si="33"/>
        <v>0.31666666666666665</v>
      </c>
      <c r="R174" s="51">
        <f t="shared" si="31"/>
        <v>4.935821333658927E-5</v>
      </c>
      <c r="T174" s="5">
        <f>+R174*(assessment!$J$273*assessment!$E$3)</f>
        <v>315.44649955837406</v>
      </c>
      <c r="V174" s="6">
        <f>+T174/payroll!F174</f>
        <v>3.5716100203915676E-4</v>
      </c>
      <c r="X174" s="5">
        <f>IF(V174&lt;$X$2,T174, +payroll!F174 * $X$2)</f>
        <v>315.44649955837406</v>
      </c>
      <c r="Z174" s="5">
        <f t="shared" si="34"/>
        <v>0</v>
      </c>
      <c r="AB174">
        <f t="shared" si="35"/>
        <v>1</v>
      </c>
    </row>
    <row r="175" spans="1:28" outlineLevel="1">
      <c r="A175" t="s">
        <v>277</v>
      </c>
      <c r="B175" t="s">
        <v>278</v>
      </c>
      <c r="D175" s="40">
        <v>0</v>
      </c>
      <c r="E175" s="40">
        <v>0</v>
      </c>
      <c r="F175" s="40">
        <v>0</v>
      </c>
      <c r="G175">
        <f t="shared" si="32"/>
        <v>0</v>
      </c>
      <c r="I175" s="22">
        <f t="shared" si="36"/>
        <v>0</v>
      </c>
      <c r="J175" s="6">
        <f>+IFR!AD175</f>
        <v>0</v>
      </c>
      <c r="K175" s="14">
        <f t="shared" si="30"/>
        <v>0.95</v>
      </c>
      <c r="L175" s="22">
        <f t="shared" si="37"/>
        <v>0</v>
      </c>
      <c r="M175" s="14">
        <v>1</v>
      </c>
      <c r="N175" s="14">
        <v>1</v>
      </c>
      <c r="P175" s="22">
        <f t="shared" si="33"/>
        <v>0</v>
      </c>
      <c r="R175" s="51">
        <f t="shared" si="31"/>
        <v>0</v>
      </c>
      <c r="T175" s="5">
        <f>+R175*(assessment!$J$273*assessment!$E$3)</f>
        <v>0</v>
      </c>
      <c r="V175" s="6">
        <f>+T175/payroll!F175</f>
        <v>0</v>
      </c>
      <c r="X175" s="5">
        <f>IF(V175&lt;$X$2,T175, +payroll!F175 * $X$2)</f>
        <v>0</v>
      </c>
      <c r="Z175" s="5">
        <f t="shared" si="34"/>
        <v>0</v>
      </c>
      <c r="AB175" t="e">
        <f t="shared" si="35"/>
        <v>#DIV/0!</v>
      </c>
    </row>
    <row r="176" spans="1:28" outlineLevel="1">
      <c r="A176" t="s">
        <v>279</v>
      </c>
      <c r="B176" t="s">
        <v>280</v>
      </c>
      <c r="D176" s="40">
        <v>0</v>
      </c>
      <c r="E176" s="40">
        <v>1</v>
      </c>
      <c r="F176" s="40">
        <v>0</v>
      </c>
      <c r="G176">
        <f t="shared" si="32"/>
        <v>1</v>
      </c>
      <c r="I176" s="22">
        <f t="shared" si="36"/>
        <v>0.33333333333333331</v>
      </c>
      <c r="J176" s="6">
        <f>+IFR!AD176</f>
        <v>3.3333333333333335E-3</v>
      </c>
      <c r="K176" s="14">
        <f t="shared" si="30"/>
        <v>0.95</v>
      </c>
      <c r="L176" s="22">
        <f t="shared" si="37"/>
        <v>0.31666666666666665</v>
      </c>
      <c r="M176" s="14">
        <v>1</v>
      </c>
      <c r="N176" s="14">
        <v>1</v>
      </c>
      <c r="P176" s="22">
        <f t="shared" si="33"/>
        <v>0.31666666666666665</v>
      </c>
      <c r="R176" s="51">
        <f t="shared" si="31"/>
        <v>4.935821333658927E-5</v>
      </c>
      <c r="T176" s="5">
        <f>+R176*(assessment!$J$273*assessment!$E$3)</f>
        <v>315.44649955837406</v>
      </c>
      <c r="V176" s="6">
        <f>+T176/payroll!F176</f>
        <v>8.7028548600875334E-5</v>
      </c>
      <c r="X176" s="5">
        <f>IF(V176&lt;$X$2,T176, +payroll!F176 * $X$2)</f>
        <v>315.44649955837406</v>
      </c>
      <c r="Z176" s="5">
        <f t="shared" si="34"/>
        <v>0</v>
      </c>
      <c r="AB176">
        <f t="shared" si="35"/>
        <v>1</v>
      </c>
    </row>
    <row r="177" spans="1:28" outlineLevel="1">
      <c r="A177" t="s">
        <v>281</v>
      </c>
      <c r="B177" t="s">
        <v>282</v>
      </c>
      <c r="D177" s="40">
        <v>0</v>
      </c>
      <c r="E177" s="40">
        <v>0</v>
      </c>
      <c r="F177" s="40">
        <v>1</v>
      </c>
      <c r="G177">
        <f t="shared" si="32"/>
        <v>1</v>
      </c>
      <c r="I177" s="22">
        <f t="shared" si="36"/>
        <v>0.33333333333333331</v>
      </c>
      <c r="J177" s="6">
        <f>+IFR!AD177</f>
        <v>5.0000000000000001E-3</v>
      </c>
      <c r="K177" s="14">
        <f t="shared" si="30"/>
        <v>0.95</v>
      </c>
      <c r="L177" s="22">
        <f t="shared" si="37"/>
        <v>0.31666666666666665</v>
      </c>
      <c r="M177" s="14">
        <v>1</v>
      </c>
      <c r="N177" s="14">
        <v>1</v>
      </c>
      <c r="P177" s="22">
        <f t="shared" si="33"/>
        <v>0.31666666666666665</v>
      </c>
      <c r="R177" s="51">
        <f t="shared" si="31"/>
        <v>4.935821333658927E-5</v>
      </c>
      <c r="T177" s="5">
        <f>+R177*(assessment!$J$273*assessment!$E$3)</f>
        <v>315.44649955837406</v>
      </c>
      <c r="V177" s="6">
        <f>+T177/payroll!F177</f>
        <v>1.3526750786824874E-4</v>
      </c>
      <c r="X177" s="5">
        <f>IF(V177&lt;$X$2,T177, +payroll!F177 * $X$2)</f>
        <v>315.44649955837406</v>
      </c>
      <c r="Z177" s="5">
        <f t="shared" si="34"/>
        <v>0</v>
      </c>
      <c r="AB177">
        <f t="shared" si="35"/>
        <v>1</v>
      </c>
    </row>
    <row r="178" spans="1:28" outlineLevel="1">
      <c r="A178" t="s">
        <v>283</v>
      </c>
      <c r="B178" t="s">
        <v>284</v>
      </c>
      <c r="D178" s="40">
        <v>0</v>
      </c>
      <c r="E178" s="40">
        <v>0</v>
      </c>
      <c r="F178" s="40">
        <v>0</v>
      </c>
      <c r="G178">
        <f t="shared" si="32"/>
        <v>0</v>
      </c>
      <c r="I178" s="22">
        <f t="shared" si="36"/>
        <v>0</v>
      </c>
      <c r="J178" s="6">
        <f>+IFR!AD178</f>
        <v>0</v>
      </c>
      <c r="K178" s="14">
        <f t="shared" si="30"/>
        <v>0.95</v>
      </c>
      <c r="L178" s="22">
        <f t="shared" si="37"/>
        <v>0</v>
      </c>
      <c r="M178" s="14">
        <v>1</v>
      </c>
      <c r="N178" s="14">
        <v>1</v>
      </c>
      <c r="P178" s="22">
        <f t="shared" si="33"/>
        <v>0</v>
      </c>
      <c r="R178" s="51">
        <f t="shared" si="31"/>
        <v>0</v>
      </c>
      <c r="T178" s="5">
        <f>+R178*(assessment!$J$273*assessment!$E$3)</f>
        <v>0</v>
      </c>
      <c r="V178" s="6">
        <f>+T178/payroll!F178</f>
        <v>0</v>
      </c>
      <c r="X178" s="5">
        <f>IF(V178&lt;$X$2,T178, +payroll!F178 * $X$2)</f>
        <v>0</v>
      </c>
      <c r="Z178" s="5">
        <f t="shared" si="34"/>
        <v>0</v>
      </c>
      <c r="AB178" t="e">
        <f t="shared" si="35"/>
        <v>#DIV/0!</v>
      </c>
    </row>
    <row r="179" spans="1:28" outlineLevel="1">
      <c r="A179" t="s">
        <v>285</v>
      </c>
      <c r="B179" t="s">
        <v>286</v>
      </c>
      <c r="D179" s="40">
        <v>0</v>
      </c>
      <c r="E179" s="40">
        <v>0</v>
      </c>
      <c r="F179" s="40">
        <v>0</v>
      </c>
      <c r="G179">
        <f t="shared" si="32"/>
        <v>0</v>
      </c>
      <c r="I179" s="22">
        <f t="shared" si="36"/>
        <v>0</v>
      </c>
      <c r="J179" s="6">
        <f>+IFR!AD179</f>
        <v>0</v>
      </c>
      <c r="K179" s="14">
        <f t="shared" si="30"/>
        <v>0.95</v>
      </c>
      <c r="L179" s="22">
        <f t="shared" si="37"/>
        <v>0</v>
      </c>
      <c r="M179" s="14">
        <v>1</v>
      </c>
      <c r="N179" s="14">
        <v>1</v>
      </c>
      <c r="P179" s="22">
        <f t="shared" si="33"/>
        <v>0</v>
      </c>
      <c r="R179" s="51">
        <f t="shared" si="31"/>
        <v>0</v>
      </c>
      <c r="T179" s="5">
        <f>+R179*(assessment!$J$273*assessment!$E$3)</f>
        <v>0</v>
      </c>
      <c r="V179" s="6">
        <f>+T179/payroll!F179</f>
        <v>0</v>
      </c>
      <c r="X179" s="5">
        <f>IF(V179&lt;$X$2,T179, +payroll!F179 * $X$2)</f>
        <v>0</v>
      </c>
      <c r="Z179" s="5">
        <f t="shared" si="34"/>
        <v>0</v>
      </c>
      <c r="AB179" t="e">
        <f t="shared" si="35"/>
        <v>#DIV/0!</v>
      </c>
    </row>
    <row r="180" spans="1:28" outlineLevel="1">
      <c r="A180" t="s">
        <v>287</v>
      </c>
      <c r="B180" t="s">
        <v>288</v>
      </c>
      <c r="D180" s="40">
        <v>0</v>
      </c>
      <c r="E180" s="40">
        <v>1</v>
      </c>
      <c r="F180" s="40">
        <v>1</v>
      </c>
      <c r="G180">
        <f t="shared" si="32"/>
        <v>2</v>
      </c>
      <c r="I180" s="22">
        <f t="shared" si="36"/>
        <v>0.66666666666666663</v>
      </c>
      <c r="J180" s="6">
        <f>+IFR!AD180</f>
        <v>8.3333333333333332E-3</v>
      </c>
      <c r="K180" s="14">
        <f t="shared" si="30"/>
        <v>0.95</v>
      </c>
      <c r="L180" s="22">
        <f t="shared" si="37"/>
        <v>0.6333333333333333</v>
      </c>
      <c r="M180" s="14">
        <v>1</v>
      </c>
      <c r="N180" s="14">
        <v>1</v>
      </c>
      <c r="P180" s="22">
        <f t="shared" si="33"/>
        <v>0.6333333333333333</v>
      </c>
      <c r="R180" s="51">
        <f t="shared" si="31"/>
        <v>9.871642667317854E-5</v>
      </c>
      <c r="T180" s="5">
        <f>+R180*(assessment!$J$273*assessment!$E$3)</f>
        <v>630.89299911674811</v>
      </c>
      <c r="V180" s="6">
        <f>+T180/payroll!F180</f>
        <v>4.4745218919137224E-4</v>
      </c>
      <c r="X180" s="5">
        <f>IF(V180&lt;$X$2,T180, +payroll!F180 * $X$2)</f>
        <v>630.89299911674811</v>
      </c>
      <c r="Z180" s="5">
        <f t="shared" si="34"/>
        <v>0</v>
      </c>
      <c r="AB180">
        <f t="shared" si="35"/>
        <v>1</v>
      </c>
    </row>
    <row r="181" spans="1:28" outlineLevel="1">
      <c r="A181" t="s">
        <v>289</v>
      </c>
      <c r="B181" t="s">
        <v>290</v>
      </c>
      <c r="D181" s="40">
        <v>0</v>
      </c>
      <c r="E181" s="40">
        <v>0</v>
      </c>
      <c r="F181" s="40">
        <v>0</v>
      </c>
      <c r="G181">
        <f t="shared" si="32"/>
        <v>0</v>
      </c>
      <c r="I181" s="22">
        <f t="shared" si="36"/>
        <v>0</v>
      </c>
      <c r="J181" s="6">
        <f>+IFR!AD181</f>
        <v>0</v>
      </c>
      <c r="K181" s="14">
        <f t="shared" si="30"/>
        <v>0.95</v>
      </c>
      <c r="L181" s="22">
        <f t="shared" si="37"/>
        <v>0</v>
      </c>
      <c r="M181" s="14">
        <v>1</v>
      </c>
      <c r="N181" s="14">
        <v>1</v>
      </c>
      <c r="P181" s="22">
        <f t="shared" si="33"/>
        <v>0</v>
      </c>
      <c r="R181" s="51">
        <f t="shared" si="31"/>
        <v>0</v>
      </c>
      <c r="T181" s="5">
        <f>+R181*(assessment!$J$273*assessment!$E$3)</f>
        <v>0</v>
      </c>
      <c r="V181" s="6">
        <f>+T181/payroll!F181</f>
        <v>0</v>
      </c>
      <c r="X181" s="5">
        <f>IF(V181&lt;$X$2,T181, +payroll!F181 * $X$2)</f>
        <v>0</v>
      </c>
      <c r="Z181" s="5">
        <f t="shared" si="34"/>
        <v>0</v>
      </c>
      <c r="AB181" t="e">
        <f t="shared" si="35"/>
        <v>#DIV/0!</v>
      </c>
    </row>
    <row r="182" spans="1:28" outlineLevel="1">
      <c r="A182" t="s">
        <v>291</v>
      </c>
      <c r="B182" t="s">
        <v>292</v>
      </c>
      <c r="D182" s="40">
        <v>0</v>
      </c>
      <c r="E182" s="40">
        <v>0</v>
      </c>
      <c r="F182" s="40">
        <v>0</v>
      </c>
      <c r="G182">
        <f t="shared" si="32"/>
        <v>0</v>
      </c>
      <c r="I182" s="22">
        <f t="shared" si="36"/>
        <v>0</v>
      </c>
      <c r="J182" s="6">
        <f>+IFR!AD182</f>
        <v>0</v>
      </c>
      <c r="K182" s="14">
        <f t="shared" si="30"/>
        <v>0.95</v>
      </c>
      <c r="L182" s="22">
        <f t="shared" si="37"/>
        <v>0</v>
      </c>
      <c r="M182" s="14">
        <v>1</v>
      </c>
      <c r="N182" s="14">
        <v>1</v>
      </c>
      <c r="P182" s="22">
        <f t="shared" si="33"/>
        <v>0</v>
      </c>
      <c r="R182" s="51">
        <f t="shared" si="31"/>
        <v>0</v>
      </c>
      <c r="T182" s="5">
        <f>+R182*(assessment!$J$273*assessment!$E$3)</f>
        <v>0</v>
      </c>
      <c r="V182" s="6">
        <f>+T182/payroll!F182</f>
        <v>0</v>
      </c>
      <c r="X182" s="5">
        <f>IF(V182&lt;$X$2,T182, +payroll!F182 * $X$2)</f>
        <v>0</v>
      </c>
      <c r="Z182" s="5">
        <f t="shared" si="34"/>
        <v>0</v>
      </c>
      <c r="AB182" t="e">
        <f t="shared" si="35"/>
        <v>#DIV/0!</v>
      </c>
    </row>
    <row r="183" spans="1:28" outlineLevel="1">
      <c r="A183" t="s">
        <v>293</v>
      </c>
      <c r="B183" t="s">
        <v>294</v>
      </c>
      <c r="D183" s="40">
        <v>0</v>
      </c>
      <c r="E183" s="40">
        <v>0</v>
      </c>
      <c r="F183" s="40">
        <v>0</v>
      </c>
      <c r="G183">
        <f t="shared" si="32"/>
        <v>0</v>
      </c>
      <c r="I183" s="22">
        <f t="shared" si="36"/>
        <v>0</v>
      </c>
      <c r="J183" s="6">
        <f>+IFR!AD183</f>
        <v>0</v>
      </c>
      <c r="K183" s="14">
        <f t="shared" si="30"/>
        <v>0.95</v>
      </c>
      <c r="L183" s="22">
        <f t="shared" si="37"/>
        <v>0</v>
      </c>
      <c r="M183" s="14">
        <v>1</v>
      </c>
      <c r="N183" s="14">
        <v>1</v>
      </c>
      <c r="P183" s="22">
        <f t="shared" si="33"/>
        <v>0</v>
      </c>
      <c r="R183" s="51">
        <f t="shared" si="31"/>
        <v>0</v>
      </c>
      <c r="T183" s="5">
        <f>+R183*(assessment!$J$273*assessment!$E$3)</f>
        <v>0</v>
      </c>
      <c r="V183" s="6">
        <f>+T183/payroll!F183</f>
        <v>0</v>
      </c>
      <c r="X183" s="5">
        <f>IF(V183&lt;$X$2,T183, +payroll!F183 * $X$2)</f>
        <v>0</v>
      </c>
      <c r="Z183" s="5">
        <f t="shared" si="34"/>
        <v>0</v>
      </c>
      <c r="AB183" t="e">
        <f t="shared" si="35"/>
        <v>#DIV/0!</v>
      </c>
    </row>
    <row r="184" spans="1:28" outlineLevel="1">
      <c r="A184" t="s">
        <v>295</v>
      </c>
      <c r="B184" t="s">
        <v>296</v>
      </c>
      <c r="D184" s="40">
        <v>10</v>
      </c>
      <c r="E184" s="40">
        <v>3</v>
      </c>
      <c r="F184" s="40">
        <v>7</v>
      </c>
      <c r="G184">
        <f t="shared" si="32"/>
        <v>20</v>
      </c>
      <c r="I184" s="22">
        <f t="shared" si="36"/>
        <v>6.666666666666667</v>
      </c>
      <c r="J184" s="6">
        <f>+IFR!AD184</f>
        <v>9.2517175164280492E-3</v>
      </c>
      <c r="K184" s="14">
        <f t="shared" si="30"/>
        <v>0.95</v>
      </c>
      <c r="L184" s="22">
        <f t="shared" si="37"/>
        <v>6.333333333333333</v>
      </c>
      <c r="M184" s="14">
        <v>1</v>
      </c>
      <c r="N184" s="14">
        <v>1</v>
      </c>
      <c r="P184" s="22">
        <f t="shared" si="33"/>
        <v>6.333333333333333</v>
      </c>
      <c r="R184" s="51">
        <f t="shared" si="31"/>
        <v>9.8716426673178532E-4</v>
      </c>
      <c r="T184" s="5">
        <f>+R184*(assessment!$J$273*assessment!$E$3)</f>
        <v>6308.9299911674807</v>
      </c>
      <c r="V184" s="6">
        <f>+T184/payroll!F184</f>
        <v>2.0445132253737734E-4</v>
      </c>
      <c r="X184" s="5">
        <f>IF(V184&lt;$X$2,T184, +payroll!F184 * $X$2)</f>
        <v>6308.9299911674807</v>
      </c>
      <c r="Z184" s="5">
        <f t="shared" si="34"/>
        <v>0</v>
      </c>
      <c r="AB184">
        <f t="shared" si="35"/>
        <v>1</v>
      </c>
    </row>
    <row r="185" spans="1:28" outlineLevel="1">
      <c r="A185" t="s">
        <v>297</v>
      </c>
      <c r="B185" t="s">
        <v>298</v>
      </c>
      <c r="D185" s="40">
        <v>0</v>
      </c>
      <c r="E185" s="40">
        <v>0</v>
      </c>
      <c r="F185" s="40">
        <v>0</v>
      </c>
      <c r="G185">
        <f t="shared" si="32"/>
        <v>0</v>
      </c>
      <c r="I185" s="22">
        <f t="shared" si="36"/>
        <v>0</v>
      </c>
      <c r="J185" s="6">
        <f>+IFR!AD185</f>
        <v>0</v>
      </c>
      <c r="K185" s="14">
        <f t="shared" si="30"/>
        <v>0.95</v>
      </c>
      <c r="L185" s="22">
        <f t="shared" si="37"/>
        <v>0</v>
      </c>
      <c r="M185" s="14">
        <v>1</v>
      </c>
      <c r="N185" s="14">
        <v>1</v>
      </c>
      <c r="P185" s="22">
        <f t="shared" si="33"/>
        <v>0</v>
      </c>
      <c r="R185" s="51">
        <f t="shared" si="31"/>
        <v>0</v>
      </c>
      <c r="T185" s="5">
        <f>+R185*(assessment!$J$273*assessment!$E$3)</f>
        <v>0</v>
      </c>
      <c r="V185" s="6">
        <f>+T185/payroll!F185</f>
        <v>0</v>
      </c>
      <c r="X185" s="5">
        <f>IF(V185&lt;$X$2,T185, +payroll!F185 * $X$2)</f>
        <v>0</v>
      </c>
      <c r="Z185" s="5">
        <f t="shared" si="34"/>
        <v>0</v>
      </c>
      <c r="AB185" t="e">
        <f t="shared" si="35"/>
        <v>#DIV/0!</v>
      </c>
    </row>
    <row r="186" spans="1:28" outlineLevel="1">
      <c r="A186" t="s">
        <v>299</v>
      </c>
      <c r="B186" t="s">
        <v>300</v>
      </c>
      <c r="D186" s="40">
        <v>0</v>
      </c>
      <c r="E186" s="40">
        <v>0</v>
      </c>
      <c r="F186" s="40">
        <v>0</v>
      </c>
      <c r="G186">
        <f t="shared" si="32"/>
        <v>0</v>
      </c>
      <c r="I186" s="22">
        <f t="shared" si="36"/>
        <v>0</v>
      </c>
      <c r="J186" s="6">
        <f>+IFR!AD186</f>
        <v>0</v>
      </c>
      <c r="K186" s="14">
        <f t="shared" si="30"/>
        <v>0.95</v>
      </c>
      <c r="L186" s="22">
        <f t="shared" si="37"/>
        <v>0</v>
      </c>
      <c r="M186" s="14">
        <v>1</v>
      </c>
      <c r="N186" s="14">
        <v>1</v>
      </c>
      <c r="P186" s="22">
        <f t="shared" si="33"/>
        <v>0</v>
      </c>
      <c r="R186" s="51">
        <f t="shared" si="31"/>
        <v>0</v>
      </c>
      <c r="T186" s="5">
        <f>+R186*(assessment!$J$273*assessment!$E$3)</f>
        <v>0</v>
      </c>
      <c r="V186" s="6">
        <f>+T186/payroll!F186</f>
        <v>0</v>
      </c>
      <c r="X186" s="5">
        <f>IF(V186&lt;$X$2,T186, +payroll!F186 * $X$2)</f>
        <v>0</v>
      </c>
      <c r="Z186" s="5">
        <f t="shared" si="34"/>
        <v>0</v>
      </c>
      <c r="AB186" t="e">
        <f t="shared" si="35"/>
        <v>#DIV/0!</v>
      </c>
    </row>
    <row r="187" spans="1:28" outlineLevel="1">
      <c r="A187" t="s">
        <v>301</v>
      </c>
      <c r="B187" t="s">
        <v>302</v>
      </c>
      <c r="D187" s="40">
        <v>0</v>
      </c>
      <c r="E187" s="40">
        <v>0</v>
      </c>
      <c r="F187" s="40">
        <v>0</v>
      </c>
      <c r="G187">
        <f t="shared" si="32"/>
        <v>0</v>
      </c>
      <c r="I187" s="22">
        <f t="shared" si="36"/>
        <v>0</v>
      </c>
      <c r="J187" s="6">
        <f>+IFR!AD187</f>
        <v>0</v>
      </c>
      <c r="K187" s="14">
        <f t="shared" si="30"/>
        <v>0.95</v>
      </c>
      <c r="L187" s="22">
        <f t="shared" si="37"/>
        <v>0</v>
      </c>
      <c r="M187" s="14">
        <v>1</v>
      </c>
      <c r="N187" s="14">
        <v>1</v>
      </c>
      <c r="P187" s="22">
        <f t="shared" si="33"/>
        <v>0</v>
      </c>
      <c r="R187" s="51">
        <f t="shared" si="31"/>
        <v>0</v>
      </c>
      <c r="T187" s="5">
        <f>+R187*(assessment!$J$273*assessment!$E$3)</f>
        <v>0</v>
      </c>
      <c r="V187" s="6">
        <f>+T187/payroll!F187</f>
        <v>0</v>
      </c>
      <c r="X187" s="5">
        <f>IF(V187&lt;$X$2,T187, +payroll!F187 * $X$2)</f>
        <v>0</v>
      </c>
      <c r="Z187" s="5">
        <f t="shared" si="34"/>
        <v>0</v>
      </c>
      <c r="AB187" t="e">
        <f t="shared" si="35"/>
        <v>#DIV/0!</v>
      </c>
    </row>
    <row r="188" spans="1:28" outlineLevel="1">
      <c r="A188" t="s">
        <v>303</v>
      </c>
      <c r="B188" t="s">
        <v>304</v>
      </c>
      <c r="D188" s="40">
        <v>1</v>
      </c>
      <c r="E188" s="40">
        <v>4</v>
      </c>
      <c r="F188" s="40">
        <v>3</v>
      </c>
      <c r="G188">
        <f t="shared" si="32"/>
        <v>8</v>
      </c>
      <c r="I188" s="22">
        <f t="shared" si="36"/>
        <v>2.6666666666666665</v>
      </c>
      <c r="J188" s="6">
        <f>+IFR!AD188</f>
        <v>1.2631424273695567E-2</v>
      </c>
      <c r="K188" s="14">
        <f t="shared" si="30"/>
        <v>0.95</v>
      </c>
      <c r="L188" s="22">
        <f t="shared" si="37"/>
        <v>2.5333333333333332</v>
      </c>
      <c r="M188" s="14">
        <v>1</v>
      </c>
      <c r="N188" s="14">
        <v>1</v>
      </c>
      <c r="P188" s="22">
        <f t="shared" si="33"/>
        <v>2.5333333333333332</v>
      </c>
      <c r="R188" s="51">
        <f t="shared" si="31"/>
        <v>3.9486570669271416E-4</v>
      </c>
      <c r="T188" s="5">
        <f>+R188*(assessment!$J$273*assessment!$E$3)</f>
        <v>2523.5719964669925</v>
      </c>
      <c r="V188" s="6">
        <f>+T188/payroll!F188</f>
        <v>2.7072642989023934E-4</v>
      </c>
      <c r="X188" s="5">
        <f>IF(V188&lt;$X$2,T188, +payroll!F188 * $X$2)</f>
        <v>2523.5719964669925</v>
      </c>
      <c r="Z188" s="5">
        <f t="shared" si="34"/>
        <v>0</v>
      </c>
      <c r="AB188">
        <f t="shared" si="35"/>
        <v>1</v>
      </c>
    </row>
    <row r="189" spans="1:28" outlineLevel="1">
      <c r="A189" t="s">
        <v>305</v>
      </c>
      <c r="B189" t="s">
        <v>306</v>
      </c>
      <c r="D189" s="40">
        <v>0</v>
      </c>
      <c r="E189" s="40">
        <v>0</v>
      </c>
      <c r="F189" s="40">
        <v>0</v>
      </c>
      <c r="G189">
        <f t="shared" si="32"/>
        <v>0</v>
      </c>
      <c r="I189" s="22">
        <f t="shared" si="36"/>
        <v>0</v>
      </c>
      <c r="J189" s="6">
        <f>+IFR!AD189</f>
        <v>0</v>
      </c>
      <c r="K189" s="14">
        <f t="shared" si="30"/>
        <v>0.95</v>
      </c>
      <c r="L189" s="22">
        <f t="shared" si="37"/>
        <v>0</v>
      </c>
      <c r="M189" s="14">
        <v>1</v>
      </c>
      <c r="N189" s="14">
        <v>1</v>
      </c>
      <c r="P189" s="22">
        <f t="shared" si="33"/>
        <v>0</v>
      </c>
      <c r="R189" s="51">
        <f t="shared" si="31"/>
        <v>0</v>
      </c>
      <c r="T189" s="5">
        <f>+R189*(assessment!$J$273*assessment!$E$3)</f>
        <v>0</v>
      </c>
      <c r="V189" s="6">
        <f>+T189/payroll!F189</f>
        <v>0</v>
      </c>
      <c r="X189" s="5">
        <f>IF(V189&lt;$X$2,T189, +payroll!F189 * $X$2)</f>
        <v>0</v>
      </c>
      <c r="Z189" s="5">
        <f t="shared" si="34"/>
        <v>0</v>
      </c>
      <c r="AB189" t="e">
        <f t="shared" si="35"/>
        <v>#DIV/0!</v>
      </c>
    </row>
    <row r="190" spans="1:28" outlineLevel="1">
      <c r="A190" t="s">
        <v>307</v>
      </c>
      <c r="B190" t="s">
        <v>308</v>
      </c>
      <c r="D190" s="40">
        <v>0</v>
      </c>
      <c r="E190" s="40">
        <v>0</v>
      </c>
      <c r="F190" s="40">
        <v>0</v>
      </c>
      <c r="G190">
        <f t="shared" si="32"/>
        <v>0</v>
      </c>
      <c r="I190" s="22">
        <f t="shared" si="36"/>
        <v>0</v>
      </c>
      <c r="J190" s="6">
        <f>+IFR!AD190</f>
        <v>0</v>
      </c>
      <c r="K190" s="14">
        <f t="shared" si="30"/>
        <v>0.95</v>
      </c>
      <c r="L190" s="22">
        <f t="shared" si="37"/>
        <v>0</v>
      </c>
      <c r="M190" s="14">
        <v>1</v>
      </c>
      <c r="N190" s="14">
        <v>1</v>
      </c>
      <c r="P190" s="22">
        <f t="shared" si="33"/>
        <v>0</v>
      </c>
      <c r="R190" s="51">
        <f t="shared" si="31"/>
        <v>0</v>
      </c>
      <c r="T190" s="5">
        <f>+R190*(assessment!$J$273*assessment!$E$3)</f>
        <v>0</v>
      </c>
      <c r="V190" s="6">
        <f>+T190/payroll!F190</f>
        <v>0</v>
      </c>
      <c r="X190" s="5">
        <f>IF(V190&lt;$X$2,T190, +payroll!F190 * $X$2)</f>
        <v>0</v>
      </c>
      <c r="Z190" s="5">
        <f t="shared" si="34"/>
        <v>0</v>
      </c>
      <c r="AB190" t="e">
        <f t="shared" si="35"/>
        <v>#DIV/0!</v>
      </c>
    </row>
    <row r="191" spans="1:28" outlineLevel="1">
      <c r="A191" t="s">
        <v>309</v>
      </c>
      <c r="B191" t="s">
        <v>310</v>
      </c>
      <c r="D191" s="40">
        <v>0</v>
      </c>
      <c r="E191" s="40">
        <v>0</v>
      </c>
      <c r="F191" s="40">
        <v>2</v>
      </c>
      <c r="G191">
        <f t="shared" si="32"/>
        <v>2</v>
      </c>
      <c r="I191" s="22">
        <f t="shared" si="36"/>
        <v>0.66666666666666663</v>
      </c>
      <c r="J191" s="6">
        <f>+IFR!AD191</f>
        <v>0.01</v>
      </c>
      <c r="K191" s="14">
        <f t="shared" si="30"/>
        <v>0.95</v>
      </c>
      <c r="L191" s="22">
        <f t="shared" si="37"/>
        <v>0.6333333333333333</v>
      </c>
      <c r="M191" s="14">
        <v>1</v>
      </c>
      <c r="N191" s="14">
        <v>1</v>
      </c>
      <c r="P191" s="22">
        <f t="shared" si="33"/>
        <v>0.6333333333333333</v>
      </c>
      <c r="R191" s="51">
        <f t="shared" si="31"/>
        <v>9.871642667317854E-5</v>
      </c>
      <c r="T191" s="5">
        <f>+R191*(assessment!$J$273*assessment!$E$3)</f>
        <v>630.89299911674811</v>
      </c>
      <c r="V191" s="6">
        <f>+T191/payroll!F191</f>
        <v>8.5942118065893516E-4</v>
      </c>
      <c r="X191" s="5">
        <f>IF(V191&lt;$X$2,T191, +payroll!F191 * $X$2)</f>
        <v>630.89299911674811</v>
      </c>
      <c r="Z191" s="5">
        <f t="shared" si="34"/>
        <v>0</v>
      </c>
      <c r="AB191">
        <f t="shared" si="35"/>
        <v>1</v>
      </c>
    </row>
    <row r="192" spans="1:28" outlineLevel="1">
      <c r="A192" t="s">
        <v>311</v>
      </c>
      <c r="B192" t="s">
        <v>312</v>
      </c>
      <c r="D192" s="40">
        <v>0</v>
      </c>
      <c r="E192" s="40">
        <v>0</v>
      </c>
      <c r="F192" s="40">
        <v>0</v>
      </c>
      <c r="G192">
        <f t="shared" si="32"/>
        <v>0</v>
      </c>
      <c r="I192" s="22">
        <f t="shared" si="36"/>
        <v>0</v>
      </c>
      <c r="J192" s="6">
        <f>+IFR!AD192</f>
        <v>0</v>
      </c>
      <c r="K192" s="14">
        <f t="shared" si="30"/>
        <v>0.95</v>
      </c>
      <c r="L192" s="22">
        <f t="shared" si="37"/>
        <v>0</v>
      </c>
      <c r="M192" s="14">
        <v>1</v>
      </c>
      <c r="N192" s="14">
        <v>1</v>
      </c>
      <c r="P192" s="22">
        <f t="shared" si="33"/>
        <v>0</v>
      </c>
      <c r="R192" s="51">
        <f t="shared" si="31"/>
        <v>0</v>
      </c>
      <c r="T192" s="5">
        <f>+R192*(assessment!$J$273*assessment!$E$3)</f>
        <v>0</v>
      </c>
      <c r="V192" s="6">
        <f>+T192/payroll!F192</f>
        <v>0</v>
      </c>
      <c r="X192" s="5">
        <f>IF(V192&lt;$X$2,T192, +payroll!F192 * $X$2)</f>
        <v>0</v>
      </c>
      <c r="Z192" s="5">
        <f t="shared" si="34"/>
        <v>0</v>
      </c>
      <c r="AB192" t="e">
        <f t="shared" si="35"/>
        <v>#DIV/0!</v>
      </c>
    </row>
    <row r="193" spans="1:28" outlineLevel="1">
      <c r="A193" t="s">
        <v>313</v>
      </c>
      <c r="B193" t="s">
        <v>314</v>
      </c>
      <c r="D193" s="40">
        <v>0</v>
      </c>
      <c r="E193" s="40">
        <v>0</v>
      </c>
      <c r="F193" s="40">
        <v>1</v>
      </c>
      <c r="G193">
        <f t="shared" si="32"/>
        <v>1</v>
      </c>
      <c r="I193" s="22">
        <f t="shared" si="36"/>
        <v>0.33333333333333331</v>
      </c>
      <c r="J193" s="6">
        <f>+IFR!AD193</f>
        <v>5.0000000000000001E-3</v>
      </c>
      <c r="K193" s="14">
        <f t="shared" si="30"/>
        <v>0.95</v>
      </c>
      <c r="L193" s="22">
        <f t="shared" si="37"/>
        <v>0.31666666666666665</v>
      </c>
      <c r="M193" s="14">
        <v>1</v>
      </c>
      <c r="N193" s="14">
        <v>1</v>
      </c>
      <c r="P193" s="22">
        <f t="shared" si="33"/>
        <v>0.31666666666666665</v>
      </c>
      <c r="R193" s="51">
        <f t="shared" si="31"/>
        <v>4.935821333658927E-5</v>
      </c>
      <c r="T193" s="5">
        <f>+R193*(assessment!$J$273*assessment!$E$3)</f>
        <v>315.44649955837406</v>
      </c>
      <c r="V193" s="6">
        <f>+T193/payroll!F193</f>
        <v>7.6530793438904249E-4</v>
      </c>
      <c r="X193" s="5">
        <f>IF(V193&lt;$X$2,T193, +payroll!F193 * $X$2)</f>
        <v>315.44649955837406</v>
      </c>
      <c r="Z193" s="5">
        <f t="shared" si="34"/>
        <v>0</v>
      </c>
      <c r="AB193">
        <f t="shared" si="35"/>
        <v>1</v>
      </c>
    </row>
    <row r="194" spans="1:28" outlineLevel="1">
      <c r="A194" t="s">
        <v>315</v>
      </c>
      <c r="B194" t="s">
        <v>316</v>
      </c>
      <c r="D194" s="40">
        <v>0</v>
      </c>
      <c r="E194" s="40">
        <v>0</v>
      </c>
      <c r="F194" s="40">
        <v>0</v>
      </c>
      <c r="G194">
        <f t="shared" si="32"/>
        <v>0</v>
      </c>
      <c r="I194" s="22">
        <f t="shared" si="36"/>
        <v>0</v>
      </c>
      <c r="J194" s="6">
        <f>+IFR!AD194</f>
        <v>0</v>
      </c>
      <c r="K194" s="14">
        <f t="shared" ref="K194:K255" si="38">IF(+J194&lt;$E$268,$I$268,IF(J194&gt;$E$270,$I$270,$I$269))</f>
        <v>0.95</v>
      </c>
      <c r="L194" s="22">
        <f t="shared" si="37"/>
        <v>0</v>
      </c>
      <c r="M194" s="14">
        <v>1</v>
      </c>
      <c r="N194" s="14">
        <v>1</v>
      </c>
      <c r="P194" s="22">
        <f t="shared" si="33"/>
        <v>0</v>
      </c>
      <c r="R194" s="51">
        <f t="shared" si="31"/>
        <v>0</v>
      </c>
      <c r="T194" s="5">
        <f>+R194*(assessment!$J$273*assessment!$E$3)</f>
        <v>0</v>
      </c>
      <c r="V194" s="6">
        <f>+T194/payroll!F194</f>
        <v>0</v>
      </c>
      <c r="X194" s="5">
        <f>IF(V194&lt;$X$2,T194, +payroll!F194 * $X$2)</f>
        <v>0</v>
      </c>
      <c r="Z194" s="5">
        <f t="shared" si="34"/>
        <v>0</v>
      </c>
      <c r="AB194" t="e">
        <f t="shared" si="35"/>
        <v>#DIV/0!</v>
      </c>
    </row>
    <row r="195" spans="1:28" outlineLevel="1">
      <c r="A195" t="s">
        <v>317</v>
      </c>
      <c r="B195" t="s">
        <v>318</v>
      </c>
      <c r="D195" s="40">
        <v>0</v>
      </c>
      <c r="E195" s="40">
        <v>0</v>
      </c>
      <c r="F195" s="40">
        <v>1</v>
      </c>
      <c r="G195">
        <f t="shared" si="32"/>
        <v>1</v>
      </c>
      <c r="I195" s="22">
        <f t="shared" si="36"/>
        <v>0.33333333333333331</v>
      </c>
      <c r="J195" s="6">
        <f>+IFR!AD195</f>
        <v>5.0000000000000001E-3</v>
      </c>
      <c r="K195" s="14">
        <f t="shared" si="38"/>
        <v>0.95</v>
      </c>
      <c r="L195" s="22">
        <f t="shared" si="37"/>
        <v>0.31666666666666665</v>
      </c>
      <c r="M195" s="14">
        <v>1</v>
      </c>
      <c r="N195" s="14">
        <v>1</v>
      </c>
      <c r="P195" s="22">
        <f t="shared" si="33"/>
        <v>0.31666666666666665</v>
      </c>
      <c r="R195" s="51">
        <f t="shared" si="31"/>
        <v>4.935821333658927E-5</v>
      </c>
      <c r="T195" s="5">
        <f>+R195*(assessment!$J$273*assessment!$E$3)</f>
        <v>315.44649955837406</v>
      </c>
      <c r="V195" s="6">
        <f>+T195/payroll!F195</f>
        <v>1.0340348812998572E-3</v>
      </c>
      <c r="X195" s="5">
        <f>IF(V195&lt;$X$2,T195, +payroll!F195 * $X$2)</f>
        <v>315.44649955837406</v>
      </c>
      <c r="Z195" s="5">
        <f t="shared" si="34"/>
        <v>0</v>
      </c>
      <c r="AB195">
        <f t="shared" si="35"/>
        <v>1</v>
      </c>
    </row>
    <row r="196" spans="1:28" outlineLevel="1">
      <c r="A196" t="s">
        <v>319</v>
      </c>
      <c r="B196" t="s">
        <v>320</v>
      </c>
      <c r="D196" s="40">
        <v>0</v>
      </c>
      <c r="E196" s="40">
        <v>0</v>
      </c>
      <c r="F196" s="40">
        <v>0</v>
      </c>
      <c r="G196">
        <f t="shared" si="32"/>
        <v>0</v>
      </c>
      <c r="I196" s="22">
        <f t="shared" si="36"/>
        <v>0</v>
      </c>
      <c r="J196" s="6">
        <f>+IFR!AD196</f>
        <v>0</v>
      </c>
      <c r="K196" s="14">
        <f t="shared" si="38"/>
        <v>0.95</v>
      </c>
      <c r="L196" s="22">
        <f t="shared" si="37"/>
        <v>0</v>
      </c>
      <c r="M196" s="14">
        <v>1</v>
      </c>
      <c r="N196" s="14">
        <v>1</v>
      </c>
      <c r="P196" s="22">
        <f t="shared" si="33"/>
        <v>0</v>
      </c>
      <c r="R196" s="51">
        <f t="shared" si="31"/>
        <v>0</v>
      </c>
      <c r="T196" s="5">
        <f>+R196*(assessment!$J$273*assessment!$E$3)</f>
        <v>0</v>
      </c>
      <c r="V196" s="6">
        <f>+T196/payroll!F196</f>
        <v>0</v>
      </c>
      <c r="X196" s="5">
        <f>IF(V196&lt;$X$2,T196, +payroll!F196 * $X$2)</f>
        <v>0</v>
      </c>
      <c r="Z196" s="5">
        <f t="shared" si="34"/>
        <v>0</v>
      </c>
      <c r="AB196" t="e">
        <f t="shared" si="35"/>
        <v>#DIV/0!</v>
      </c>
    </row>
    <row r="197" spans="1:28" outlineLevel="1">
      <c r="A197" t="s">
        <v>321</v>
      </c>
      <c r="B197" t="s">
        <v>322</v>
      </c>
      <c r="D197" s="40">
        <v>1</v>
      </c>
      <c r="E197" s="40">
        <v>0</v>
      </c>
      <c r="F197" s="40">
        <v>1</v>
      </c>
      <c r="G197">
        <f t="shared" si="32"/>
        <v>2</v>
      </c>
      <c r="I197" s="22">
        <f t="shared" si="36"/>
        <v>0.66666666666666663</v>
      </c>
      <c r="J197" s="6">
        <f>+IFR!AD197</f>
        <v>6.6334991708126038E-3</v>
      </c>
      <c r="K197" s="14">
        <f t="shared" si="38"/>
        <v>0.95</v>
      </c>
      <c r="L197" s="22">
        <f t="shared" si="37"/>
        <v>0.6333333333333333</v>
      </c>
      <c r="M197" s="14">
        <v>1</v>
      </c>
      <c r="N197" s="14">
        <v>1</v>
      </c>
      <c r="P197" s="22">
        <f t="shared" si="33"/>
        <v>0.6333333333333333</v>
      </c>
      <c r="R197" s="51">
        <f t="shared" ref="R197:R260" si="39">+P197/$P$265</f>
        <v>9.871642667317854E-5</v>
      </c>
      <c r="T197" s="5">
        <f>+R197*(assessment!$J$273*assessment!$E$3)</f>
        <v>630.89299911674811</v>
      </c>
      <c r="V197" s="6">
        <f>+T197/payroll!F197</f>
        <v>1.4325240318138372E-4</v>
      </c>
      <c r="X197" s="5">
        <f>IF(V197&lt;$X$2,T197, +payroll!F197 * $X$2)</f>
        <v>630.89299911674811</v>
      </c>
      <c r="Z197" s="5">
        <f t="shared" si="34"/>
        <v>0</v>
      </c>
      <c r="AB197">
        <f t="shared" si="35"/>
        <v>1</v>
      </c>
    </row>
    <row r="198" spans="1:28" outlineLevel="1">
      <c r="A198" t="s">
        <v>323</v>
      </c>
      <c r="B198" t="s">
        <v>324</v>
      </c>
      <c r="D198" s="40">
        <v>0</v>
      </c>
      <c r="E198" s="40">
        <v>0</v>
      </c>
      <c r="F198" s="40">
        <v>1</v>
      </c>
      <c r="G198">
        <f t="shared" si="32"/>
        <v>1</v>
      </c>
      <c r="I198" s="22">
        <f t="shared" si="36"/>
        <v>0.33333333333333331</v>
      </c>
      <c r="J198" s="6">
        <f>+IFR!AD198</f>
        <v>5.0000000000000001E-3</v>
      </c>
      <c r="K198" s="14">
        <f t="shared" si="38"/>
        <v>0.95</v>
      </c>
      <c r="L198" s="22">
        <f t="shared" si="37"/>
        <v>0.31666666666666665</v>
      </c>
      <c r="M198" s="14">
        <v>1</v>
      </c>
      <c r="N198" s="14">
        <v>1</v>
      </c>
      <c r="P198" s="22">
        <f t="shared" si="33"/>
        <v>0.31666666666666665</v>
      </c>
      <c r="R198" s="51">
        <f t="shared" si="39"/>
        <v>4.935821333658927E-5</v>
      </c>
      <c r="T198" s="5">
        <f>+R198*(assessment!$J$273*assessment!$E$3)</f>
        <v>315.44649955837406</v>
      </c>
      <c r="V198" s="6">
        <f>+T198/payroll!F198</f>
        <v>4.5542182348259739E-4</v>
      </c>
      <c r="X198" s="5">
        <f>IF(V198&lt;$X$2,T198, +payroll!F198 * $X$2)</f>
        <v>315.44649955837406</v>
      </c>
      <c r="Z198" s="5">
        <f t="shared" si="34"/>
        <v>0</v>
      </c>
      <c r="AB198">
        <f t="shared" si="35"/>
        <v>1</v>
      </c>
    </row>
    <row r="199" spans="1:28" outlineLevel="1">
      <c r="A199" t="s">
        <v>325</v>
      </c>
      <c r="B199" t="s">
        <v>326</v>
      </c>
      <c r="D199" s="40">
        <v>3</v>
      </c>
      <c r="E199" s="40">
        <v>0</v>
      </c>
      <c r="F199" s="40">
        <v>5</v>
      </c>
      <c r="G199">
        <f t="shared" si="32"/>
        <v>8</v>
      </c>
      <c r="I199" s="22">
        <f t="shared" si="36"/>
        <v>2.6666666666666665</v>
      </c>
      <c r="J199" s="6">
        <f>+IFR!AD199</f>
        <v>3.0000000000000002E-2</v>
      </c>
      <c r="K199" s="14">
        <f t="shared" si="38"/>
        <v>0.95</v>
      </c>
      <c r="L199" s="22">
        <f t="shared" si="37"/>
        <v>2.5333333333333332</v>
      </c>
      <c r="M199" s="14">
        <v>1</v>
      </c>
      <c r="N199" s="14">
        <v>1</v>
      </c>
      <c r="P199" s="22">
        <f t="shared" si="33"/>
        <v>2.5333333333333332</v>
      </c>
      <c r="R199" s="51">
        <f t="shared" si="39"/>
        <v>3.9486570669271416E-4</v>
      </c>
      <c r="T199" s="5">
        <f>+R199*(assessment!$J$273*assessment!$E$3)</f>
        <v>2523.5719964669925</v>
      </c>
      <c r="V199" s="6">
        <f>+T199/payroll!F199</f>
        <v>1.0227912070306885E-3</v>
      </c>
      <c r="X199" s="5">
        <f>IF(V199&lt;$X$2,T199, +payroll!F199 * $X$2)</f>
        <v>2523.5719964669925</v>
      </c>
      <c r="Z199" s="5">
        <f t="shared" si="34"/>
        <v>0</v>
      </c>
      <c r="AB199">
        <f t="shared" si="35"/>
        <v>1</v>
      </c>
    </row>
    <row r="200" spans="1:28" outlineLevel="1">
      <c r="A200" t="s">
        <v>327</v>
      </c>
      <c r="B200" t="s">
        <v>328</v>
      </c>
      <c r="D200" s="40">
        <v>0</v>
      </c>
      <c r="E200" s="40">
        <v>0</v>
      </c>
      <c r="F200" s="40">
        <v>0</v>
      </c>
      <c r="G200">
        <f t="shared" si="32"/>
        <v>0</v>
      </c>
      <c r="I200" s="22">
        <f t="shared" si="36"/>
        <v>0</v>
      </c>
      <c r="J200" s="6">
        <f>+IFR!AD200</f>
        <v>0</v>
      </c>
      <c r="K200" s="14">
        <f t="shared" si="38"/>
        <v>0.95</v>
      </c>
      <c r="L200" s="22">
        <f t="shared" si="37"/>
        <v>0</v>
      </c>
      <c r="M200" s="14">
        <v>1</v>
      </c>
      <c r="N200" s="14">
        <v>1</v>
      </c>
      <c r="P200" s="22">
        <f t="shared" si="33"/>
        <v>0</v>
      </c>
      <c r="R200" s="51">
        <f t="shared" si="39"/>
        <v>0</v>
      </c>
      <c r="T200" s="5">
        <f>+R200*(assessment!$J$273*assessment!$E$3)</f>
        <v>0</v>
      </c>
      <c r="V200" s="6">
        <f>+T200/payroll!F200</f>
        <v>0</v>
      </c>
      <c r="X200" s="5">
        <f>IF(V200&lt;$X$2,T200, +payroll!F200 * $X$2)</f>
        <v>0</v>
      </c>
      <c r="Z200" s="5">
        <f t="shared" si="34"/>
        <v>0</v>
      </c>
      <c r="AB200" t="e">
        <f t="shared" si="35"/>
        <v>#DIV/0!</v>
      </c>
    </row>
    <row r="201" spans="1:28" outlineLevel="1">
      <c r="A201" t="s">
        <v>329</v>
      </c>
      <c r="B201" t="s">
        <v>330</v>
      </c>
      <c r="D201" s="40">
        <v>0</v>
      </c>
      <c r="E201" s="40">
        <v>0</v>
      </c>
      <c r="F201" s="40">
        <v>0</v>
      </c>
      <c r="G201">
        <f t="shared" si="32"/>
        <v>0</v>
      </c>
      <c r="I201" s="22">
        <f t="shared" si="36"/>
        <v>0</v>
      </c>
      <c r="J201" s="6">
        <f>+IFR!AD201</f>
        <v>0</v>
      </c>
      <c r="K201" s="14">
        <f t="shared" si="38"/>
        <v>0.95</v>
      </c>
      <c r="L201" s="22">
        <f t="shared" si="37"/>
        <v>0</v>
      </c>
      <c r="M201" s="14">
        <v>1</v>
      </c>
      <c r="N201" s="14">
        <v>1</v>
      </c>
      <c r="P201" s="22">
        <f t="shared" si="33"/>
        <v>0</v>
      </c>
      <c r="R201" s="51">
        <f t="shared" si="39"/>
        <v>0</v>
      </c>
      <c r="T201" s="5">
        <f>+R201*(assessment!$J$273*assessment!$E$3)</f>
        <v>0</v>
      </c>
      <c r="V201" s="6">
        <f>+T201/payroll!F201</f>
        <v>0</v>
      </c>
      <c r="X201" s="5">
        <f>IF(V201&lt;$X$2,T201, +payroll!F201 * $X$2)</f>
        <v>0</v>
      </c>
      <c r="Z201" s="5">
        <f t="shared" si="34"/>
        <v>0</v>
      </c>
      <c r="AB201" t="e">
        <f t="shared" si="35"/>
        <v>#DIV/0!</v>
      </c>
    </row>
    <row r="202" spans="1:28" outlineLevel="1">
      <c r="A202" t="s">
        <v>505</v>
      </c>
      <c r="B202" t="s">
        <v>503</v>
      </c>
      <c r="D202" s="40">
        <v>0</v>
      </c>
      <c r="E202" s="40">
        <v>0</v>
      </c>
      <c r="F202" s="40">
        <v>0</v>
      </c>
      <c r="G202">
        <f>SUM(D202:F202)</f>
        <v>0</v>
      </c>
      <c r="I202" s="22">
        <f>AVERAGE(D202:F202)</f>
        <v>0</v>
      </c>
      <c r="J202" s="6">
        <f>+IFR!AD202</f>
        <v>0</v>
      </c>
      <c r="K202" s="14">
        <f t="shared" si="38"/>
        <v>0.95</v>
      </c>
      <c r="L202" s="22">
        <f>+I202*K202</f>
        <v>0</v>
      </c>
      <c r="M202" s="14">
        <v>1</v>
      </c>
      <c r="N202" s="14">
        <v>1</v>
      </c>
      <c r="P202" s="22">
        <f>+L202*M202*N202</f>
        <v>0</v>
      </c>
      <c r="R202" s="51">
        <f t="shared" si="39"/>
        <v>0</v>
      </c>
      <c r="T202" s="5">
        <f>+R202*(assessment!$J$273*assessment!$E$3)</f>
        <v>0</v>
      </c>
      <c r="V202" s="6">
        <f>+T202/payroll!F202</f>
        <v>0</v>
      </c>
      <c r="X202" s="5">
        <f>IF(V202&lt;$X$2,T202, +payroll!F202 * $X$2)</f>
        <v>0</v>
      </c>
      <c r="Z202" s="5">
        <f>+T202-X202</f>
        <v>0</v>
      </c>
      <c r="AB202" t="e">
        <f>+X202/T202</f>
        <v>#DIV/0!</v>
      </c>
    </row>
    <row r="203" spans="1:28" outlineLevel="1">
      <c r="A203" t="s">
        <v>331</v>
      </c>
      <c r="B203" t="s">
        <v>332</v>
      </c>
      <c r="D203" s="40">
        <v>1</v>
      </c>
      <c r="E203" s="40">
        <v>0</v>
      </c>
      <c r="F203" s="40">
        <v>0</v>
      </c>
      <c r="G203">
        <f t="shared" si="32"/>
        <v>1</v>
      </c>
      <c r="I203" s="22">
        <f t="shared" si="36"/>
        <v>0.33333333333333331</v>
      </c>
      <c r="J203" s="6">
        <f>+IFR!AD203</f>
        <v>1.6666666666666668E-3</v>
      </c>
      <c r="K203" s="14">
        <f t="shared" si="38"/>
        <v>0.95</v>
      </c>
      <c r="L203" s="22">
        <f t="shared" si="37"/>
        <v>0.31666666666666665</v>
      </c>
      <c r="M203" s="14">
        <v>1</v>
      </c>
      <c r="N203" s="14">
        <v>1</v>
      </c>
      <c r="P203" s="22">
        <f t="shared" si="33"/>
        <v>0.31666666666666665</v>
      </c>
      <c r="R203" s="51">
        <f t="shared" si="39"/>
        <v>4.935821333658927E-5</v>
      </c>
      <c r="T203" s="5">
        <f>+R203*(assessment!$J$273*assessment!$E$3)</f>
        <v>315.44649955837406</v>
      </c>
      <c r="V203" s="6">
        <f>+T203/payroll!F203</f>
        <v>3.5519775081906905E-4</v>
      </c>
      <c r="X203" s="5">
        <f>IF(V203&lt;$X$2,T203, +payroll!F203 * $X$2)</f>
        <v>315.44649955837406</v>
      </c>
      <c r="Z203" s="5">
        <f t="shared" si="34"/>
        <v>0</v>
      </c>
      <c r="AB203">
        <f t="shared" si="35"/>
        <v>1</v>
      </c>
    </row>
    <row r="204" spans="1:28" outlineLevel="1">
      <c r="A204" t="s">
        <v>333</v>
      </c>
      <c r="B204" t="s">
        <v>334</v>
      </c>
      <c r="D204" s="40">
        <v>0</v>
      </c>
      <c r="E204" s="40">
        <v>0</v>
      </c>
      <c r="F204" s="40">
        <v>0</v>
      </c>
      <c r="G204">
        <f t="shared" si="32"/>
        <v>0</v>
      </c>
      <c r="I204" s="22">
        <f t="shared" si="36"/>
        <v>0</v>
      </c>
      <c r="J204" s="6">
        <f>+IFR!AD204</f>
        <v>0</v>
      </c>
      <c r="K204" s="14">
        <f t="shared" si="38"/>
        <v>0.95</v>
      </c>
      <c r="L204" s="22">
        <f t="shared" si="37"/>
        <v>0</v>
      </c>
      <c r="M204" s="14">
        <v>1</v>
      </c>
      <c r="N204" s="14">
        <v>1</v>
      </c>
      <c r="P204" s="22">
        <f t="shared" si="33"/>
        <v>0</v>
      </c>
      <c r="R204" s="51">
        <f t="shared" si="39"/>
        <v>0</v>
      </c>
      <c r="T204" s="5">
        <f>+R204*(assessment!$J$273*assessment!$E$3)</f>
        <v>0</v>
      </c>
      <c r="V204" s="6">
        <f>+T204/payroll!F204</f>
        <v>0</v>
      </c>
      <c r="X204" s="5">
        <f>IF(V204&lt;$X$2,T204, +payroll!F204 * $X$2)</f>
        <v>0</v>
      </c>
      <c r="Z204" s="5">
        <f t="shared" si="34"/>
        <v>0</v>
      </c>
      <c r="AB204" t="e">
        <f t="shared" si="35"/>
        <v>#DIV/0!</v>
      </c>
    </row>
    <row r="205" spans="1:28" outlineLevel="1">
      <c r="A205" t="s">
        <v>335</v>
      </c>
      <c r="B205" t="s">
        <v>336</v>
      </c>
      <c r="D205" s="40">
        <v>0</v>
      </c>
      <c r="E205" s="40">
        <v>0</v>
      </c>
      <c r="F205" s="40">
        <v>0</v>
      </c>
      <c r="G205">
        <f t="shared" si="32"/>
        <v>0</v>
      </c>
      <c r="I205" s="22">
        <f t="shared" si="36"/>
        <v>0</v>
      </c>
      <c r="J205" s="6">
        <f>+IFR!AD205</f>
        <v>0</v>
      </c>
      <c r="K205" s="14">
        <f t="shared" si="38"/>
        <v>0.95</v>
      </c>
      <c r="L205" s="22">
        <f t="shared" si="37"/>
        <v>0</v>
      </c>
      <c r="M205" s="14">
        <v>1</v>
      </c>
      <c r="N205" s="14">
        <v>1</v>
      </c>
      <c r="P205" s="22">
        <f t="shared" si="33"/>
        <v>0</v>
      </c>
      <c r="R205" s="51">
        <f t="shared" si="39"/>
        <v>0</v>
      </c>
      <c r="T205" s="5">
        <f>+R205*(assessment!$J$273*assessment!$E$3)</f>
        <v>0</v>
      </c>
      <c r="V205" s="6">
        <f>+T205/payroll!F205</f>
        <v>0</v>
      </c>
      <c r="X205" s="5">
        <f>IF(V205&lt;$X$2,T205, +payroll!F205 * $X$2)</f>
        <v>0</v>
      </c>
      <c r="Z205" s="5">
        <f t="shared" si="34"/>
        <v>0</v>
      </c>
      <c r="AB205" t="e">
        <f t="shared" si="35"/>
        <v>#DIV/0!</v>
      </c>
    </row>
    <row r="206" spans="1:28" outlineLevel="1">
      <c r="A206" t="s">
        <v>337</v>
      </c>
      <c r="B206" t="s">
        <v>338</v>
      </c>
      <c r="D206" s="40">
        <v>0</v>
      </c>
      <c r="E206" s="40">
        <v>0</v>
      </c>
      <c r="F206" s="40">
        <v>0</v>
      </c>
      <c r="G206">
        <f t="shared" si="32"/>
        <v>0</v>
      </c>
      <c r="I206" s="22">
        <f t="shared" si="36"/>
        <v>0</v>
      </c>
      <c r="J206" s="6">
        <f>+IFR!AD206</f>
        <v>0</v>
      </c>
      <c r="K206" s="14">
        <f t="shared" si="38"/>
        <v>0.95</v>
      </c>
      <c r="L206" s="22">
        <f t="shared" si="37"/>
        <v>0</v>
      </c>
      <c r="M206" s="14">
        <v>1</v>
      </c>
      <c r="N206" s="14">
        <v>1</v>
      </c>
      <c r="P206" s="22">
        <f t="shared" si="33"/>
        <v>0</v>
      </c>
      <c r="R206" s="51">
        <f t="shared" si="39"/>
        <v>0</v>
      </c>
      <c r="T206" s="5">
        <f>+R206*(assessment!$J$273*assessment!$E$3)</f>
        <v>0</v>
      </c>
      <c r="V206" s="6">
        <f>+T206/payroll!F206</f>
        <v>0</v>
      </c>
      <c r="X206" s="5">
        <f>IF(V206&lt;$X$2,T206, +payroll!F206 * $X$2)</f>
        <v>0</v>
      </c>
      <c r="Z206" s="5">
        <f t="shared" si="34"/>
        <v>0</v>
      </c>
      <c r="AB206" t="e">
        <f t="shared" si="35"/>
        <v>#DIV/0!</v>
      </c>
    </row>
    <row r="207" spans="1:28" outlineLevel="1">
      <c r="A207" t="s">
        <v>339</v>
      </c>
      <c r="B207" t="s">
        <v>340</v>
      </c>
      <c r="D207" s="40">
        <v>1</v>
      </c>
      <c r="E207" s="40">
        <v>0</v>
      </c>
      <c r="F207" s="40">
        <v>0</v>
      </c>
      <c r="G207">
        <f t="shared" si="32"/>
        <v>1</v>
      </c>
      <c r="I207" s="22">
        <f t="shared" si="36"/>
        <v>0.33333333333333331</v>
      </c>
      <c r="J207" s="6">
        <f>+IFR!AD207</f>
        <v>1.6666666666666668E-3</v>
      </c>
      <c r="K207" s="14">
        <f t="shared" si="38"/>
        <v>0.95</v>
      </c>
      <c r="L207" s="22">
        <f t="shared" si="37"/>
        <v>0.31666666666666665</v>
      </c>
      <c r="M207" s="14">
        <v>1</v>
      </c>
      <c r="N207" s="14">
        <v>1</v>
      </c>
      <c r="P207" s="22">
        <f t="shared" si="33"/>
        <v>0.31666666666666665</v>
      </c>
      <c r="R207" s="51">
        <f t="shared" si="39"/>
        <v>4.935821333658927E-5</v>
      </c>
      <c r="T207" s="5">
        <f>+R207*(assessment!$J$273*assessment!$E$3)</f>
        <v>315.44649955837406</v>
      </c>
      <c r="V207" s="6">
        <f>+T207/payroll!F207</f>
        <v>1.7971169197416264E-4</v>
      </c>
      <c r="X207" s="5">
        <f>IF(V207&lt;$X$2,T207, +payroll!F207 * $X$2)</f>
        <v>315.44649955837406</v>
      </c>
      <c r="Z207" s="5">
        <f t="shared" si="34"/>
        <v>0</v>
      </c>
      <c r="AB207">
        <f t="shared" si="35"/>
        <v>1</v>
      </c>
    </row>
    <row r="208" spans="1:28" outlineLevel="1">
      <c r="A208" t="s">
        <v>341</v>
      </c>
      <c r="B208" t="s">
        <v>342</v>
      </c>
      <c r="D208" s="40">
        <v>0</v>
      </c>
      <c r="E208" s="40">
        <v>0</v>
      </c>
      <c r="F208" s="40">
        <v>0</v>
      </c>
      <c r="G208">
        <f t="shared" si="32"/>
        <v>0</v>
      </c>
      <c r="I208" s="22">
        <f t="shared" si="36"/>
        <v>0</v>
      </c>
      <c r="J208" s="6">
        <f>+IFR!AD208</f>
        <v>0</v>
      </c>
      <c r="K208" s="14">
        <f t="shared" si="38"/>
        <v>0.95</v>
      </c>
      <c r="L208" s="22">
        <f t="shared" si="37"/>
        <v>0</v>
      </c>
      <c r="M208" s="14">
        <v>1</v>
      </c>
      <c r="N208" s="14">
        <v>1</v>
      </c>
      <c r="P208" s="22">
        <f t="shared" si="33"/>
        <v>0</v>
      </c>
      <c r="R208" s="51">
        <f t="shared" si="39"/>
        <v>0</v>
      </c>
      <c r="T208" s="5">
        <f>+R208*(assessment!$J$273*assessment!$E$3)</f>
        <v>0</v>
      </c>
      <c r="V208" s="6">
        <f>+T208/payroll!F208</f>
        <v>0</v>
      </c>
      <c r="X208" s="5">
        <f>IF(V208&lt;$X$2,T208, +payroll!F208 * $X$2)</f>
        <v>0</v>
      </c>
      <c r="Z208" s="5">
        <f t="shared" si="34"/>
        <v>0</v>
      </c>
      <c r="AB208" t="e">
        <f t="shared" si="35"/>
        <v>#DIV/0!</v>
      </c>
    </row>
    <row r="209" spans="1:28" outlineLevel="1">
      <c r="A209" t="s">
        <v>343</v>
      </c>
      <c r="B209" t="s">
        <v>344</v>
      </c>
      <c r="D209" s="40">
        <v>1</v>
      </c>
      <c r="E209" s="40">
        <v>1</v>
      </c>
      <c r="F209" s="40">
        <v>0</v>
      </c>
      <c r="G209">
        <f t="shared" si="32"/>
        <v>2</v>
      </c>
      <c r="I209" s="22">
        <f t="shared" si="36"/>
        <v>0.66666666666666663</v>
      </c>
      <c r="J209" s="6">
        <f>+IFR!AD209</f>
        <v>5.0000000000000001E-3</v>
      </c>
      <c r="K209" s="14">
        <f t="shared" si="38"/>
        <v>0.95</v>
      </c>
      <c r="L209" s="22">
        <f t="shared" si="37"/>
        <v>0.6333333333333333</v>
      </c>
      <c r="M209" s="14">
        <v>1</v>
      </c>
      <c r="N209" s="14">
        <v>1</v>
      </c>
      <c r="P209" s="22">
        <f t="shared" si="33"/>
        <v>0.6333333333333333</v>
      </c>
      <c r="R209" s="51">
        <f t="shared" si="39"/>
        <v>9.871642667317854E-5</v>
      </c>
      <c r="T209" s="5">
        <f>+R209*(assessment!$J$273*assessment!$E$3)</f>
        <v>630.89299911674811</v>
      </c>
      <c r="V209" s="6">
        <f>+T209/payroll!F209</f>
        <v>1.3616242583775098E-3</v>
      </c>
      <c r="X209" s="5">
        <f>IF(V209&lt;$X$2,T209, +payroll!F209 * $X$2)</f>
        <v>630.89299911674811</v>
      </c>
      <c r="Z209" s="5">
        <f t="shared" si="34"/>
        <v>0</v>
      </c>
      <c r="AB209">
        <f t="shared" si="35"/>
        <v>1</v>
      </c>
    </row>
    <row r="210" spans="1:28" outlineLevel="1">
      <c r="A210" t="s">
        <v>345</v>
      </c>
      <c r="B210" t="s">
        <v>346</v>
      </c>
      <c r="D210" s="40">
        <v>7</v>
      </c>
      <c r="E210" s="40">
        <v>1</v>
      </c>
      <c r="F210" s="40">
        <v>5</v>
      </c>
      <c r="G210">
        <f t="shared" si="32"/>
        <v>13</v>
      </c>
      <c r="I210" s="22">
        <f t="shared" si="36"/>
        <v>4.333333333333333</v>
      </c>
      <c r="J210" s="6">
        <f>+IFR!AD210</f>
        <v>2.6420901936830138E-2</v>
      </c>
      <c r="K210" s="14">
        <f t="shared" si="38"/>
        <v>0.95</v>
      </c>
      <c r="L210" s="22">
        <f t="shared" si="37"/>
        <v>4.1166666666666663</v>
      </c>
      <c r="M210" s="14">
        <v>1</v>
      </c>
      <c r="N210" s="14">
        <v>1</v>
      </c>
      <c r="P210" s="22">
        <f t="shared" si="33"/>
        <v>4.1166666666666663</v>
      </c>
      <c r="R210" s="51">
        <f t="shared" si="39"/>
        <v>6.4165677337566049E-4</v>
      </c>
      <c r="T210" s="5">
        <f>+R210*(assessment!$J$273*assessment!$E$3)</f>
        <v>4100.8044942588631</v>
      </c>
      <c r="V210" s="6">
        <f>+T210/payroll!F210</f>
        <v>6.9646178051881527E-4</v>
      </c>
      <c r="X210" s="5">
        <f>IF(V210&lt;$X$2,T210, +payroll!F210 * $X$2)</f>
        <v>4100.8044942588631</v>
      </c>
      <c r="Z210" s="5">
        <f t="shared" si="34"/>
        <v>0</v>
      </c>
      <c r="AB210">
        <f t="shared" si="35"/>
        <v>1</v>
      </c>
    </row>
    <row r="211" spans="1:28" outlineLevel="1">
      <c r="A211" t="s">
        <v>486</v>
      </c>
      <c r="B211" t="s">
        <v>350</v>
      </c>
      <c r="D211" s="40">
        <v>0</v>
      </c>
      <c r="E211" s="40">
        <v>0</v>
      </c>
      <c r="F211" s="40">
        <v>0</v>
      </c>
      <c r="G211">
        <f>SUM(D211:F211)</f>
        <v>0</v>
      </c>
      <c r="I211" s="22">
        <f>AVERAGE(D211:F211)</f>
        <v>0</v>
      </c>
      <c r="J211" s="6">
        <f>+IFR!AD211</f>
        <v>0</v>
      </c>
      <c r="K211" s="14">
        <f t="shared" si="38"/>
        <v>0.95</v>
      </c>
      <c r="L211" s="22">
        <f>+I211*K211</f>
        <v>0</v>
      </c>
      <c r="M211" s="14">
        <v>1</v>
      </c>
      <c r="N211" s="14">
        <v>1</v>
      </c>
      <c r="P211" s="22">
        <f>+L211*M211*N211</f>
        <v>0</v>
      </c>
      <c r="R211" s="51">
        <f t="shared" si="39"/>
        <v>0</v>
      </c>
      <c r="T211" s="5">
        <f>+R211*(assessment!$J$273*assessment!$E$3)</f>
        <v>0</v>
      </c>
      <c r="V211" s="6">
        <f>+T211/payroll!F211</f>
        <v>0</v>
      </c>
      <c r="X211" s="5">
        <f>IF(V211&lt;$X$2,T211, +payroll!F211 * $X$2)</f>
        <v>0</v>
      </c>
      <c r="Z211" s="5">
        <f>+T211-X211</f>
        <v>0</v>
      </c>
      <c r="AB211" t="e">
        <f>+X211/T211</f>
        <v>#DIV/0!</v>
      </c>
    </row>
    <row r="212" spans="1:28" outlineLevel="1">
      <c r="A212" t="s">
        <v>487</v>
      </c>
      <c r="B212" t="s">
        <v>351</v>
      </c>
      <c r="D212" s="40">
        <v>0</v>
      </c>
      <c r="E212" s="40">
        <v>0</v>
      </c>
      <c r="F212" s="40">
        <v>0</v>
      </c>
      <c r="G212">
        <f>SUM(D212:F212)</f>
        <v>0</v>
      </c>
      <c r="I212" s="22">
        <f>AVERAGE(D212:F212)</f>
        <v>0</v>
      </c>
      <c r="J212" s="6">
        <f>+IFR!AD212</f>
        <v>0</v>
      </c>
      <c r="K212" s="14">
        <f t="shared" si="38"/>
        <v>0.95</v>
      </c>
      <c r="L212" s="22">
        <f>+I212*K212</f>
        <v>0</v>
      </c>
      <c r="M212" s="14">
        <v>1</v>
      </c>
      <c r="N212" s="14">
        <v>1</v>
      </c>
      <c r="P212" s="22">
        <f>+L212*M212*N212</f>
        <v>0</v>
      </c>
      <c r="R212" s="51">
        <f t="shared" si="39"/>
        <v>0</v>
      </c>
      <c r="T212" s="5">
        <f>+R212*(assessment!$J$273*assessment!$E$3)</f>
        <v>0</v>
      </c>
      <c r="V212" s="6">
        <f>+T212/payroll!F212</f>
        <v>0</v>
      </c>
      <c r="X212" s="5">
        <f>IF(V212&lt;$X$2,T212, +payroll!F212 * $X$2)</f>
        <v>0</v>
      </c>
      <c r="Z212" s="5">
        <f>+T212-X212</f>
        <v>0</v>
      </c>
      <c r="AB212" t="e">
        <f>+X212/T212</f>
        <v>#DIV/0!</v>
      </c>
    </row>
    <row r="213" spans="1:28" outlineLevel="1">
      <c r="A213" t="s">
        <v>488</v>
      </c>
      <c r="B213" t="s">
        <v>347</v>
      </c>
      <c r="D213" s="40">
        <v>0</v>
      </c>
      <c r="E213" s="40">
        <v>0</v>
      </c>
      <c r="F213" s="40">
        <v>0</v>
      </c>
      <c r="G213">
        <f t="shared" si="32"/>
        <v>0</v>
      </c>
      <c r="I213" s="22">
        <f t="shared" si="36"/>
        <v>0</v>
      </c>
      <c r="J213" s="6">
        <f>+IFR!AD213</f>
        <v>0</v>
      </c>
      <c r="K213" s="14">
        <f t="shared" si="38"/>
        <v>0.95</v>
      </c>
      <c r="L213" s="22">
        <f t="shared" si="37"/>
        <v>0</v>
      </c>
      <c r="M213" s="14">
        <v>1</v>
      </c>
      <c r="N213" s="14">
        <v>1</v>
      </c>
      <c r="P213" s="22">
        <f t="shared" si="33"/>
        <v>0</v>
      </c>
      <c r="R213" s="51">
        <f t="shared" si="39"/>
        <v>0</v>
      </c>
      <c r="T213" s="5">
        <f>+R213*(assessment!$J$273*assessment!$E$3)</f>
        <v>0</v>
      </c>
      <c r="V213" s="6">
        <f>+T213/payroll!F213</f>
        <v>0</v>
      </c>
      <c r="X213" s="5">
        <f>IF(V213&lt;$X$2,T213, +payroll!F213 * $X$2)</f>
        <v>0</v>
      </c>
      <c r="Z213" s="5">
        <f t="shared" si="34"/>
        <v>0</v>
      </c>
      <c r="AB213" t="e">
        <f t="shared" si="35"/>
        <v>#DIV/0!</v>
      </c>
    </row>
    <row r="214" spans="1:28" outlineLevel="1">
      <c r="A214" t="s">
        <v>349</v>
      </c>
      <c r="B214" t="s">
        <v>348</v>
      </c>
      <c r="D214" s="40">
        <v>0</v>
      </c>
      <c r="E214" s="40">
        <v>3</v>
      </c>
      <c r="F214" s="40">
        <v>1</v>
      </c>
      <c r="G214">
        <f t="shared" si="32"/>
        <v>4</v>
      </c>
      <c r="I214" s="22">
        <f t="shared" si="36"/>
        <v>1.3333333333333333</v>
      </c>
      <c r="J214" s="6">
        <f>+IFR!AD214</f>
        <v>1.4999999999999999E-2</v>
      </c>
      <c r="K214" s="14">
        <f t="shared" si="38"/>
        <v>0.95</v>
      </c>
      <c r="L214" s="22">
        <f t="shared" si="37"/>
        <v>1.2666666666666666</v>
      </c>
      <c r="M214" s="14">
        <v>1</v>
      </c>
      <c r="N214" s="14">
        <v>1</v>
      </c>
      <c r="P214" s="22">
        <f t="shared" si="33"/>
        <v>1.2666666666666666</v>
      </c>
      <c r="R214" s="51">
        <f t="shared" si="39"/>
        <v>1.9743285334635708E-4</v>
      </c>
      <c r="T214" s="5">
        <f>+R214*(assessment!$J$273*assessment!$E$3)</f>
        <v>1261.7859982334962</v>
      </c>
      <c r="V214" s="6">
        <f>+T214/payroll!F214</f>
        <v>4.1861114904943343E-4</v>
      </c>
      <c r="X214" s="5">
        <f>IF(V214&lt;$X$2,T214, +payroll!F214 * $X$2)</f>
        <v>1261.7859982334962</v>
      </c>
      <c r="Z214" s="5">
        <f t="shared" si="34"/>
        <v>0</v>
      </c>
      <c r="AB214">
        <f t="shared" si="35"/>
        <v>1</v>
      </c>
    </row>
    <row r="215" spans="1:28" outlineLevel="1">
      <c r="A215" t="s">
        <v>352</v>
      </c>
      <c r="B215" t="s">
        <v>353</v>
      </c>
      <c r="D215" s="40">
        <v>0</v>
      </c>
      <c r="E215" s="40">
        <v>2</v>
      </c>
      <c r="F215" s="40">
        <v>0</v>
      </c>
      <c r="G215">
        <f t="shared" si="32"/>
        <v>2</v>
      </c>
      <c r="I215" s="22">
        <f t="shared" si="36"/>
        <v>0.66666666666666663</v>
      </c>
      <c r="J215" s="6">
        <f>+IFR!AD215</f>
        <v>6.6666666666666671E-3</v>
      </c>
      <c r="K215" s="14">
        <f t="shared" si="38"/>
        <v>0.95</v>
      </c>
      <c r="L215" s="22">
        <f t="shared" si="37"/>
        <v>0.6333333333333333</v>
      </c>
      <c r="M215" s="14">
        <v>1</v>
      </c>
      <c r="N215" s="14">
        <v>1</v>
      </c>
      <c r="P215" s="22">
        <f t="shared" si="33"/>
        <v>0.6333333333333333</v>
      </c>
      <c r="R215" s="51">
        <f t="shared" si="39"/>
        <v>9.871642667317854E-5</v>
      </c>
      <c r="T215" s="5">
        <f>+R215*(assessment!$J$273*assessment!$E$3)</f>
        <v>630.89299911674811</v>
      </c>
      <c r="V215" s="6">
        <f>+T215/payroll!F215</f>
        <v>3.7873713051454348E-4</v>
      </c>
      <c r="X215" s="5">
        <f>IF(V215&lt;$X$2,T215, +payroll!F215 * $X$2)</f>
        <v>630.89299911674811</v>
      </c>
      <c r="Z215" s="5">
        <f t="shared" si="34"/>
        <v>0</v>
      </c>
      <c r="AB215">
        <f t="shared" si="35"/>
        <v>1</v>
      </c>
    </row>
    <row r="216" spans="1:28" outlineLevel="1">
      <c r="A216" t="s">
        <v>354</v>
      </c>
      <c r="B216" t="s">
        <v>355</v>
      </c>
      <c r="D216" s="40">
        <v>0</v>
      </c>
      <c r="E216" s="40">
        <v>0</v>
      </c>
      <c r="F216" s="40">
        <v>0</v>
      </c>
      <c r="G216">
        <f t="shared" si="32"/>
        <v>0</v>
      </c>
      <c r="I216" s="22">
        <f t="shared" si="36"/>
        <v>0</v>
      </c>
      <c r="J216" s="6">
        <f>+IFR!AD216</f>
        <v>0</v>
      </c>
      <c r="K216" s="14">
        <f t="shared" si="38"/>
        <v>0.95</v>
      </c>
      <c r="L216" s="22">
        <f t="shared" si="37"/>
        <v>0</v>
      </c>
      <c r="M216" s="14">
        <v>1</v>
      </c>
      <c r="N216" s="14">
        <v>1</v>
      </c>
      <c r="P216" s="22">
        <f t="shared" si="33"/>
        <v>0</v>
      </c>
      <c r="R216" s="51">
        <f t="shared" si="39"/>
        <v>0</v>
      </c>
      <c r="T216" s="5">
        <f>+R216*(assessment!$J$273*assessment!$E$3)</f>
        <v>0</v>
      </c>
      <c r="V216" s="6">
        <f>+T216/payroll!F216</f>
        <v>0</v>
      </c>
      <c r="X216" s="5">
        <f>IF(V216&lt;$X$2,T216, +payroll!F216 * $X$2)</f>
        <v>0</v>
      </c>
      <c r="Z216" s="5">
        <f t="shared" si="34"/>
        <v>0</v>
      </c>
      <c r="AB216" t="e">
        <f t="shared" si="35"/>
        <v>#DIV/0!</v>
      </c>
    </row>
    <row r="217" spans="1:28" outlineLevel="1">
      <c r="A217" t="s">
        <v>356</v>
      </c>
      <c r="B217" t="s">
        <v>357</v>
      </c>
      <c r="D217" s="40">
        <v>0</v>
      </c>
      <c r="E217" s="40">
        <v>0</v>
      </c>
      <c r="F217" s="40">
        <v>0</v>
      </c>
      <c r="G217">
        <f t="shared" si="32"/>
        <v>0</v>
      </c>
      <c r="I217" s="22">
        <f t="shared" si="36"/>
        <v>0</v>
      </c>
      <c r="J217" s="6">
        <f>+IFR!AD217</f>
        <v>0</v>
      </c>
      <c r="K217" s="14">
        <f t="shared" si="38"/>
        <v>0.95</v>
      </c>
      <c r="L217" s="22">
        <f t="shared" si="37"/>
        <v>0</v>
      </c>
      <c r="M217" s="14">
        <v>1</v>
      </c>
      <c r="N217" s="14">
        <v>1</v>
      </c>
      <c r="P217" s="22">
        <f t="shared" si="33"/>
        <v>0</v>
      </c>
      <c r="R217" s="51">
        <f t="shared" si="39"/>
        <v>0</v>
      </c>
      <c r="T217" s="5">
        <f>+R217*(assessment!$J$273*assessment!$E$3)</f>
        <v>0</v>
      </c>
      <c r="V217" s="6">
        <f>+T217/payroll!F217</f>
        <v>0</v>
      </c>
      <c r="X217" s="5">
        <f>IF(V217&lt;$X$2,T217, +payroll!F217 * $X$2)</f>
        <v>0</v>
      </c>
      <c r="Z217" s="5">
        <f t="shared" si="34"/>
        <v>0</v>
      </c>
      <c r="AB217" t="e">
        <f t="shared" si="35"/>
        <v>#DIV/0!</v>
      </c>
    </row>
    <row r="218" spans="1:28" outlineLevel="1">
      <c r="A218" t="s">
        <v>358</v>
      </c>
      <c r="B218" t="s">
        <v>359</v>
      </c>
      <c r="D218" s="40">
        <v>2</v>
      </c>
      <c r="E218" s="40">
        <v>0</v>
      </c>
      <c r="F218" s="40">
        <v>0</v>
      </c>
      <c r="G218">
        <f t="shared" si="32"/>
        <v>2</v>
      </c>
      <c r="I218" s="22">
        <f t="shared" si="36"/>
        <v>0.66666666666666663</v>
      </c>
      <c r="J218" s="6">
        <f>+IFR!AD218</f>
        <v>3.3333333333333335E-3</v>
      </c>
      <c r="K218" s="14">
        <f t="shared" si="38"/>
        <v>0.95</v>
      </c>
      <c r="L218" s="22">
        <f t="shared" si="37"/>
        <v>0.6333333333333333</v>
      </c>
      <c r="M218" s="14">
        <v>1</v>
      </c>
      <c r="N218" s="14">
        <v>1</v>
      </c>
      <c r="P218" s="22">
        <f t="shared" si="33"/>
        <v>0.6333333333333333</v>
      </c>
      <c r="R218" s="51">
        <f t="shared" si="39"/>
        <v>9.871642667317854E-5</v>
      </c>
      <c r="T218" s="5">
        <f>+R218*(assessment!$J$273*assessment!$E$3)</f>
        <v>630.89299911674811</v>
      </c>
      <c r="V218" s="6">
        <f>+T218/payroll!F218</f>
        <v>1.9739980034138278E-4</v>
      </c>
      <c r="X218" s="5">
        <f>IF(V218&lt;$X$2,T218, +payroll!F218 * $X$2)</f>
        <v>630.89299911674811</v>
      </c>
      <c r="Z218" s="5">
        <f t="shared" si="34"/>
        <v>0</v>
      </c>
      <c r="AB218">
        <f t="shared" si="35"/>
        <v>1</v>
      </c>
    </row>
    <row r="219" spans="1:28" outlineLevel="1">
      <c r="A219" t="s">
        <v>360</v>
      </c>
      <c r="B219" t="s">
        <v>361</v>
      </c>
      <c r="D219" s="40">
        <v>0</v>
      </c>
      <c r="E219" s="40">
        <v>0</v>
      </c>
      <c r="F219" s="40">
        <v>0</v>
      </c>
      <c r="G219">
        <f t="shared" si="32"/>
        <v>0</v>
      </c>
      <c r="I219" s="22">
        <f t="shared" si="36"/>
        <v>0</v>
      </c>
      <c r="J219" s="6">
        <f>+IFR!AD219</f>
        <v>0</v>
      </c>
      <c r="K219" s="14">
        <f t="shared" si="38"/>
        <v>0.95</v>
      </c>
      <c r="L219" s="22">
        <f t="shared" si="37"/>
        <v>0</v>
      </c>
      <c r="M219" s="14">
        <v>1</v>
      </c>
      <c r="N219" s="14">
        <v>1</v>
      </c>
      <c r="P219" s="22">
        <f t="shared" si="33"/>
        <v>0</v>
      </c>
      <c r="R219" s="51">
        <f t="shared" si="39"/>
        <v>0</v>
      </c>
      <c r="T219" s="5">
        <f>+R219*(assessment!$J$273*assessment!$E$3)</f>
        <v>0</v>
      </c>
      <c r="V219" s="6">
        <f>+T219/payroll!F219</f>
        <v>0</v>
      </c>
      <c r="X219" s="5">
        <f>IF(V219&lt;$X$2,T219, +payroll!F219 * $X$2)</f>
        <v>0</v>
      </c>
      <c r="Z219" s="5">
        <f t="shared" si="34"/>
        <v>0</v>
      </c>
      <c r="AB219" t="e">
        <f t="shared" si="35"/>
        <v>#DIV/0!</v>
      </c>
    </row>
    <row r="220" spans="1:28" outlineLevel="1">
      <c r="A220" t="s">
        <v>362</v>
      </c>
      <c r="B220" t="s">
        <v>363</v>
      </c>
      <c r="D220" s="40">
        <v>0</v>
      </c>
      <c r="E220" s="40">
        <v>0</v>
      </c>
      <c r="F220" s="40">
        <v>0</v>
      </c>
      <c r="G220">
        <f t="shared" si="32"/>
        <v>0</v>
      </c>
      <c r="I220" s="22">
        <f t="shared" si="36"/>
        <v>0</v>
      </c>
      <c r="J220" s="6">
        <f>+IFR!AD220</f>
        <v>0</v>
      </c>
      <c r="K220" s="14">
        <f t="shared" si="38"/>
        <v>0.95</v>
      </c>
      <c r="L220" s="22">
        <f t="shared" si="37"/>
        <v>0</v>
      </c>
      <c r="M220" s="14">
        <v>1</v>
      </c>
      <c r="N220" s="14">
        <v>1</v>
      </c>
      <c r="P220" s="22">
        <f t="shared" si="33"/>
        <v>0</v>
      </c>
      <c r="R220" s="51">
        <f t="shared" si="39"/>
        <v>0</v>
      </c>
      <c r="T220" s="5">
        <f>+R220*(assessment!$J$273*assessment!$E$3)</f>
        <v>0</v>
      </c>
      <c r="V220" s="6">
        <f>+T220/payroll!F220</f>
        <v>0</v>
      </c>
      <c r="X220" s="5">
        <f>IF(V220&lt;$X$2,T220, +payroll!F220 * $X$2)</f>
        <v>0</v>
      </c>
      <c r="Z220" s="5">
        <f t="shared" si="34"/>
        <v>0</v>
      </c>
      <c r="AB220" t="e">
        <f t="shared" si="35"/>
        <v>#DIV/0!</v>
      </c>
    </row>
    <row r="221" spans="1:28" outlineLevel="1">
      <c r="A221" t="s">
        <v>364</v>
      </c>
      <c r="B221" t="s">
        <v>365</v>
      </c>
      <c r="D221" s="40">
        <v>0</v>
      </c>
      <c r="E221" s="40">
        <v>0</v>
      </c>
      <c r="F221" s="40">
        <v>0</v>
      </c>
      <c r="G221">
        <f t="shared" si="32"/>
        <v>0</v>
      </c>
      <c r="I221" s="22">
        <f t="shared" si="36"/>
        <v>0</v>
      </c>
      <c r="J221" s="6">
        <f>+IFR!AD221</f>
        <v>0</v>
      </c>
      <c r="K221" s="14">
        <f t="shared" si="38"/>
        <v>0.95</v>
      </c>
      <c r="L221" s="22">
        <f t="shared" si="37"/>
        <v>0</v>
      </c>
      <c r="M221" s="14">
        <v>1</v>
      </c>
      <c r="N221" s="14">
        <v>1</v>
      </c>
      <c r="P221" s="22">
        <f t="shared" si="33"/>
        <v>0</v>
      </c>
      <c r="R221" s="51">
        <f t="shared" si="39"/>
        <v>0</v>
      </c>
      <c r="T221" s="5">
        <f>+R221*(assessment!$J$273*assessment!$E$3)</f>
        <v>0</v>
      </c>
      <c r="V221" s="6">
        <f>+T221/payroll!F221</f>
        <v>0</v>
      </c>
      <c r="X221" s="5">
        <f>IF(V221&lt;$X$2,T221, +payroll!F221 * $X$2)</f>
        <v>0</v>
      </c>
      <c r="Z221" s="5">
        <f t="shared" si="34"/>
        <v>0</v>
      </c>
      <c r="AB221" t="e">
        <f t="shared" si="35"/>
        <v>#DIV/0!</v>
      </c>
    </row>
    <row r="222" spans="1:28" outlineLevel="1">
      <c r="A222" t="s">
        <v>366</v>
      </c>
      <c r="B222" t="s">
        <v>367</v>
      </c>
      <c r="D222" s="40">
        <v>0</v>
      </c>
      <c r="E222" s="40">
        <v>0</v>
      </c>
      <c r="F222" s="40">
        <v>0</v>
      </c>
      <c r="G222">
        <f t="shared" si="32"/>
        <v>0</v>
      </c>
      <c r="I222" s="22">
        <f t="shared" si="36"/>
        <v>0</v>
      </c>
      <c r="J222" s="6">
        <f>+IFR!AD222</f>
        <v>0</v>
      </c>
      <c r="K222" s="14">
        <f t="shared" si="38"/>
        <v>0.95</v>
      </c>
      <c r="L222" s="22">
        <f t="shared" si="37"/>
        <v>0</v>
      </c>
      <c r="M222" s="14">
        <v>1</v>
      </c>
      <c r="N222" s="14">
        <v>1</v>
      </c>
      <c r="P222" s="22">
        <f t="shared" si="33"/>
        <v>0</v>
      </c>
      <c r="R222" s="51">
        <f t="shared" si="39"/>
        <v>0</v>
      </c>
      <c r="T222" s="5">
        <f>+R222*(assessment!$J$273*assessment!$E$3)</f>
        <v>0</v>
      </c>
      <c r="V222" s="6">
        <f>+T222/payroll!F222</f>
        <v>0</v>
      </c>
      <c r="X222" s="5">
        <f>IF(V222&lt;$X$2,T222, +payroll!F222 * $X$2)</f>
        <v>0</v>
      </c>
      <c r="Z222" s="5">
        <f t="shared" si="34"/>
        <v>0</v>
      </c>
      <c r="AB222" t="e">
        <f t="shared" si="35"/>
        <v>#DIV/0!</v>
      </c>
    </row>
    <row r="223" spans="1:28" outlineLevel="1">
      <c r="A223" t="s">
        <v>368</v>
      </c>
      <c r="B223" t="s">
        <v>369</v>
      </c>
      <c r="D223" s="40">
        <v>0</v>
      </c>
      <c r="E223" s="40">
        <v>0</v>
      </c>
      <c r="F223" s="40">
        <v>0</v>
      </c>
      <c r="G223">
        <f t="shared" si="32"/>
        <v>0</v>
      </c>
      <c r="I223" s="22">
        <f t="shared" si="36"/>
        <v>0</v>
      </c>
      <c r="J223" s="6">
        <f>+IFR!AD223</f>
        <v>0</v>
      </c>
      <c r="K223" s="14">
        <f t="shared" si="38"/>
        <v>0.95</v>
      </c>
      <c r="L223" s="22">
        <f t="shared" si="37"/>
        <v>0</v>
      </c>
      <c r="M223" s="14">
        <v>1</v>
      </c>
      <c r="N223" s="14">
        <v>1</v>
      </c>
      <c r="P223" s="22">
        <f t="shared" si="33"/>
        <v>0</v>
      </c>
      <c r="R223" s="51">
        <f t="shared" si="39"/>
        <v>0</v>
      </c>
      <c r="T223" s="5">
        <f>+R223*(assessment!$J$273*assessment!$E$3)</f>
        <v>0</v>
      </c>
      <c r="V223" s="6">
        <f>+T223/payroll!F223</f>
        <v>0</v>
      </c>
      <c r="X223" s="5">
        <f>IF(V223&lt;$X$2,T223, +payroll!F223 * $X$2)</f>
        <v>0</v>
      </c>
      <c r="Z223" s="5">
        <f t="shared" si="34"/>
        <v>0</v>
      </c>
      <c r="AB223" t="e">
        <f t="shared" si="35"/>
        <v>#DIV/0!</v>
      </c>
    </row>
    <row r="224" spans="1:28" outlineLevel="1">
      <c r="A224" t="s">
        <v>370</v>
      </c>
      <c r="B224" t="s">
        <v>371</v>
      </c>
      <c r="D224" s="40">
        <v>4</v>
      </c>
      <c r="E224" s="40">
        <v>2</v>
      </c>
      <c r="F224" s="40">
        <v>4</v>
      </c>
      <c r="G224">
        <f t="shared" si="32"/>
        <v>10</v>
      </c>
      <c r="I224" s="22">
        <f t="shared" si="36"/>
        <v>3.3333333333333335</v>
      </c>
      <c r="J224" s="6">
        <f>+IFR!AD224</f>
        <v>1.9314456978597044E-2</v>
      </c>
      <c r="K224" s="14">
        <f t="shared" si="38"/>
        <v>0.95</v>
      </c>
      <c r="L224" s="22">
        <f t="shared" si="37"/>
        <v>3.1666666666666665</v>
      </c>
      <c r="M224" s="14">
        <v>1</v>
      </c>
      <c r="N224" s="14">
        <v>1</v>
      </c>
      <c r="P224" s="22">
        <f t="shared" si="33"/>
        <v>3.1666666666666665</v>
      </c>
      <c r="R224" s="51">
        <f t="shared" si="39"/>
        <v>4.9358213336589266E-4</v>
      </c>
      <c r="T224" s="5">
        <f>+R224*(assessment!$J$273*assessment!$E$3)</f>
        <v>3154.4649955837403</v>
      </c>
      <c r="V224" s="6">
        <f>+T224/payroll!F224</f>
        <v>4.9205503645527871E-4</v>
      </c>
      <c r="X224" s="5">
        <f>IF(V224&lt;$X$2,T224, +payroll!F224 * $X$2)</f>
        <v>3154.4649955837403</v>
      </c>
      <c r="Z224" s="5">
        <f t="shared" si="34"/>
        <v>0</v>
      </c>
      <c r="AB224">
        <f t="shared" si="35"/>
        <v>1</v>
      </c>
    </row>
    <row r="225" spans="1:28" outlineLevel="1">
      <c r="A225" t="s">
        <v>372</v>
      </c>
      <c r="B225" t="s">
        <v>373</v>
      </c>
      <c r="D225" s="40">
        <v>1</v>
      </c>
      <c r="E225" s="40">
        <v>0</v>
      </c>
      <c r="F225" s="40">
        <v>0</v>
      </c>
      <c r="G225">
        <f t="shared" si="32"/>
        <v>1</v>
      </c>
      <c r="I225" s="22">
        <f t="shared" si="36"/>
        <v>0.33333333333333331</v>
      </c>
      <c r="J225" s="6">
        <f>+IFR!AD225</f>
        <v>1.6666666666666668E-3</v>
      </c>
      <c r="K225" s="14">
        <f t="shared" si="38"/>
        <v>0.95</v>
      </c>
      <c r="L225" s="22">
        <f t="shared" si="37"/>
        <v>0.31666666666666665</v>
      </c>
      <c r="M225" s="14">
        <v>1</v>
      </c>
      <c r="N225" s="14">
        <v>1</v>
      </c>
      <c r="P225" s="22">
        <f t="shared" si="33"/>
        <v>0.31666666666666665</v>
      </c>
      <c r="R225" s="51">
        <f t="shared" si="39"/>
        <v>4.935821333658927E-5</v>
      </c>
      <c r="T225" s="5">
        <f>+R225*(assessment!$J$273*assessment!$E$3)</f>
        <v>315.44649955837406</v>
      </c>
      <c r="V225" s="6">
        <f>+T225/payroll!F225</f>
        <v>3.3835868488006984E-4</v>
      </c>
      <c r="X225" s="5">
        <f>IF(V225&lt;$X$2,T225, +payroll!F225 * $X$2)</f>
        <v>315.44649955837406</v>
      </c>
      <c r="Z225" s="5">
        <f t="shared" si="34"/>
        <v>0</v>
      </c>
      <c r="AB225">
        <f t="shared" si="35"/>
        <v>1</v>
      </c>
    </row>
    <row r="226" spans="1:28" outlineLevel="1">
      <c r="A226" t="s">
        <v>374</v>
      </c>
      <c r="B226" t="s">
        <v>375</v>
      </c>
      <c r="D226" s="40">
        <v>0</v>
      </c>
      <c r="E226" s="40">
        <v>0</v>
      </c>
      <c r="F226" s="40">
        <v>0</v>
      </c>
      <c r="G226">
        <f t="shared" si="32"/>
        <v>0</v>
      </c>
      <c r="I226" s="22">
        <f t="shared" si="36"/>
        <v>0</v>
      </c>
      <c r="J226" s="6">
        <f>+IFR!AD226</f>
        <v>0</v>
      </c>
      <c r="K226" s="14">
        <f t="shared" si="38"/>
        <v>0.95</v>
      </c>
      <c r="L226" s="22">
        <f t="shared" si="37"/>
        <v>0</v>
      </c>
      <c r="M226" s="14">
        <v>1</v>
      </c>
      <c r="N226" s="14">
        <v>1</v>
      </c>
      <c r="P226" s="22">
        <f t="shared" si="33"/>
        <v>0</v>
      </c>
      <c r="R226" s="51">
        <f t="shared" si="39"/>
        <v>0</v>
      </c>
      <c r="T226" s="5">
        <f>+R226*(assessment!$J$273*assessment!$E$3)</f>
        <v>0</v>
      </c>
      <c r="V226" s="6">
        <f>+T226/payroll!F226</f>
        <v>0</v>
      </c>
      <c r="X226" s="5">
        <f>IF(V226&lt;$X$2,T226, +payroll!F226 * $X$2)</f>
        <v>0</v>
      </c>
      <c r="Z226" s="5">
        <f t="shared" si="34"/>
        <v>0</v>
      </c>
      <c r="AB226" t="e">
        <f t="shared" si="35"/>
        <v>#DIV/0!</v>
      </c>
    </row>
    <row r="227" spans="1:28" outlineLevel="1">
      <c r="A227" t="s">
        <v>376</v>
      </c>
      <c r="B227" t="s">
        <v>377</v>
      </c>
      <c r="D227" s="40">
        <v>0</v>
      </c>
      <c r="E227" s="40">
        <v>0</v>
      </c>
      <c r="F227" s="40">
        <v>0</v>
      </c>
      <c r="G227">
        <f t="shared" si="32"/>
        <v>0</v>
      </c>
      <c r="I227" s="22">
        <f t="shared" si="36"/>
        <v>0</v>
      </c>
      <c r="J227" s="6">
        <f>+IFR!AD227</f>
        <v>0</v>
      </c>
      <c r="K227" s="14">
        <f t="shared" si="38"/>
        <v>0.95</v>
      </c>
      <c r="L227" s="22">
        <f t="shared" si="37"/>
        <v>0</v>
      </c>
      <c r="M227" s="14">
        <v>1</v>
      </c>
      <c r="N227" s="14">
        <v>1</v>
      </c>
      <c r="P227" s="22">
        <f t="shared" si="33"/>
        <v>0</v>
      </c>
      <c r="R227" s="51">
        <f t="shared" si="39"/>
        <v>0</v>
      </c>
      <c r="T227" s="5">
        <f>+R227*(assessment!$J$273*assessment!$E$3)</f>
        <v>0</v>
      </c>
      <c r="V227" s="6">
        <f>+T227/payroll!F227</f>
        <v>0</v>
      </c>
      <c r="X227" s="5">
        <f>IF(V227&lt;$X$2,T227, +payroll!F227 * $X$2)</f>
        <v>0</v>
      </c>
      <c r="Z227" s="5">
        <f t="shared" si="34"/>
        <v>0</v>
      </c>
      <c r="AB227" t="e">
        <f t="shared" si="35"/>
        <v>#DIV/0!</v>
      </c>
    </row>
    <row r="228" spans="1:28" outlineLevel="1">
      <c r="A228" t="s">
        <v>378</v>
      </c>
      <c r="B228" t="s">
        <v>379</v>
      </c>
      <c r="D228" s="40">
        <v>0</v>
      </c>
      <c r="E228" s="40">
        <v>1</v>
      </c>
      <c r="F228" s="40">
        <v>0</v>
      </c>
      <c r="G228">
        <f t="shared" ref="G228:G262" si="40">SUM(D228:F228)</f>
        <v>1</v>
      </c>
      <c r="I228" s="22">
        <f t="shared" si="36"/>
        <v>0.33333333333333331</v>
      </c>
      <c r="J228" s="6">
        <f>+IFR!AD228</f>
        <v>3.3333333333333335E-3</v>
      </c>
      <c r="K228" s="14">
        <f t="shared" si="38"/>
        <v>0.95</v>
      </c>
      <c r="L228" s="22">
        <f t="shared" si="37"/>
        <v>0.31666666666666665</v>
      </c>
      <c r="M228" s="14">
        <v>1</v>
      </c>
      <c r="N228" s="14">
        <v>1</v>
      </c>
      <c r="P228" s="22">
        <f t="shared" ref="P228:P262" si="41">+L228*M228*N228</f>
        <v>0.31666666666666665</v>
      </c>
      <c r="R228" s="51">
        <f t="shared" si="39"/>
        <v>4.935821333658927E-5</v>
      </c>
      <c r="T228" s="5">
        <f>+R228*(assessment!$J$273*assessment!$E$3)</f>
        <v>315.44649955837406</v>
      </c>
      <c r="V228" s="6">
        <f>+T228/payroll!F228</f>
        <v>2.1961741720832279E-4</v>
      </c>
      <c r="X228" s="5">
        <f>IF(V228&lt;$X$2,T228, +payroll!F228 * $X$2)</f>
        <v>315.44649955837406</v>
      </c>
      <c r="Z228" s="5">
        <f t="shared" ref="Z228:Z262" si="42">+T228-X228</f>
        <v>0</v>
      </c>
      <c r="AB228">
        <f t="shared" ref="AB228:AB262" si="43">+X228/T228</f>
        <v>1</v>
      </c>
    </row>
    <row r="229" spans="1:28" outlineLevel="1">
      <c r="A229" t="s">
        <v>511</v>
      </c>
      <c r="B229" t="s">
        <v>512</v>
      </c>
      <c r="D229" s="40">
        <v>0</v>
      </c>
      <c r="E229" s="40">
        <v>0</v>
      </c>
      <c r="F229" s="40">
        <v>0</v>
      </c>
      <c r="G229">
        <f>SUM(D229:F229)</f>
        <v>0</v>
      </c>
      <c r="I229" s="22">
        <f>AVERAGE(D229:F229)</f>
        <v>0</v>
      </c>
      <c r="J229" s="6">
        <f>+IFR!AD229</f>
        <v>0</v>
      </c>
      <c r="K229" s="14">
        <f t="shared" si="38"/>
        <v>0.95</v>
      </c>
      <c r="L229" s="22">
        <f>+I229*K229</f>
        <v>0</v>
      </c>
      <c r="M229" s="14">
        <v>1</v>
      </c>
      <c r="N229" s="14">
        <v>1</v>
      </c>
      <c r="P229" s="22">
        <f>+L229*M229*N229</f>
        <v>0</v>
      </c>
      <c r="R229" s="51">
        <f t="shared" si="39"/>
        <v>0</v>
      </c>
      <c r="T229" s="5">
        <f>+R229*(assessment!$J$273*assessment!$E$3)</f>
        <v>0</v>
      </c>
      <c r="V229" s="6">
        <f>+T229/payroll!F229</f>
        <v>0</v>
      </c>
      <c r="X229" s="5">
        <f>IF(V229&lt;$X$2,T229, +payroll!F229 * $X$2)</f>
        <v>0</v>
      </c>
      <c r="Z229" s="5">
        <f>+T229-X229</f>
        <v>0</v>
      </c>
      <c r="AB229" t="e">
        <f>+X229/T229</f>
        <v>#DIV/0!</v>
      </c>
    </row>
    <row r="230" spans="1:28" outlineLevel="1">
      <c r="A230" t="s">
        <v>380</v>
      </c>
      <c r="B230" t="s">
        <v>381</v>
      </c>
      <c r="D230" s="40">
        <v>1</v>
      </c>
      <c r="E230" s="40">
        <v>1</v>
      </c>
      <c r="F230" s="40">
        <v>2</v>
      </c>
      <c r="G230">
        <f t="shared" si="40"/>
        <v>4</v>
      </c>
      <c r="I230" s="22">
        <f t="shared" ref="I230:I262" si="44">AVERAGE(D230:F230)</f>
        <v>1.3333333333333333</v>
      </c>
      <c r="J230" s="6">
        <f>+IFR!AD230</f>
        <v>1.4999999999999999E-2</v>
      </c>
      <c r="K230" s="14">
        <f t="shared" si="38"/>
        <v>0.95</v>
      </c>
      <c r="L230" s="22">
        <f t="shared" ref="L230:L262" si="45">+I230*K230</f>
        <v>1.2666666666666666</v>
      </c>
      <c r="M230" s="14">
        <v>1</v>
      </c>
      <c r="N230" s="14">
        <v>1</v>
      </c>
      <c r="P230" s="22">
        <f t="shared" si="41"/>
        <v>1.2666666666666666</v>
      </c>
      <c r="R230" s="51">
        <f t="shared" si="39"/>
        <v>1.9743285334635708E-4</v>
      </c>
      <c r="T230" s="5">
        <f>+R230*(assessment!$J$273*assessment!$E$3)</f>
        <v>1261.7859982334962</v>
      </c>
      <c r="V230" s="6">
        <f>+T230/payroll!F230</f>
        <v>1.545593392262682E-3</v>
      </c>
      <c r="X230" s="5">
        <f>IF(V230&lt;$X$2,T230, +payroll!F230 * $X$2)</f>
        <v>1261.7859982334962</v>
      </c>
      <c r="Z230" s="5">
        <f t="shared" si="42"/>
        <v>0</v>
      </c>
      <c r="AB230">
        <f t="shared" si="43"/>
        <v>1</v>
      </c>
    </row>
    <row r="231" spans="1:28" outlineLevel="1">
      <c r="A231" t="s">
        <v>382</v>
      </c>
      <c r="B231" t="s">
        <v>383</v>
      </c>
      <c r="D231" s="40">
        <v>1</v>
      </c>
      <c r="E231" s="40">
        <v>0</v>
      </c>
      <c r="F231" s="40">
        <v>1</v>
      </c>
      <c r="G231">
        <f t="shared" si="40"/>
        <v>2</v>
      </c>
      <c r="I231" s="22">
        <f t="shared" si="44"/>
        <v>0.66666666666666663</v>
      </c>
      <c r="J231" s="6">
        <f>+IFR!AD231</f>
        <v>6.6666666666666671E-3</v>
      </c>
      <c r="K231" s="14">
        <f t="shared" si="38"/>
        <v>0.95</v>
      </c>
      <c r="L231" s="22">
        <f t="shared" si="45"/>
        <v>0.6333333333333333</v>
      </c>
      <c r="M231" s="14">
        <v>1</v>
      </c>
      <c r="N231" s="14">
        <v>1</v>
      </c>
      <c r="P231" s="22">
        <f t="shared" si="41"/>
        <v>0.6333333333333333</v>
      </c>
      <c r="R231" s="51">
        <f t="shared" si="39"/>
        <v>9.871642667317854E-5</v>
      </c>
      <c r="T231" s="5">
        <f>+R231*(assessment!$J$273*assessment!$E$3)</f>
        <v>630.89299911674811</v>
      </c>
      <c r="V231" s="6">
        <f>+T231/payroll!F231</f>
        <v>7.5794685097156623E-4</v>
      </c>
      <c r="X231" s="5">
        <f>IF(V231&lt;$X$2,T231, +payroll!F231 * $X$2)</f>
        <v>630.89299911674811</v>
      </c>
      <c r="Z231" s="5">
        <f t="shared" si="42"/>
        <v>0</v>
      </c>
      <c r="AB231">
        <f t="shared" si="43"/>
        <v>1</v>
      </c>
    </row>
    <row r="232" spans="1:28" outlineLevel="1">
      <c r="A232" t="s">
        <v>384</v>
      </c>
      <c r="B232" t="s">
        <v>385</v>
      </c>
      <c r="D232" s="40">
        <v>0</v>
      </c>
      <c r="E232" s="40">
        <v>1</v>
      </c>
      <c r="F232" s="40">
        <v>1</v>
      </c>
      <c r="G232">
        <f t="shared" si="40"/>
        <v>2</v>
      </c>
      <c r="I232" s="22">
        <f t="shared" si="44"/>
        <v>0.66666666666666663</v>
      </c>
      <c r="J232" s="6">
        <f>+IFR!AD232</f>
        <v>8.3333333333333332E-3</v>
      </c>
      <c r="K232" s="14">
        <f t="shared" si="38"/>
        <v>0.95</v>
      </c>
      <c r="L232" s="22">
        <f t="shared" si="45"/>
        <v>0.6333333333333333</v>
      </c>
      <c r="M232" s="14">
        <v>1</v>
      </c>
      <c r="N232" s="14">
        <v>1</v>
      </c>
      <c r="P232" s="22">
        <f t="shared" si="41"/>
        <v>0.6333333333333333</v>
      </c>
      <c r="R232" s="51">
        <f t="shared" si="39"/>
        <v>9.871642667317854E-5</v>
      </c>
      <c r="T232" s="5">
        <f>+R232*(assessment!$J$273*assessment!$E$3)</f>
        <v>630.89299911674811</v>
      </c>
      <c r="V232" s="6">
        <f>+T232/payroll!F232</f>
        <v>1.9835467417107086E-4</v>
      </c>
      <c r="X232" s="5">
        <f>IF(V232&lt;$X$2,T232, +payroll!F232 * $X$2)</f>
        <v>630.89299911674811</v>
      </c>
      <c r="Z232" s="5">
        <f t="shared" si="42"/>
        <v>0</v>
      </c>
      <c r="AB232">
        <f t="shared" si="43"/>
        <v>1</v>
      </c>
    </row>
    <row r="233" spans="1:28" s="48" customFormat="1" outlineLevel="1">
      <c r="A233" s="50" t="s">
        <v>564</v>
      </c>
      <c r="B233" s="50" t="s">
        <v>565</v>
      </c>
      <c r="D233" s="40">
        <v>0</v>
      </c>
      <c r="E233" s="40">
        <v>0</v>
      </c>
      <c r="F233" s="40">
        <v>0</v>
      </c>
      <c r="G233" s="48">
        <f t="shared" si="40"/>
        <v>0</v>
      </c>
      <c r="I233" s="22">
        <f t="shared" si="44"/>
        <v>0</v>
      </c>
      <c r="J233" s="6">
        <f>+IFR!AD233</f>
        <v>0</v>
      </c>
      <c r="K233" s="14">
        <f t="shared" si="38"/>
        <v>0.95</v>
      </c>
      <c r="L233" s="22">
        <f t="shared" si="45"/>
        <v>0</v>
      </c>
      <c r="M233" s="14">
        <v>1</v>
      </c>
      <c r="N233" s="14"/>
      <c r="P233" s="22">
        <f t="shared" si="41"/>
        <v>0</v>
      </c>
      <c r="R233" s="51">
        <f t="shared" si="39"/>
        <v>0</v>
      </c>
      <c r="T233" s="5">
        <f>+R233*(assessment!$J$273*assessment!$E$3)</f>
        <v>0</v>
      </c>
      <c r="V233" s="6">
        <f>+T233/payroll!F233</f>
        <v>0</v>
      </c>
      <c r="X233" s="5">
        <f>IF(V233&lt;$X$2,T233, +payroll!F233 * $X$2)</f>
        <v>0</v>
      </c>
      <c r="Z233" s="5">
        <f t="shared" si="42"/>
        <v>0</v>
      </c>
      <c r="AB233" s="48" t="e">
        <f t="shared" si="43"/>
        <v>#DIV/0!</v>
      </c>
    </row>
    <row r="234" spans="1:28" outlineLevel="1">
      <c r="A234" t="s">
        <v>386</v>
      </c>
      <c r="B234" t="s">
        <v>387</v>
      </c>
      <c r="D234" s="40">
        <v>0</v>
      </c>
      <c r="E234" s="40">
        <v>0</v>
      </c>
      <c r="F234" s="40">
        <v>0</v>
      </c>
      <c r="G234">
        <f t="shared" si="40"/>
        <v>0</v>
      </c>
      <c r="I234" s="22">
        <f t="shared" si="44"/>
        <v>0</v>
      </c>
      <c r="J234" s="6">
        <f>+IFR!AD234</f>
        <v>0</v>
      </c>
      <c r="K234" s="14">
        <f t="shared" si="38"/>
        <v>0.95</v>
      </c>
      <c r="L234" s="22">
        <f t="shared" si="45"/>
        <v>0</v>
      </c>
      <c r="M234" s="14">
        <v>1</v>
      </c>
      <c r="N234" s="14">
        <v>1</v>
      </c>
      <c r="P234" s="22">
        <f t="shared" si="41"/>
        <v>0</v>
      </c>
      <c r="R234" s="51">
        <f t="shared" si="39"/>
        <v>0</v>
      </c>
      <c r="T234" s="5">
        <f>+R234*(assessment!$J$273*assessment!$E$3)</f>
        <v>0</v>
      </c>
      <c r="V234" s="6">
        <f>+T234/payroll!F234</f>
        <v>0</v>
      </c>
      <c r="X234" s="5">
        <f>IF(V234&lt;$X$2,T234, +payroll!F234 * $X$2)</f>
        <v>0</v>
      </c>
      <c r="Z234" s="5">
        <f t="shared" si="42"/>
        <v>0</v>
      </c>
      <c r="AB234" t="e">
        <f t="shared" si="43"/>
        <v>#DIV/0!</v>
      </c>
    </row>
    <row r="235" spans="1:28" outlineLevel="1">
      <c r="A235" t="s">
        <v>388</v>
      </c>
      <c r="B235" t="s">
        <v>389</v>
      </c>
      <c r="D235" s="40">
        <v>0</v>
      </c>
      <c r="E235" s="40">
        <v>0</v>
      </c>
      <c r="F235" s="40">
        <v>0</v>
      </c>
      <c r="G235">
        <f t="shared" si="40"/>
        <v>0</v>
      </c>
      <c r="I235" s="22">
        <f t="shared" si="44"/>
        <v>0</v>
      </c>
      <c r="J235" s="6">
        <f>+IFR!AD235</f>
        <v>0</v>
      </c>
      <c r="K235" s="14">
        <f t="shared" si="38"/>
        <v>0.95</v>
      </c>
      <c r="L235" s="22">
        <f t="shared" si="45"/>
        <v>0</v>
      </c>
      <c r="M235" s="14">
        <v>1</v>
      </c>
      <c r="N235" s="14">
        <v>1</v>
      </c>
      <c r="P235" s="22">
        <f t="shared" si="41"/>
        <v>0</v>
      </c>
      <c r="R235" s="51">
        <f t="shared" si="39"/>
        <v>0</v>
      </c>
      <c r="T235" s="5">
        <f>+R235*(assessment!$J$273*assessment!$E$3)</f>
        <v>0</v>
      </c>
      <c r="V235" s="6">
        <f>+T235/payroll!F235</f>
        <v>0</v>
      </c>
      <c r="X235" s="5">
        <f>IF(V235&lt;$X$2,T235, +payroll!F235 * $X$2)</f>
        <v>0</v>
      </c>
      <c r="Z235" s="5">
        <f t="shared" si="42"/>
        <v>0</v>
      </c>
      <c r="AB235" t="e">
        <f t="shared" si="43"/>
        <v>#DIV/0!</v>
      </c>
    </row>
    <row r="236" spans="1:28" outlineLevel="1">
      <c r="A236" t="s">
        <v>390</v>
      </c>
      <c r="B236" t="s">
        <v>391</v>
      </c>
      <c r="D236" s="40">
        <v>0</v>
      </c>
      <c r="E236" s="40">
        <v>0</v>
      </c>
      <c r="F236" s="40">
        <v>0</v>
      </c>
      <c r="G236">
        <f t="shared" si="40"/>
        <v>0</v>
      </c>
      <c r="I236" s="22">
        <f t="shared" si="44"/>
        <v>0</v>
      </c>
      <c r="J236" s="6">
        <f>+IFR!AD236</f>
        <v>0</v>
      </c>
      <c r="K236" s="14">
        <f t="shared" si="38"/>
        <v>0.95</v>
      </c>
      <c r="L236" s="22">
        <f t="shared" si="45"/>
        <v>0</v>
      </c>
      <c r="M236" s="14">
        <v>1</v>
      </c>
      <c r="N236" s="14">
        <v>1</v>
      </c>
      <c r="P236" s="22">
        <f t="shared" si="41"/>
        <v>0</v>
      </c>
      <c r="R236" s="51">
        <f t="shared" si="39"/>
        <v>0</v>
      </c>
      <c r="T236" s="5">
        <f>+R236*(assessment!$J$273*assessment!$E$3)</f>
        <v>0</v>
      </c>
      <c r="V236" s="6">
        <f>+T236/payroll!F236</f>
        <v>0</v>
      </c>
      <c r="X236" s="5">
        <f>IF(V236&lt;$X$2,T236, +payroll!F236 * $X$2)</f>
        <v>0</v>
      </c>
      <c r="Z236" s="5">
        <f t="shared" si="42"/>
        <v>0</v>
      </c>
      <c r="AB236" t="e">
        <f t="shared" si="43"/>
        <v>#DIV/0!</v>
      </c>
    </row>
    <row r="237" spans="1:28" outlineLevel="1">
      <c r="A237" t="s">
        <v>392</v>
      </c>
      <c r="B237" t="s">
        <v>393</v>
      </c>
      <c r="D237" s="40">
        <v>7</v>
      </c>
      <c r="E237" s="40">
        <v>4</v>
      </c>
      <c r="F237" s="40">
        <v>3</v>
      </c>
      <c r="G237">
        <f t="shared" si="40"/>
        <v>14</v>
      </c>
      <c r="I237" s="22">
        <f t="shared" si="44"/>
        <v>4.666666666666667</v>
      </c>
      <c r="J237" s="6">
        <f>+IFR!AD237</f>
        <v>0.04</v>
      </c>
      <c r="K237" s="14">
        <f t="shared" si="38"/>
        <v>1</v>
      </c>
      <c r="L237" s="22">
        <f t="shared" si="45"/>
        <v>4.666666666666667</v>
      </c>
      <c r="M237" s="14">
        <v>1</v>
      </c>
      <c r="N237" s="14">
        <v>1</v>
      </c>
      <c r="P237" s="22">
        <f>+L237*M237*N237</f>
        <v>4.666666666666667</v>
      </c>
      <c r="R237" s="51">
        <f t="shared" si="39"/>
        <v>7.2738419653921034E-4</v>
      </c>
      <c r="T237" s="5">
        <f>+R237*(assessment!$J$273*assessment!$E$3)</f>
        <v>4648.6852566497237</v>
      </c>
      <c r="V237" s="6">
        <f>+T237/payroll!F237</f>
        <v>2.1739965030111085E-3</v>
      </c>
      <c r="X237" s="5">
        <f>IF(V237&lt;$X$2,T237, +payroll!F237 * $X$2)</f>
        <v>4648.6852566497237</v>
      </c>
      <c r="Z237" s="5">
        <f t="shared" si="42"/>
        <v>0</v>
      </c>
      <c r="AB237">
        <f t="shared" si="43"/>
        <v>1</v>
      </c>
    </row>
    <row r="238" spans="1:28" outlineLevel="1">
      <c r="A238" t="s">
        <v>394</v>
      </c>
      <c r="B238" t="s">
        <v>395</v>
      </c>
      <c r="D238" s="40">
        <v>0</v>
      </c>
      <c r="E238" s="40">
        <v>0</v>
      </c>
      <c r="F238" s="40">
        <v>0</v>
      </c>
      <c r="G238">
        <f t="shared" si="40"/>
        <v>0</v>
      </c>
      <c r="I238" s="22">
        <f t="shared" si="44"/>
        <v>0</v>
      </c>
      <c r="J238" s="52">
        <f>+IFR!AD238</f>
        <v>0</v>
      </c>
      <c r="K238" s="14">
        <f t="shared" si="38"/>
        <v>0.95</v>
      </c>
      <c r="L238" s="22">
        <f t="shared" si="45"/>
        <v>0</v>
      </c>
      <c r="M238" s="14">
        <v>1</v>
      </c>
      <c r="N238" s="14">
        <v>1</v>
      </c>
      <c r="P238" s="22">
        <f t="shared" si="41"/>
        <v>0</v>
      </c>
      <c r="R238" s="51">
        <f t="shared" si="39"/>
        <v>0</v>
      </c>
      <c r="T238" s="5">
        <f>+R238*(assessment!$J$273*assessment!$E$3)</f>
        <v>0</v>
      </c>
      <c r="V238" s="6">
        <f>+T238/payroll!F238</f>
        <v>0</v>
      </c>
      <c r="X238" s="5">
        <f>IF(V238&lt;$X$2,T238, +payroll!F238 * $X$2)</f>
        <v>0</v>
      </c>
      <c r="Z238" s="5">
        <f t="shared" si="42"/>
        <v>0</v>
      </c>
      <c r="AB238" t="e">
        <f t="shared" si="43"/>
        <v>#DIV/0!</v>
      </c>
    </row>
    <row r="239" spans="1:28" s="48" customFormat="1" outlineLevel="1">
      <c r="A239" s="50" t="s">
        <v>576</v>
      </c>
      <c r="B239" s="50" t="s">
        <v>577</v>
      </c>
      <c r="D239" s="40">
        <v>0</v>
      </c>
      <c r="E239" s="40">
        <v>0</v>
      </c>
      <c r="F239" s="40">
        <v>0</v>
      </c>
      <c r="I239" s="22">
        <f t="shared" si="44"/>
        <v>0</v>
      </c>
      <c r="J239" s="52">
        <f>+IFR!AD239</f>
        <v>0</v>
      </c>
      <c r="K239" s="14">
        <f t="shared" si="38"/>
        <v>0.95</v>
      </c>
      <c r="L239" s="22">
        <f t="shared" si="45"/>
        <v>0</v>
      </c>
      <c r="M239" s="14">
        <v>1</v>
      </c>
      <c r="N239" s="14"/>
      <c r="P239" s="22">
        <f t="shared" si="41"/>
        <v>0</v>
      </c>
      <c r="R239" s="51">
        <f t="shared" si="39"/>
        <v>0</v>
      </c>
      <c r="T239" s="5">
        <f>+R239*(assessment!$J$273*assessment!$E$3)</f>
        <v>0</v>
      </c>
      <c r="V239" s="52">
        <f>+T239/payroll!F239</f>
        <v>0</v>
      </c>
      <c r="X239" s="5">
        <f>IF(V239&lt;$X$2,T239, +payroll!F239 * $X$2)</f>
        <v>0</v>
      </c>
      <c r="Z239" s="5">
        <f t="shared" si="42"/>
        <v>0</v>
      </c>
      <c r="AB239" s="48" t="e">
        <f t="shared" si="43"/>
        <v>#DIV/0!</v>
      </c>
    </row>
    <row r="240" spans="1:28" outlineLevel="1">
      <c r="A240" t="s">
        <v>396</v>
      </c>
      <c r="B240" t="s">
        <v>397</v>
      </c>
      <c r="D240" s="40">
        <v>1</v>
      </c>
      <c r="E240" s="40">
        <v>1</v>
      </c>
      <c r="F240" s="40">
        <v>0</v>
      </c>
      <c r="G240">
        <f t="shared" si="40"/>
        <v>2</v>
      </c>
      <c r="I240" s="22">
        <f t="shared" si="44"/>
        <v>0.66666666666666663</v>
      </c>
      <c r="J240" s="52">
        <f>+IFR!AD240</f>
        <v>5.0000000000000001E-3</v>
      </c>
      <c r="K240" s="14">
        <f t="shared" si="38"/>
        <v>0.95</v>
      </c>
      <c r="L240" s="22">
        <f t="shared" si="45"/>
        <v>0.6333333333333333</v>
      </c>
      <c r="M240" s="14">
        <v>1</v>
      </c>
      <c r="N240" s="14">
        <v>1</v>
      </c>
      <c r="P240" s="22">
        <f t="shared" si="41"/>
        <v>0.6333333333333333</v>
      </c>
      <c r="R240" s="51">
        <f t="shared" si="39"/>
        <v>9.871642667317854E-5</v>
      </c>
      <c r="T240" s="5">
        <f>+R240*(assessment!$J$273*assessment!$E$3)</f>
        <v>630.89299911674811</v>
      </c>
      <c r="V240" s="52">
        <f>+T240/payroll!F240</f>
        <v>2.7257857726799262E-4</v>
      </c>
      <c r="X240" s="5">
        <f>IF(V240&lt;$X$2,T240, +payroll!F240 * $X$2)</f>
        <v>630.89299911674811</v>
      </c>
      <c r="Z240" s="5">
        <f t="shared" si="42"/>
        <v>0</v>
      </c>
      <c r="AB240" s="48">
        <f t="shared" si="43"/>
        <v>1</v>
      </c>
    </row>
    <row r="241" spans="1:28" outlineLevel="1">
      <c r="A241" t="s">
        <v>398</v>
      </c>
      <c r="B241" t="s">
        <v>399</v>
      </c>
      <c r="D241" s="40">
        <v>0</v>
      </c>
      <c r="E241" s="40">
        <v>0</v>
      </c>
      <c r="F241" s="40">
        <v>0</v>
      </c>
      <c r="G241">
        <f t="shared" si="40"/>
        <v>0</v>
      </c>
      <c r="I241" s="22">
        <f t="shared" si="44"/>
        <v>0</v>
      </c>
      <c r="J241" s="52">
        <f>+IFR!AD241</f>
        <v>0</v>
      </c>
      <c r="K241" s="14">
        <f t="shared" si="38"/>
        <v>0.95</v>
      </c>
      <c r="L241" s="22">
        <f t="shared" si="45"/>
        <v>0</v>
      </c>
      <c r="M241" s="14">
        <v>1</v>
      </c>
      <c r="N241" s="14">
        <v>1</v>
      </c>
      <c r="P241" s="22">
        <f t="shared" si="41"/>
        <v>0</v>
      </c>
      <c r="R241" s="51">
        <f t="shared" si="39"/>
        <v>0</v>
      </c>
      <c r="T241" s="5">
        <f>+R241*(assessment!$J$273*assessment!$E$3)</f>
        <v>0</v>
      </c>
      <c r="V241" s="52">
        <f>+T241/payroll!F241</f>
        <v>0</v>
      </c>
      <c r="X241" s="5">
        <f>IF(V241&lt;$X$2,T241, +payroll!F241 * $X$2)</f>
        <v>0</v>
      </c>
      <c r="Z241" s="5">
        <f t="shared" si="42"/>
        <v>0</v>
      </c>
      <c r="AB241" t="e">
        <f t="shared" si="43"/>
        <v>#DIV/0!</v>
      </c>
    </row>
    <row r="242" spans="1:28" outlineLevel="1">
      <c r="A242" t="s">
        <v>400</v>
      </c>
      <c r="B242" t="s">
        <v>401</v>
      </c>
      <c r="D242" s="40">
        <v>4</v>
      </c>
      <c r="E242" s="40">
        <v>9</v>
      </c>
      <c r="F242" s="40">
        <v>6</v>
      </c>
      <c r="G242">
        <f t="shared" si="40"/>
        <v>19</v>
      </c>
      <c r="I242" s="22">
        <f t="shared" si="44"/>
        <v>6.333333333333333</v>
      </c>
      <c r="J242" s="52">
        <f>+IFR!AD242</f>
        <v>2.0066586419045438E-2</v>
      </c>
      <c r="K242" s="14">
        <f t="shared" si="38"/>
        <v>0.95</v>
      </c>
      <c r="L242" s="22">
        <f t="shared" si="45"/>
        <v>6.0166666666666657</v>
      </c>
      <c r="M242" s="14">
        <v>1</v>
      </c>
      <c r="N242" s="14">
        <v>1</v>
      </c>
      <c r="P242" s="22">
        <f t="shared" si="41"/>
        <v>6.0166666666666657</v>
      </c>
      <c r="R242" s="51">
        <f t="shared" si="39"/>
        <v>9.3780605339519605E-4</v>
      </c>
      <c r="T242" s="5">
        <f>+R242*(assessment!$J$273*assessment!$E$3)</f>
        <v>5993.4834916091067</v>
      </c>
      <c r="V242" s="52">
        <f>+T242/payroll!F242</f>
        <v>3.8258348509754886E-4</v>
      </c>
      <c r="X242" s="5">
        <f>IF(V242&lt;$X$2,T242, +payroll!F242 * $X$2)</f>
        <v>5993.4834916091067</v>
      </c>
      <c r="Z242" s="5">
        <f t="shared" si="42"/>
        <v>0</v>
      </c>
      <c r="AB242">
        <f t="shared" si="43"/>
        <v>1</v>
      </c>
    </row>
    <row r="243" spans="1:28" outlineLevel="1">
      <c r="A243" t="s">
        <v>402</v>
      </c>
      <c r="B243" t="s">
        <v>403</v>
      </c>
      <c r="D243" s="40">
        <v>1</v>
      </c>
      <c r="E243" s="40">
        <v>0</v>
      </c>
      <c r="F243" s="40">
        <v>0</v>
      </c>
      <c r="G243">
        <f t="shared" si="40"/>
        <v>1</v>
      </c>
      <c r="I243" s="22">
        <f t="shared" si="44"/>
        <v>0.33333333333333331</v>
      </c>
      <c r="J243" s="52">
        <f>+IFR!AD243</f>
        <v>1.6666666666666668E-3</v>
      </c>
      <c r="K243" s="14">
        <f t="shared" si="38"/>
        <v>0.95</v>
      </c>
      <c r="L243" s="22">
        <f t="shared" si="45"/>
        <v>0.31666666666666665</v>
      </c>
      <c r="M243" s="14">
        <v>1</v>
      </c>
      <c r="N243" s="14">
        <v>1</v>
      </c>
      <c r="P243" s="22">
        <f t="shared" si="41"/>
        <v>0.31666666666666665</v>
      </c>
      <c r="R243" s="51">
        <f t="shared" si="39"/>
        <v>4.935821333658927E-5</v>
      </c>
      <c r="T243" s="5">
        <f>+R243*(assessment!$J$273*assessment!$E$3)</f>
        <v>315.44649955837406</v>
      </c>
      <c r="V243" s="6">
        <f>+T243/payroll!F243</f>
        <v>8.1938162996322047E-5</v>
      </c>
      <c r="X243" s="5">
        <f>IF(V243&lt;$X$2,T243, +payroll!F243 * $X$2)</f>
        <v>315.44649955837406</v>
      </c>
      <c r="Z243" s="5">
        <f t="shared" si="42"/>
        <v>0</v>
      </c>
      <c r="AB243">
        <f t="shared" si="43"/>
        <v>1</v>
      </c>
    </row>
    <row r="244" spans="1:28" outlineLevel="1">
      <c r="A244" t="s">
        <v>404</v>
      </c>
      <c r="B244" t="s">
        <v>405</v>
      </c>
      <c r="D244" s="40">
        <v>0</v>
      </c>
      <c r="E244" s="40">
        <v>1</v>
      </c>
      <c r="F244" s="40">
        <v>0</v>
      </c>
      <c r="G244">
        <f t="shared" si="40"/>
        <v>1</v>
      </c>
      <c r="I244" s="22">
        <f t="shared" si="44"/>
        <v>0.33333333333333331</v>
      </c>
      <c r="J244" s="52">
        <f>+IFR!AD244</f>
        <v>3.3333333333333335E-3</v>
      </c>
      <c r="K244" s="14">
        <f t="shared" si="38"/>
        <v>0.95</v>
      </c>
      <c r="L244" s="22">
        <f t="shared" si="45"/>
        <v>0.31666666666666665</v>
      </c>
      <c r="M244" s="14">
        <v>1</v>
      </c>
      <c r="N244" s="14">
        <v>1</v>
      </c>
      <c r="P244" s="22">
        <f t="shared" si="41"/>
        <v>0.31666666666666665</v>
      </c>
      <c r="R244" s="51">
        <f t="shared" si="39"/>
        <v>4.935821333658927E-5</v>
      </c>
      <c r="T244" s="5">
        <f>+R244*(assessment!$J$273*assessment!$E$3)</f>
        <v>315.44649955837406</v>
      </c>
      <c r="V244" s="6">
        <f>+T244/payroll!F244</f>
        <v>3.3720042145557677E-4</v>
      </c>
      <c r="X244" s="5">
        <f>IF(V244&lt;$X$2,T244, +payroll!F244 * $X$2)</f>
        <v>315.44649955837406</v>
      </c>
      <c r="Z244" s="5">
        <f t="shared" si="42"/>
        <v>0</v>
      </c>
      <c r="AB244">
        <f t="shared" si="43"/>
        <v>1</v>
      </c>
    </row>
    <row r="245" spans="1:28" outlineLevel="1">
      <c r="A245" t="s">
        <v>406</v>
      </c>
      <c r="B245" t="s">
        <v>407</v>
      </c>
      <c r="D245" s="40">
        <v>5</v>
      </c>
      <c r="E245" s="40">
        <v>6</v>
      </c>
      <c r="F245" s="40">
        <v>6</v>
      </c>
      <c r="G245">
        <f t="shared" si="40"/>
        <v>17</v>
      </c>
      <c r="I245" s="22">
        <f t="shared" si="44"/>
        <v>5.666666666666667</v>
      </c>
      <c r="J245" s="52">
        <f>+IFR!AD245</f>
        <v>3.0795710666272475E-2</v>
      </c>
      <c r="K245" s="14">
        <f t="shared" si="38"/>
        <v>0.95</v>
      </c>
      <c r="L245" s="22">
        <f t="shared" si="45"/>
        <v>5.3833333333333337</v>
      </c>
      <c r="M245" s="14">
        <v>1</v>
      </c>
      <c r="N245" s="14">
        <v>1</v>
      </c>
      <c r="P245" s="22">
        <f t="shared" si="41"/>
        <v>5.3833333333333337</v>
      </c>
      <c r="R245" s="51">
        <f t="shared" si="39"/>
        <v>8.3908962672201771E-4</v>
      </c>
      <c r="T245" s="5">
        <f>+R245*(assessment!$J$273*assessment!$E$3)</f>
        <v>5362.5904924923598</v>
      </c>
      <c r="V245" s="6">
        <f>+T245/payroll!F245</f>
        <v>9.0323516207281183E-4</v>
      </c>
      <c r="X245" s="5">
        <f>IF(V245&lt;$X$2,T245, +payroll!F245 * $X$2)</f>
        <v>5362.5904924923598</v>
      </c>
      <c r="Z245" s="5">
        <f t="shared" si="42"/>
        <v>0</v>
      </c>
      <c r="AB245">
        <f t="shared" si="43"/>
        <v>1</v>
      </c>
    </row>
    <row r="246" spans="1:28" outlineLevel="1">
      <c r="A246" t="s">
        <v>408</v>
      </c>
      <c r="B246" t="s">
        <v>409</v>
      </c>
      <c r="D246" s="40">
        <v>0</v>
      </c>
      <c r="E246" s="40">
        <v>3</v>
      </c>
      <c r="F246" s="40">
        <v>2</v>
      </c>
      <c r="G246">
        <f t="shared" si="40"/>
        <v>5</v>
      </c>
      <c r="I246" s="22">
        <f t="shared" si="44"/>
        <v>1.6666666666666667</v>
      </c>
      <c r="J246" s="52">
        <f>+IFR!AD246</f>
        <v>7.6923361402963771E-3</v>
      </c>
      <c r="K246" s="14">
        <f t="shared" si="38"/>
        <v>0.95</v>
      </c>
      <c r="L246" s="22">
        <f t="shared" si="45"/>
        <v>1.5833333333333333</v>
      </c>
      <c r="M246" s="14">
        <v>1</v>
      </c>
      <c r="N246" s="14">
        <v>1</v>
      </c>
      <c r="P246" s="22">
        <f t="shared" si="41"/>
        <v>1.5833333333333333</v>
      </c>
      <c r="R246" s="51">
        <f t="shared" si="39"/>
        <v>2.4679106668294633E-4</v>
      </c>
      <c r="T246" s="5">
        <f>+R246*(assessment!$J$273*assessment!$E$3)</f>
        <v>1577.2324977918702</v>
      </c>
      <c r="V246" s="6">
        <f>+T246/payroll!F246</f>
        <v>1.3001262156287464E-4</v>
      </c>
      <c r="X246" s="5">
        <f>IF(V246&lt;$X$2,T246, +payroll!F246 * $X$2)</f>
        <v>1577.2324977918702</v>
      </c>
      <c r="Z246" s="5">
        <f t="shared" si="42"/>
        <v>0</v>
      </c>
      <c r="AB246">
        <f t="shared" si="43"/>
        <v>1</v>
      </c>
    </row>
    <row r="247" spans="1:28" outlineLevel="1">
      <c r="A247" t="s">
        <v>410</v>
      </c>
      <c r="B247" t="s">
        <v>411</v>
      </c>
      <c r="D247" s="40">
        <v>0</v>
      </c>
      <c r="E247" s="40">
        <v>0</v>
      </c>
      <c r="F247" s="40">
        <v>0</v>
      </c>
      <c r="G247">
        <f t="shared" si="40"/>
        <v>0</v>
      </c>
      <c r="I247" s="22">
        <f t="shared" si="44"/>
        <v>0</v>
      </c>
      <c r="J247" s="52">
        <f>+IFR!AD247</f>
        <v>0</v>
      </c>
      <c r="K247" s="14">
        <f t="shared" si="38"/>
        <v>0.95</v>
      </c>
      <c r="L247" s="22">
        <f t="shared" si="45"/>
        <v>0</v>
      </c>
      <c r="M247" s="14">
        <v>1</v>
      </c>
      <c r="N247" s="14">
        <v>1</v>
      </c>
      <c r="P247" s="22">
        <f t="shared" si="41"/>
        <v>0</v>
      </c>
      <c r="R247" s="51">
        <f t="shared" si="39"/>
        <v>0</v>
      </c>
      <c r="T247" s="5">
        <f>+R247*(assessment!$J$273*assessment!$E$3)</f>
        <v>0</v>
      </c>
      <c r="V247" s="6">
        <f>+T247/payroll!F247</f>
        <v>0</v>
      </c>
      <c r="X247" s="5">
        <f>IF(V247&lt;$X$2,T247, +payroll!F247 * $X$2)</f>
        <v>0</v>
      </c>
      <c r="Z247" s="5">
        <f t="shared" si="42"/>
        <v>0</v>
      </c>
      <c r="AB247" t="e">
        <f t="shared" si="43"/>
        <v>#DIV/0!</v>
      </c>
    </row>
    <row r="248" spans="1:28" outlineLevel="1">
      <c r="A248" t="s">
        <v>412</v>
      </c>
      <c r="B248" t="s">
        <v>413</v>
      </c>
      <c r="D248" s="40">
        <v>0</v>
      </c>
      <c r="E248" s="40">
        <v>0</v>
      </c>
      <c r="F248" s="40">
        <v>0</v>
      </c>
      <c r="G248">
        <f t="shared" si="40"/>
        <v>0</v>
      </c>
      <c r="I248" s="22">
        <f t="shared" si="44"/>
        <v>0</v>
      </c>
      <c r="J248" s="52">
        <f>+IFR!AD248</f>
        <v>0</v>
      </c>
      <c r="K248" s="14">
        <f t="shared" si="38"/>
        <v>0.95</v>
      </c>
      <c r="L248" s="22">
        <f t="shared" si="45"/>
        <v>0</v>
      </c>
      <c r="M248" s="14">
        <v>1</v>
      </c>
      <c r="N248" s="14">
        <v>1</v>
      </c>
      <c r="P248" s="22">
        <f t="shared" si="41"/>
        <v>0</v>
      </c>
      <c r="R248" s="51">
        <f t="shared" si="39"/>
        <v>0</v>
      </c>
      <c r="T248" s="5">
        <f>+R248*(assessment!$J$273*assessment!$E$3)</f>
        <v>0</v>
      </c>
      <c r="V248" s="6">
        <f>+T248/payroll!F248</f>
        <v>0</v>
      </c>
      <c r="X248" s="5">
        <f>IF(V248&lt;$X$2,T248, +payroll!F248 * $X$2)</f>
        <v>0</v>
      </c>
      <c r="Z248" s="5">
        <f t="shared" si="42"/>
        <v>0</v>
      </c>
      <c r="AB248" t="e">
        <f t="shared" si="43"/>
        <v>#DIV/0!</v>
      </c>
    </row>
    <row r="249" spans="1:28" outlineLevel="1">
      <c r="A249" t="s">
        <v>414</v>
      </c>
      <c r="B249" t="s">
        <v>415</v>
      </c>
      <c r="D249" s="40">
        <v>1</v>
      </c>
      <c r="E249" s="40">
        <v>4</v>
      </c>
      <c r="F249" s="40">
        <v>2</v>
      </c>
      <c r="G249">
        <f t="shared" si="40"/>
        <v>7</v>
      </c>
      <c r="I249" s="22">
        <f t="shared" si="44"/>
        <v>2.3333333333333335</v>
      </c>
      <c r="J249" s="52">
        <f>+IFR!AD249</f>
        <v>2.4999999999999998E-2</v>
      </c>
      <c r="K249" s="14">
        <f t="shared" si="38"/>
        <v>0.95</v>
      </c>
      <c r="L249" s="22">
        <f t="shared" si="45"/>
        <v>2.2166666666666668</v>
      </c>
      <c r="M249" s="14">
        <v>1</v>
      </c>
      <c r="N249" s="14">
        <v>1</v>
      </c>
      <c r="P249" s="22">
        <f t="shared" si="41"/>
        <v>2.2166666666666668</v>
      </c>
      <c r="R249" s="51">
        <f t="shared" si="39"/>
        <v>3.4550749335612494E-4</v>
      </c>
      <c r="T249" s="5">
        <f>+R249*(assessment!$J$273*assessment!$E$3)</f>
        <v>2208.125496908619</v>
      </c>
      <c r="V249" s="6">
        <f>+T249/payroll!F249</f>
        <v>1.2228519181414961E-3</v>
      </c>
      <c r="X249" s="5">
        <f>IF(V249&lt;$X$2,T249, +payroll!F249 * $X$2)</f>
        <v>2208.125496908619</v>
      </c>
      <c r="Z249" s="5">
        <f t="shared" si="42"/>
        <v>0</v>
      </c>
      <c r="AB249">
        <f t="shared" si="43"/>
        <v>1</v>
      </c>
    </row>
    <row r="250" spans="1:28" outlineLevel="1">
      <c r="A250" t="s">
        <v>416</v>
      </c>
      <c r="B250" t="s">
        <v>417</v>
      </c>
      <c r="D250" s="40">
        <v>0</v>
      </c>
      <c r="E250" s="40">
        <v>0</v>
      </c>
      <c r="F250" s="40">
        <v>0</v>
      </c>
      <c r="G250">
        <f t="shared" si="40"/>
        <v>0</v>
      </c>
      <c r="I250" s="22">
        <f t="shared" si="44"/>
        <v>0</v>
      </c>
      <c r="J250" s="52">
        <f>+IFR!AD250</f>
        <v>0</v>
      </c>
      <c r="K250" s="14">
        <f t="shared" si="38"/>
        <v>0.95</v>
      </c>
      <c r="L250" s="22">
        <f t="shared" si="45"/>
        <v>0</v>
      </c>
      <c r="M250" s="14">
        <v>1</v>
      </c>
      <c r="N250" s="14">
        <v>1</v>
      </c>
      <c r="P250" s="22">
        <f t="shared" si="41"/>
        <v>0</v>
      </c>
      <c r="R250" s="51">
        <f t="shared" si="39"/>
        <v>0</v>
      </c>
      <c r="T250" s="5">
        <f>+R250*(assessment!$J$273*assessment!$E$3)</f>
        <v>0</v>
      </c>
      <c r="V250" s="6">
        <f>+T250/payroll!F250</f>
        <v>0</v>
      </c>
      <c r="X250" s="5">
        <f>IF(V250&lt;$X$2,T250, +payroll!F250 * $X$2)</f>
        <v>0</v>
      </c>
      <c r="Z250" s="5">
        <f t="shared" si="42"/>
        <v>0</v>
      </c>
      <c r="AB250" t="e">
        <f t="shared" si="43"/>
        <v>#DIV/0!</v>
      </c>
    </row>
    <row r="251" spans="1:28" outlineLevel="1">
      <c r="A251" t="s">
        <v>418</v>
      </c>
      <c r="B251" t="s">
        <v>419</v>
      </c>
      <c r="D251" s="40">
        <v>0</v>
      </c>
      <c r="E251" s="40">
        <v>0</v>
      </c>
      <c r="F251" s="40">
        <v>0</v>
      </c>
      <c r="G251">
        <f t="shared" si="40"/>
        <v>0</v>
      </c>
      <c r="I251" s="22">
        <f t="shared" si="44"/>
        <v>0</v>
      </c>
      <c r="J251" s="52">
        <f>+IFR!AD251</f>
        <v>0</v>
      </c>
      <c r="K251" s="14">
        <f t="shared" si="38"/>
        <v>0.95</v>
      </c>
      <c r="L251" s="22">
        <f t="shared" si="45"/>
        <v>0</v>
      </c>
      <c r="M251" s="14">
        <v>1</v>
      </c>
      <c r="N251" s="14">
        <v>1</v>
      </c>
      <c r="P251" s="22">
        <f t="shared" si="41"/>
        <v>0</v>
      </c>
      <c r="R251" s="51">
        <f t="shared" si="39"/>
        <v>0</v>
      </c>
      <c r="T251" s="5">
        <f>+R251*(assessment!$J$273*assessment!$E$3)</f>
        <v>0</v>
      </c>
      <c r="V251" s="6">
        <f>+T251/payroll!F251</f>
        <v>0</v>
      </c>
      <c r="X251" s="5">
        <f>IF(V251&lt;$X$2,T251, +payroll!F251 * $X$2)</f>
        <v>0</v>
      </c>
      <c r="Z251" s="5">
        <f t="shared" si="42"/>
        <v>0</v>
      </c>
      <c r="AB251" t="e">
        <f t="shared" si="43"/>
        <v>#DIV/0!</v>
      </c>
    </row>
    <row r="252" spans="1:28" outlineLevel="1">
      <c r="A252" t="s">
        <v>420</v>
      </c>
      <c r="B252" t="s">
        <v>421</v>
      </c>
      <c r="D252" s="40">
        <v>0</v>
      </c>
      <c r="E252" s="40">
        <v>0</v>
      </c>
      <c r="F252" s="40">
        <v>0</v>
      </c>
      <c r="G252">
        <f t="shared" si="40"/>
        <v>0</v>
      </c>
      <c r="I252" s="22">
        <f t="shared" si="44"/>
        <v>0</v>
      </c>
      <c r="J252" s="52">
        <f>+IFR!AD252</f>
        <v>0</v>
      </c>
      <c r="K252" s="14">
        <f t="shared" si="38"/>
        <v>0.95</v>
      </c>
      <c r="L252" s="22">
        <f t="shared" si="45"/>
        <v>0</v>
      </c>
      <c r="M252" s="14">
        <v>1</v>
      </c>
      <c r="N252" s="14">
        <v>1</v>
      </c>
      <c r="P252" s="22">
        <f t="shared" si="41"/>
        <v>0</v>
      </c>
      <c r="R252" s="51">
        <f t="shared" si="39"/>
        <v>0</v>
      </c>
      <c r="T252" s="5">
        <f>+R252*(assessment!$J$273*assessment!$E$3)</f>
        <v>0</v>
      </c>
      <c r="V252" s="6">
        <f>+T252/payroll!F252</f>
        <v>0</v>
      </c>
      <c r="X252" s="5">
        <f>IF(V252&lt;$X$2,T252, +payroll!F252 * $X$2)</f>
        <v>0</v>
      </c>
      <c r="Z252" s="5">
        <f t="shared" si="42"/>
        <v>0</v>
      </c>
      <c r="AB252" t="e">
        <f t="shared" si="43"/>
        <v>#DIV/0!</v>
      </c>
    </row>
    <row r="253" spans="1:28" outlineLevel="1">
      <c r="A253" t="s">
        <v>422</v>
      </c>
      <c r="B253" t="s">
        <v>423</v>
      </c>
      <c r="D253" s="40">
        <v>0</v>
      </c>
      <c r="E253" s="40">
        <v>0</v>
      </c>
      <c r="F253" s="40">
        <v>0</v>
      </c>
      <c r="G253">
        <f t="shared" si="40"/>
        <v>0</v>
      </c>
      <c r="I253" s="22">
        <f t="shared" si="44"/>
        <v>0</v>
      </c>
      <c r="J253" s="52">
        <f>+IFR!AD253</f>
        <v>0</v>
      </c>
      <c r="K253" s="14">
        <f t="shared" si="38"/>
        <v>0.95</v>
      </c>
      <c r="L253" s="22">
        <f t="shared" si="45"/>
        <v>0</v>
      </c>
      <c r="M253" s="14">
        <v>1</v>
      </c>
      <c r="N253" s="14">
        <v>1</v>
      </c>
      <c r="P253" s="22">
        <f t="shared" si="41"/>
        <v>0</v>
      </c>
      <c r="R253" s="51">
        <f t="shared" si="39"/>
        <v>0</v>
      </c>
      <c r="T253" s="5">
        <f>+R253*(assessment!$J$273*assessment!$E$3)</f>
        <v>0</v>
      </c>
      <c r="V253" s="6">
        <f>+T253/payroll!F253</f>
        <v>0</v>
      </c>
      <c r="X253" s="5">
        <f>IF(V253&lt;$X$2,T253, +payroll!F253 * $X$2)</f>
        <v>0</v>
      </c>
      <c r="Z253" s="5">
        <f t="shared" si="42"/>
        <v>0</v>
      </c>
      <c r="AB253" t="e">
        <f t="shared" si="43"/>
        <v>#DIV/0!</v>
      </c>
    </row>
    <row r="254" spans="1:28" outlineLevel="1">
      <c r="A254" t="s">
        <v>424</v>
      </c>
      <c r="B254" t="s">
        <v>425</v>
      </c>
      <c r="D254" s="40">
        <v>2</v>
      </c>
      <c r="E254" s="40">
        <v>2</v>
      </c>
      <c r="F254" s="40">
        <v>4</v>
      </c>
      <c r="G254">
        <f t="shared" si="40"/>
        <v>8</v>
      </c>
      <c r="I254" s="22">
        <f t="shared" si="44"/>
        <v>2.6666666666666665</v>
      </c>
      <c r="J254" s="52">
        <f>+IFR!AD254</f>
        <v>0.03</v>
      </c>
      <c r="K254" s="14">
        <f t="shared" si="38"/>
        <v>0.95</v>
      </c>
      <c r="L254" s="22">
        <f t="shared" si="45"/>
        <v>2.5333333333333332</v>
      </c>
      <c r="M254" s="14">
        <v>1</v>
      </c>
      <c r="N254" s="14">
        <v>1</v>
      </c>
      <c r="P254" s="22">
        <f t="shared" si="41"/>
        <v>2.5333333333333332</v>
      </c>
      <c r="R254" s="51">
        <f t="shared" si="39"/>
        <v>3.9486570669271416E-4</v>
      </c>
      <c r="T254" s="5">
        <f>+R254*(assessment!$J$273*assessment!$E$3)</f>
        <v>2523.5719964669925</v>
      </c>
      <c r="V254" s="6">
        <f>+T254/payroll!F254</f>
        <v>1.2568455664649291E-3</v>
      </c>
      <c r="X254" s="5">
        <f>IF(V254&lt;$X$2,T254, +payroll!F254 * $X$2)</f>
        <v>2523.5719964669925</v>
      </c>
      <c r="Z254" s="5">
        <f t="shared" si="42"/>
        <v>0</v>
      </c>
      <c r="AB254">
        <f t="shared" si="43"/>
        <v>1</v>
      </c>
    </row>
    <row r="255" spans="1:28" outlineLevel="1">
      <c r="A255" t="s">
        <v>426</v>
      </c>
      <c r="B255" t="s">
        <v>427</v>
      </c>
      <c r="D255" s="40">
        <v>0</v>
      </c>
      <c r="E255" s="40">
        <v>0</v>
      </c>
      <c r="F255" s="40">
        <v>0</v>
      </c>
      <c r="G255">
        <f t="shared" si="40"/>
        <v>0</v>
      </c>
      <c r="I255" s="22">
        <f t="shared" si="44"/>
        <v>0</v>
      </c>
      <c r="J255" s="52">
        <f>+IFR!AD255</f>
        <v>0</v>
      </c>
      <c r="K255" s="14">
        <f t="shared" si="38"/>
        <v>0.95</v>
      </c>
      <c r="L255" s="22">
        <f t="shared" si="45"/>
        <v>0</v>
      </c>
      <c r="M255" s="14">
        <v>1</v>
      </c>
      <c r="N255" s="14">
        <v>1</v>
      </c>
      <c r="P255" s="22">
        <f t="shared" si="41"/>
        <v>0</v>
      </c>
      <c r="R255" s="51">
        <f t="shared" si="39"/>
        <v>0</v>
      </c>
      <c r="T255" s="5">
        <f>+R255*(assessment!$J$273*assessment!$E$3)</f>
        <v>0</v>
      </c>
      <c r="V255" s="6">
        <f>+T255/payroll!F255</f>
        <v>0</v>
      </c>
      <c r="X255" s="5">
        <f>IF(V255&lt;$X$2,T255, +payroll!F255 * $X$2)</f>
        <v>0</v>
      </c>
      <c r="Z255" s="5">
        <f t="shared" si="42"/>
        <v>0</v>
      </c>
      <c r="AB255" t="e">
        <f t="shared" si="43"/>
        <v>#DIV/0!</v>
      </c>
    </row>
    <row r="256" spans="1:28" outlineLevel="1">
      <c r="A256" t="s">
        <v>428</v>
      </c>
      <c r="B256" t="s">
        <v>429</v>
      </c>
      <c r="D256" s="40">
        <v>0</v>
      </c>
      <c r="E256" s="40">
        <v>2</v>
      </c>
      <c r="F256" s="40">
        <v>1</v>
      </c>
      <c r="G256">
        <f t="shared" si="40"/>
        <v>3</v>
      </c>
      <c r="I256" s="22">
        <f t="shared" si="44"/>
        <v>1</v>
      </c>
      <c r="J256" s="52">
        <f>+IFR!AD256</f>
        <v>1.1666666666666667E-2</v>
      </c>
      <c r="K256" s="14">
        <f t="shared" ref="K256:K262" si="46">IF(+J256&lt;$E$268,$I$268,IF(J256&gt;$E$270,$I$270,$I$269))</f>
        <v>0.95</v>
      </c>
      <c r="L256" s="22">
        <f t="shared" si="45"/>
        <v>0.95</v>
      </c>
      <c r="M256" s="14">
        <v>1</v>
      </c>
      <c r="N256" s="14">
        <v>1</v>
      </c>
      <c r="P256" s="22">
        <f t="shared" si="41"/>
        <v>0.95</v>
      </c>
      <c r="R256" s="51">
        <f t="shared" si="39"/>
        <v>1.480746400097678E-4</v>
      </c>
      <c r="T256" s="5">
        <f>+R256*(assessment!$J$273*assessment!$E$3)</f>
        <v>946.33949867512217</v>
      </c>
      <c r="V256" s="6">
        <f>+T256/payroll!F256</f>
        <v>9.4779027377453473E-4</v>
      </c>
      <c r="X256" s="5">
        <f>IF(V256&lt;$X$2,T256, +payroll!F256 * $X$2)</f>
        <v>946.33949867512217</v>
      </c>
      <c r="Z256" s="5">
        <f t="shared" si="42"/>
        <v>0</v>
      </c>
      <c r="AB256">
        <f t="shared" si="43"/>
        <v>1</v>
      </c>
    </row>
    <row r="257" spans="1:28" outlineLevel="1">
      <c r="A257" t="s">
        <v>430</v>
      </c>
      <c r="B257" t="s">
        <v>431</v>
      </c>
      <c r="D257" s="40">
        <v>0</v>
      </c>
      <c r="E257" s="40">
        <v>0</v>
      </c>
      <c r="F257" s="40">
        <v>0</v>
      </c>
      <c r="G257">
        <f t="shared" si="40"/>
        <v>0</v>
      </c>
      <c r="I257" s="22">
        <f t="shared" si="44"/>
        <v>0</v>
      </c>
      <c r="J257" s="52">
        <f>+IFR!AD257</f>
        <v>0</v>
      </c>
      <c r="K257" s="14">
        <f t="shared" si="46"/>
        <v>0.95</v>
      </c>
      <c r="L257" s="22">
        <f t="shared" si="45"/>
        <v>0</v>
      </c>
      <c r="M257" s="14">
        <v>1</v>
      </c>
      <c r="N257" s="14">
        <v>1</v>
      </c>
      <c r="P257" s="22">
        <f t="shared" si="41"/>
        <v>0</v>
      </c>
      <c r="R257" s="51">
        <f t="shared" si="39"/>
        <v>0</v>
      </c>
      <c r="T257" s="5">
        <f>+R257*(assessment!$J$273*assessment!$E$3)</f>
        <v>0</v>
      </c>
      <c r="V257" s="6">
        <f>+T257/payroll!F257</f>
        <v>0</v>
      </c>
      <c r="X257" s="5">
        <f>IF(V257&lt;$X$2,T257, +payroll!F257 * $X$2)</f>
        <v>0</v>
      </c>
      <c r="Z257" s="5">
        <f t="shared" si="42"/>
        <v>0</v>
      </c>
      <c r="AB257" t="e">
        <f t="shared" si="43"/>
        <v>#DIV/0!</v>
      </c>
    </row>
    <row r="258" spans="1:28" outlineLevel="1">
      <c r="A258" t="s">
        <v>432</v>
      </c>
      <c r="B258" t="s">
        <v>433</v>
      </c>
      <c r="D258" s="40">
        <v>1</v>
      </c>
      <c r="E258" s="40">
        <v>0</v>
      </c>
      <c r="F258" s="40">
        <v>0</v>
      </c>
      <c r="G258">
        <f t="shared" si="40"/>
        <v>1</v>
      </c>
      <c r="I258" s="22">
        <f t="shared" si="44"/>
        <v>0.33333333333333331</v>
      </c>
      <c r="J258" s="52">
        <f>+IFR!AD258</f>
        <v>1.4684287812041117E-3</v>
      </c>
      <c r="K258" s="14">
        <f t="shared" si="46"/>
        <v>0.95</v>
      </c>
      <c r="L258" s="22">
        <f t="shared" si="45"/>
        <v>0.31666666666666665</v>
      </c>
      <c r="M258" s="14">
        <v>1</v>
      </c>
      <c r="N258" s="14">
        <v>1</v>
      </c>
      <c r="P258" s="22">
        <f t="shared" si="41"/>
        <v>0.31666666666666665</v>
      </c>
      <c r="R258" s="51">
        <f t="shared" si="39"/>
        <v>4.935821333658927E-5</v>
      </c>
      <c r="T258" s="5">
        <f>+R258*(assessment!$J$273*assessment!$E$3)</f>
        <v>315.44649955837406</v>
      </c>
      <c r="V258" s="6">
        <f>+T258/payroll!F258</f>
        <v>7.5270416794841861E-5</v>
      </c>
      <c r="X258" s="5">
        <f>IF(V258&lt;$X$2,T258, +payroll!F258 * $X$2)</f>
        <v>315.44649955837406</v>
      </c>
      <c r="Z258" s="5">
        <f t="shared" si="42"/>
        <v>0</v>
      </c>
      <c r="AB258">
        <f t="shared" si="43"/>
        <v>1</v>
      </c>
    </row>
    <row r="259" spans="1:28" outlineLevel="1">
      <c r="A259" t="s">
        <v>434</v>
      </c>
      <c r="B259" t="s">
        <v>435</v>
      </c>
      <c r="D259" s="40">
        <v>0</v>
      </c>
      <c r="E259" s="40">
        <v>0</v>
      </c>
      <c r="F259" s="40">
        <v>0</v>
      </c>
      <c r="G259">
        <f t="shared" si="40"/>
        <v>0</v>
      </c>
      <c r="I259" s="22">
        <f t="shared" si="44"/>
        <v>0</v>
      </c>
      <c r="J259" s="52">
        <f>+IFR!AD259</f>
        <v>0</v>
      </c>
      <c r="K259" s="14">
        <f t="shared" si="46"/>
        <v>0.95</v>
      </c>
      <c r="L259" s="22">
        <f t="shared" si="45"/>
        <v>0</v>
      </c>
      <c r="M259" s="14">
        <v>1</v>
      </c>
      <c r="N259" s="14">
        <v>1</v>
      </c>
      <c r="P259" s="22">
        <f t="shared" si="41"/>
        <v>0</v>
      </c>
      <c r="R259" s="51">
        <f t="shared" si="39"/>
        <v>0</v>
      </c>
      <c r="T259" s="5">
        <f>+R259*(assessment!$J$273*assessment!$E$3)</f>
        <v>0</v>
      </c>
      <c r="V259" s="6">
        <f>+T259/payroll!F259</f>
        <v>0</v>
      </c>
      <c r="X259" s="5">
        <f>IF(V259&lt;$X$2,T259, +payroll!F259 * $X$2)</f>
        <v>0</v>
      </c>
      <c r="Z259" s="5">
        <f t="shared" si="42"/>
        <v>0</v>
      </c>
      <c r="AB259" t="e">
        <f t="shared" si="43"/>
        <v>#DIV/0!</v>
      </c>
    </row>
    <row r="260" spans="1:28" outlineLevel="1">
      <c r="A260" s="48" t="s">
        <v>566</v>
      </c>
      <c r="B260" s="48" t="s">
        <v>567</v>
      </c>
      <c r="D260" s="40">
        <v>0</v>
      </c>
      <c r="E260" s="40">
        <v>1</v>
      </c>
      <c r="F260" s="40">
        <v>0</v>
      </c>
      <c r="G260">
        <f>SUM(D260:F260)</f>
        <v>1</v>
      </c>
      <c r="I260" s="22">
        <f t="shared" si="44"/>
        <v>0.33333333333333331</v>
      </c>
      <c r="J260" s="52">
        <f>+IFR!AD260</f>
        <v>3.3333333333333335E-3</v>
      </c>
      <c r="K260" s="14">
        <f>IF(+J260&lt;$E$268,$I$268,IF(J260&gt;$E$270,$I$270,$I$269))</f>
        <v>0.95</v>
      </c>
      <c r="L260" s="22">
        <f>+I260*K260</f>
        <v>0.31666666666666665</v>
      </c>
      <c r="M260" s="14">
        <v>1</v>
      </c>
      <c r="N260" s="14">
        <v>1</v>
      </c>
      <c r="P260" s="22">
        <f>+L260*M260*N260</f>
        <v>0.31666666666666665</v>
      </c>
      <c r="R260" s="51">
        <f t="shared" si="39"/>
        <v>4.935821333658927E-5</v>
      </c>
      <c r="T260" s="5">
        <f>+R260*(assessment!$J$273*assessment!$E$3)</f>
        <v>315.44649955837406</v>
      </c>
      <c r="V260" s="6">
        <f>+T260/payroll!F260</f>
        <v>3.0596651947204293E-4</v>
      </c>
      <c r="X260" s="5">
        <f>IF(V260&lt;$X$2,T260, +payroll!F260 * $X$2)</f>
        <v>315.44649955837406</v>
      </c>
      <c r="Z260" s="5">
        <f>+T260-X260</f>
        <v>0</v>
      </c>
      <c r="AB260">
        <f>+X260/T260</f>
        <v>1</v>
      </c>
    </row>
    <row r="261" spans="1:28" outlineLevel="1">
      <c r="A261" t="s">
        <v>436</v>
      </c>
      <c r="B261" t="s">
        <v>437</v>
      </c>
      <c r="D261" s="40">
        <v>0</v>
      </c>
      <c r="E261" s="40">
        <v>1</v>
      </c>
      <c r="F261" s="40">
        <v>0</v>
      </c>
      <c r="G261">
        <f t="shared" si="40"/>
        <v>1</v>
      </c>
      <c r="I261" s="22">
        <f t="shared" si="44"/>
        <v>0.33333333333333331</v>
      </c>
      <c r="J261" s="52">
        <f>+IFR!AD261</f>
        <v>3.3333333333333335E-3</v>
      </c>
      <c r="K261" s="14">
        <f t="shared" si="46"/>
        <v>0.95</v>
      </c>
      <c r="L261" s="22">
        <f t="shared" si="45"/>
        <v>0.31666666666666665</v>
      </c>
      <c r="M261" s="14">
        <v>1</v>
      </c>
      <c r="N261" s="14">
        <v>1</v>
      </c>
      <c r="P261" s="22">
        <f t="shared" si="41"/>
        <v>0.31666666666666665</v>
      </c>
      <c r="R261" s="51">
        <f t="shared" ref="R261:R262" si="47">+P261/$P$265</f>
        <v>4.935821333658927E-5</v>
      </c>
      <c r="T261" s="5">
        <f>+R261*(assessment!$J$273*assessment!$E$3)</f>
        <v>315.44649955837406</v>
      </c>
      <c r="V261" s="6">
        <f>+T261/payroll!F261</f>
        <v>9.6150871184082893E-4</v>
      </c>
      <c r="X261" s="5">
        <f>IF(V261&lt;$X$2,T261, +payroll!F261 * $X$2)</f>
        <v>315.44649955837406</v>
      </c>
      <c r="Z261" s="5">
        <f t="shared" si="42"/>
        <v>0</v>
      </c>
      <c r="AB261">
        <f t="shared" si="43"/>
        <v>1</v>
      </c>
    </row>
    <row r="262" spans="1:28" outlineLevel="1">
      <c r="A262" t="s">
        <v>438</v>
      </c>
      <c r="B262" t="s">
        <v>439</v>
      </c>
      <c r="D262" s="58">
        <v>0</v>
      </c>
      <c r="E262" s="58">
        <v>0</v>
      </c>
      <c r="F262" s="58">
        <v>0</v>
      </c>
      <c r="G262">
        <f t="shared" si="40"/>
        <v>0</v>
      </c>
      <c r="I262" s="22">
        <f t="shared" si="44"/>
        <v>0</v>
      </c>
      <c r="J262" s="52">
        <f>+IFR!AD262</f>
        <v>0</v>
      </c>
      <c r="K262" s="28">
        <f t="shared" si="46"/>
        <v>0.95</v>
      </c>
      <c r="L262" s="27">
        <f t="shared" si="45"/>
        <v>0</v>
      </c>
      <c r="M262" s="14">
        <v>1</v>
      </c>
      <c r="N262" s="14">
        <v>1</v>
      </c>
      <c r="P262" s="27">
        <f t="shared" si="41"/>
        <v>0</v>
      </c>
      <c r="R262" s="51">
        <f t="shared" si="47"/>
        <v>0</v>
      </c>
      <c r="T262" s="25">
        <f>+R262*(assessment!$J$273*assessment!$E$3)</f>
        <v>0</v>
      </c>
      <c r="V262" s="26">
        <f>+T262/payroll!F262</f>
        <v>0</v>
      </c>
      <c r="X262" s="25">
        <f>IF(V262&lt;$X$2,T262, +payroll!F262 * $X$2)</f>
        <v>0</v>
      </c>
      <c r="Z262" s="25">
        <f t="shared" si="42"/>
        <v>0</v>
      </c>
      <c r="AB262" t="e">
        <f t="shared" si="43"/>
        <v>#DIV/0!</v>
      </c>
    </row>
    <row r="263" spans="1:28">
      <c r="B263" t="s">
        <v>483</v>
      </c>
      <c r="D263" s="40">
        <f>SUBTOTAL(9,D140:D262)</f>
        <v>93</v>
      </c>
      <c r="E263" s="40">
        <f>SUBTOTAL(9,E140:E262)</f>
        <v>97</v>
      </c>
      <c r="F263" s="40">
        <f>SUBTOTAL(9,F140:F262)</f>
        <v>107</v>
      </c>
      <c r="G263">
        <f>SUBTOTAL(9,G140:G262)</f>
        <v>297</v>
      </c>
      <c r="I263" s="22">
        <f>SUBTOTAL(9,I140:I262)</f>
        <v>98.999999999999986</v>
      </c>
      <c r="J263" s="6">
        <f>+IFR!AD263</f>
        <v>1.639242602029356E-2</v>
      </c>
      <c r="K263" s="14">
        <f>+L263/I263</f>
        <v>0.95723905723905756</v>
      </c>
      <c r="L263" s="22">
        <f>SUBTOTAL(9,L140:L262)</f>
        <v>94.76666666666668</v>
      </c>
      <c r="M263" s="14">
        <f>+P263/L263</f>
        <v>1</v>
      </c>
      <c r="N263" s="14"/>
      <c r="P263" s="22">
        <f>SUBTOTAL(9,P140:P262)</f>
        <v>94.76666666666668</v>
      </c>
      <c r="R263" s="3">
        <f>SUBTOTAL(9,R140:R262)</f>
        <v>1.4771094791149811E-2</v>
      </c>
      <c r="T263" s="5">
        <f>SUBTOTAL(9,T140:T262)</f>
        <v>94401.515604679735</v>
      </c>
      <c r="V263" s="6">
        <f>+T263/payroll!F263</f>
        <v>3.4985384600212709E-4</v>
      </c>
      <c r="X263" s="5">
        <f>SUBTOTAL(9,X140:X262)</f>
        <v>94401.515604679735</v>
      </c>
      <c r="Z263" s="5">
        <f>+T263-X263</f>
        <v>0</v>
      </c>
      <c r="AB263">
        <f>+X263/T263</f>
        <v>1</v>
      </c>
    </row>
    <row r="264" spans="1:28">
      <c r="D264" s="58"/>
      <c r="E264" s="58"/>
      <c r="F264" s="58"/>
      <c r="G264" s="5">
        <f>SUM(G4:G262)</f>
        <v>19353</v>
      </c>
      <c r="J264" s="22"/>
      <c r="Z264" s="7"/>
    </row>
    <row r="265" spans="1:28" ht="13.5" thickBot="1">
      <c r="D265" s="40">
        <f>SUBTOTAL(9,D4:D264)</f>
        <v>6428</v>
      </c>
      <c r="E265" s="40">
        <f>SUBTOTAL(9,E4:E264)</f>
        <v>6429</v>
      </c>
      <c r="F265" s="40">
        <f>SUBTOTAL(9,F4:F264)</f>
        <v>6496</v>
      </c>
      <c r="I265" s="21">
        <f>SUBTOTAL(9,I4:I264)</f>
        <v>6450.9999999999991</v>
      </c>
      <c r="J265" s="6">
        <f>+IFR!AD265</f>
        <v>3.4023380189384909E-2</v>
      </c>
      <c r="K265" s="14">
        <f>+L265/I265</f>
        <v>0.99452539657934125</v>
      </c>
      <c r="L265" s="21">
        <f>SUBTOTAL(9,L4:L264)</f>
        <v>6415.6833333333298</v>
      </c>
      <c r="M265" s="14">
        <f>+P265/L265</f>
        <v>1</v>
      </c>
      <c r="N265" s="15"/>
      <c r="P265" s="21">
        <f>SUBTOTAL(9,P4:P264)</f>
        <v>6415.6833333333298</v>
      </c>
      <c r="R265" s="12">
        <f>SUBTOTAL(9,R5:R264)</f>
        <v>1.0000000000000004</v>
      </c>
      <c r="T265" s="10">
        <f>SUBTOTAL(9,T5:T264)</f>
        <v>6390962.6834999938</v>
      </c>
      <c r="V265" s="6">
        <f>+T265/payroll!F265</f>
        <v>6.6619656674537944E-4</v>
      </c>
      <c r="X265" s="10">
        <f>SUBTOTAL(9,X5:X264)</f>
        <v>6390962.6834999938</v>
      </c>
      <c r="Z265" s="5">
        <f>SUBTOTAL(9,Z4:Z264)</f>
        <v>0</v>
      </c>
    </row>
    <row r="266" spans="1:28" ht="13.5" thickTop="1">
      <c r="J266" s="22"/>
    </row>
    <row r="267" spans="1:28">
      <c r="B267" s="9" t="s">
        <v>470</v>
      </c>
    </row>
    <row r="268" spans="1:28">
      <c r="B268" s="9" t="s">
        <v>471</v>
      </c>
      <c r="C268" s="31" t="s">
        <v>546</v>
      </c>
      <c r="D268" s="34" t="s">
        <v>472</v>
      </c>
      <c r="E268" s="39">
        <v>3.5000000000000003E-2</v>
      </c>
      <c r="H268" s="31" t="s">
        <v>545</v>
      </c>
      <c r="I268" s="16">
        <v>0.95</v>
      </c>
      <c r="R268"/>
      <c r="S268" s="3"/>
    </row>
    <row r="269" spans="1:28">
      <c r="B269" s="9" t="s">
        <v>473</v>
      </c>
      <c r="C269" s="31" t="s">
        <v>546</v>
      </c>
      <c r="D269" s="61" t="s">
        <v>474</v>
      </c>
      <c r="E269" s="39"/>
      <c r="H269" s="31" t="s">
        <v>545</v>
      </c>
      <c r="I269" s="16">
        <v>1</v>
      </c>
      <c r="R269"/>
      <c r="S269" s="3"/>
    </row>
    <row r="270" spans="1:28">
      <c r="B270" s="9" t="s">
        <v>475</v>
      </c>
      <c r="C270" s="31" t="s">
        <v>546</v>
      </c>
      <c r="D270" s="34" t="s">
        <v>494</v>
      </c>
      <c r="E270" s="61">
        <v>7.4999999999999997E-2</v>
      </c>
      <c r="H270" s="31" t="s">
        <v>545</v>
      </c>
      <c r="I270" s="16">
        <v>1.05</v>
      </c>
      <c r="R270"/>
      <c r="S270" s="3"/>
    </row>
    <row r="271" spans="1:28">
      <c r="T271" s="5"/>
    </row>
    <row r="273" spans="4:6">
      <c r="D273" s="50">
        <v>6450</v>
      </c>
      <c r="E273" s="50">
        <v>6429</v>
      </c>
      <c r="F273" s="50">
        <v>6424</v>
      </c>
    </row>
    <row r="274" spans="4:6">
      <c r="F274" s="62"/>
    </row>
    <row r="276" spans="4:6">
      <c r="D276" s="62"/>
      <c r="E276" s="62"/>
      <c r="F276" s="62"/>
    </row>
    <row r="277" spans="4:6">
      <c r="D277" s="62"/>
      <c r="E277" s="62"/>
      <c r="F277" s="62"/>
    </row>
  </sheetData>
  <autoFilter ref="A3:AC262"/>
  <phoneticPr fontId="6" type="noConversion"/>
  <printOptions horizontalCentered="1"/>
  <pageMargins left="0.17" right="0.16" top="0.75" bottom="0.5" header="0.25" footer="0.25"/>
  <pageSetup scale="90" orientation="landscape" horizontalDpi="4294967292" verticalDpi="200" r:id="rId1"/>
  <headerFooter alignWithMargins="0">
    <oddHeader>&amp;C&amp;"Arial,Bold"&amp;14Claim Number Data
FY 2019 Assessments</oddHeader>
    <oddFooter>&amp;L&amp;D&amp;CPage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X273"/>
  <sheetViews>
    <sheetView workbookViewId="0">
      <pane xSplit="2" ySplit="3" topLeftCell="C231" activePane="bottomRight" state="frozen"/>
      <selection activeCell="D52" sqref="D52"/>
      <selection pane="topRight" activeCell="D52" sqref="D52"/>
      <selection pane="bottomLeft" activeCell="D52" sqref="D52"/>
      <selection pane="bottomRight" sqref="A1:XFD262"/>
    </sheetView>
  </sheetViews>
  <sheetFormatPr defaultRowHeight="12.75" outlineLevelRow="1"/>
  <cols>
    <col min="1" max="1" width="6.28515625" customWidth="1"/>
    <col min="2" max="2" width="29.42578125" customWidth="1"/>
    <col min="3" max="4" width="13.28515625" style="50" customWidth="1"/>
    <col min="5" max="5" width="14" style="50" bestFit="1" customWidth="1"/>
    <col min="6" max="6" width="2.28515625" customWidth="1"/>
    <col min="7" max="7" width="13.42578125" bestFit="1" customWidth="1"/>
    <col min="8" max="8" width="7.5703125" customWidth="1"/>
    <col min="9" max="9" width="1.5703125" customWidth="1"/>
    <col min="10" max="10" width="13.28515625" customWidth="1"/>
    <col min="11" max="11" width="1.5703125" customWidth="1"/>
    <col min="12" max="12" width="9.28515625" bestFit="1" customWidth="1"/>
    <col min="13" max="13" width="1.5703125" customWidth="1"/>
    <col min="14" max="14" width="13.140625" customWidth="1"/>
    <col min="15" max="15" width="1.5703125" customWidth="1"/>
    <col min="16" max="16" width="7.140625" customWidth="1"/>
    <col min="17" max="17" width="1.5703125" customWidth="1"/>
    <col min="18" max="18" width="13.42578125" bestFit="1" customWidth="1"/>
    <col min="19" max="19" width="1.85546875" customWidth="1"/>
    <col min="21" max="21" width="1.5703125" customWidth="1"/>
    <col min="22" max="22" width="6.85546875" customWidth="1"/>
    <col min="24" max="24" width="1.5703125" customWidth="1"/>
  </cols>
  <sheetData>
    <row r="1" spans="1:24">
      <c r="H1" s="1"/>
      <c r="L1" s="1"/>
      <c r="N1" s="1" t="s">
        <v>452</v>
      </c>
      <c r="R1" s="1" t="s">
        <v>445</v>
      </c>
    </row>
    <row r="2" spans="1:24">
      <c r="A2" s="19" t="s">
        <v>460</v>
      </c>
      <c r="B2" s="19"/>
      <c r="G2" s="1" t="s">
        <v>442</v>
      </c>
      <c r="H2" s="1" t="s">
        <v>454</v>
      </c>
      <c r="J2" s="1" t="s">
        <v>443</v>
      </c>
      <c r="L2" s="1" t="s">
        <v>3</v>
      </c>
      <c r="N2" s="1" t="s">
        <v>3</v>
      </c>
      <c r="P2" s="1" t="s">
        <v>4</v>
      </c>
      <c r="R2" s="13">
        <v>0.04</v>
      </c>
      <c r="T2" s="1"/>
    </row>
    <row r="3" spans="1:24">
      <c r="A3" s="11" t="s">
        <v>458</v>
      </c>
      <c r="B3" s="11" t="s">
        <v>459</v>
      </c>
      <c r="C3" s="11" t="s">
        <v>569</v>
      </c>
      <c r="D3" s="11" t="s">
        <v>571</v>
      </c>
      <c r="E3" s="11" t="s">
        <v>579</v>
      </c>
      <c r="F3" s="11"/>
      <c r="G3" s="11" t="s">
        <v>453</v>
      </c>
      <c r="H3" s="11" t="s">
        <v>455</v>
      </c>
      <c r="J3" s="11" t="s">
        <v>453</v>
      </c>
      <c r="K3" s="11"/>
      <c r="L3" s="11" t="s">
        <v>5</v>
      </c>
      <c r="M3" s="11"/>
      <c r="N3" s="11" t="s">
        <v>6</v>
      </c>
      <c r="O3" s="11"/>
      <c r="P3" s="11" t="s">
        <v>1</v>
      </c>
      <c r="Q3" s="11"/>
      <c r="R3" s="11" t="s">
        <v>450</v>
      </c>
      <c r="S3" s="11"/>
      <c r="T3" s="11" t="s">
        <v>451</v>
      </c>
      <c r="U3" s="11"/>
      <c r="V3" s="11"/>
      <c r="W3" s="11"/>
      <c r="X3" s="11"/>
    </row>
    <row r="4" spans="1:24">
      <c r="H4" s="6"/>
      <c r="L4" s="3"/>
    </row>
    <row r="5" spans="1:24">
      <c r="A5" t="s">
        <v>7</v>
      </c>
      <c r="B5" t="s">
        <v>515</v>
      </c>
      <c r="C5" s="38">
        <v>6732.36</v>
      </c>
      <c r="D5" s="38">
        <v>9062.26</v>
      </c>
      <c r="E5" s="38">
        <v>6767.38</v>
      </c>
      <c r="F5" s="16"/>
      <c r="G5" s="16">
        <f>IF(SUM(C5:E5)&gt;0,AVERAGE(C5:E5),0)</f>
        <v>7520.666666666667</v>
      </c>
      <c r="H5" s="14">
        <v>1</v>
      </c>
      <c r="J5" s="16">
        <f t="shared" ref="J5:J55" si="0">+G5*H5</f>
        <v>7520.666666666667</v>
      </c>
      <c r="L5" s="3">
        <f t="shared" ref="L5:L36" si="1">+J5/$J$265</f>
        <v>1.9723749679516529E-4</v>
      </c>
      <c r="N5" s="16">
        <f>+L5*(assessment!$J$273*assessment!$F$3)</f>
        <v>5042.1499272194087</v>
      </c>
      <c r="P5" s="6">
        <f>+N5/payroll!F5</f>
        <v>1.8684266734840811E-4</v>
      </c>
      <c r="R5" s="16">
        <f>IF(P5&lt;$R$2,N5, +payroll!F5 * $R$2)</f>
        <v>5042.1499272194087</v>
      </c>
      <c r="T5" s="5">
        <f t="shared" ref="T5:T55" si="2">+N5-R5</f>
        <v>0</v>
      </c>
      <c r="V5">
        <f t="shared" ref="V5:V55" si="3">+R5/N5</f>
        <v>1</v>
      </c>
    </row>
    <row r="6" spans="1:24">
      <c r="A6" t="s">
        <v>8</v>
      </c>
      <c r="B6" t="s">
        <v>516</v>
      </c>
      <c r="C6" s="38">
        <v>0</v>
      </c>
      <c r="D6" s="38">
        <v>0</v>
      </c>
      <c r="E6" s="38">
        <v>9.5</v>
      </c>
      <c r="F6" s="16"/>
      <c r="G6" s="16">
        <f t="shared" ref="G6:G69" si="4">IF(SUM(C6:E6)&gt;0,AVERAGE(C6:E6),0)</f>
        <v>3.1666666666666665</v>
      </c>
      <c r="H6" s="14">
        <v>1</v>
      </c>
      <c r="J6" s="16">
        <f t="shared" si="0"/>
        <v>3.1666666666666665</v>
      </c>
      <c r="L6" s="3">
        <f t="shared" si="1"/>
        <v>8.304920749729945E-8</v>
      </c>
      <c r="N6" s="16">
        <f>+L6*(assessment!$J$273*assessment!$F$3)</f>
        <v>2.1230575440379571</v>
      </c>
      <c r="P6" s="6">
        <f>+N6/payroll!F6</f>
        <v>6.6862645094473877E-8</v>
      </c>
      <c r="R6" s="16">
        <f>IF(P6&lt;$R$2,N6, +payroll!F6 * $R$2)</f>
        <v>2.1230575440379571</v>
      </c>
      <c r="T6" s="5">
        <f t="shared" si="2"/>
        <v>0</v>
      </c>
      <c r="V6">
        <f t="shared" si="3"/>
        <v>1</v>
      </c>
    </row>
    <row r="7" spans="1:24">
      <c r="A7" t="s">
        <v>9</v>
      </c>
      <c r="B7" t="s">
        <v>10</v>
      </c>
      <c r="C7" s="38">
        <v>1104.9100000000001</v>
      </c>
      <c r="D7" s="38">
        <v>1486.26</v>
      </c>
      <c r="E7" s="38">
        <v>9.1999999999999993</v>
      </c>
      <c r="F7" s="16"/>
      <c r="G7" s="16">
        <f t="shared" si="4"/>
        <v>866.79</v>
      </c>
      <c r="H7" s="14">
        <v>1</v>
      </c>
      <c r="J7" s="16">
        <f t="shared" si="0"/>
        <v>866.79</v>
      </c>
      <c r="L7" s="3">
        <f t="shared" si="1"/>
        <v>2.273249133681606E-5</v>
      </c>
      <c r="N7" s="16">
        <f>+L7*(assessment!$J$273*assessment!$F$3)</f>
        <v>581.13001534631394</v>
      </c>
      <c r="P7" s="6">
        <f>+N7/payroll!F7</f>
        <v>2.0949061596588709E-5</v>
      </c>
      <c r="R7" s="16">
        <f>IF(P7&lt;$R$2,N7, +payroll!F7 * $R$2)</f>
        <v>581.13001534631394</v>
      </c>
      <c r="T7" s="5">
        <f t="shared" si="2"/>
        <v>0</v>
      </c>
      <c r="V7">
        <f t="shared" si="3"/>
        <v>1</v>
      </c>
    </row>
    <row r="8" spans="1:24">
      <c r="A8" t="s">
        <v>11</v>
      </c>
      <c r="B8" t="s">
        <v>12</v>
      </c>
      <c r="C8" s="38">
        <v>3723.31</v>
      </c>
      <c r="D8" s="38">
        <v>0</v>
      </c>
      <c r="E8" s="38">
        <v>0</v>
      </c>
      <c r="F8" s="16"/>
      <c r="G8" s="16">
        <f t="shared" si="4"/>
        <v>1241.1033333333332</v>
      </c>
      <c r="H8" s="14">
        <v>1</v>
      </c>
      <c r="J8" s="16">
        <f t="shared" si="0"/>
        <v>1241.1033333333332</v>
      </c>
      <c r="L8" s="3">
        <f t="shared" si="1"/>
        <v>3.2549257343870527E-5</v>
      </c>
      <c r="N8" s="16">
        <f>+L8*(assessment!$J$273*assessment!$F$3)</f>
        <v>832.08435624125946</v>
      </c>
      <c r="P8" s="6">
        <f>+N8/payroll!F8</f>
        <v>5.8905417281259811E-5</v>
      </c>
      <c r="R8" s="16">
        <f>IF(P8&lt;$R$2,N8, +payroll!F8 * $R$2)</f>
        <v>832.08435624125946</v>
      </c>
      <c r="T8" s="5">
        <f t="shared" si="2"/>
        <v>0</v>
      </c>
      <c r="V8">
        <f t="shared" si="3"/>
        <v>1</v>
      </c>
    </row>
    <row r="9" spans="1:24">
      <c r="A9" t="s">
        <v>13</v>
      </c>
      <c r="B9" t="s">
        <v>14</v>
      </c>
      <c r="C9" s="38">
        <v>717.72</v>
      </c>
      <c r="D9" s="38">
        <v>0</v>
      </c>
      <c r="E9" s="38">
        <v>0</v>
      </c>
      <c r="F9" s="16"/>
      <c r="G9" s="16">
        <f t="shared" si="4"/>
        <v>239.24</v>
      </c>
      <c r="H9" s="14">
        <v>1</v>
      </c>
      <c r="J9" s="16">
        <f t="shared" si="0"/>
        <v>239.24</v>
      </c>
      <c r="L9" s="3">
        <f t="shared" si="1"/>
        <v>6.274323916311765E-6</v>
      </c>
      <c r="N9" s="16">
        <f>+L9*(assessment!$J$273*assessment!$F$3)</f>
        <v>160.39588005336029</v>
      </c>
      <c r="P9" s="6">
        <f>+N9/payroll!F9</f>
        <v>1.1921356393061459E-4</v>
      </c>
      <c r="R9" s="16">
        <f>IF(P9&lt;$R$2,N9, +payroll!F9 * $R$2)</f>
        <v>160.39588005336029</v>
      </c>
      <c r="T9" s="5">
        <f t="shared" si="2"/>
        <v>0</v>
      </c>
      <c r="V9">
        <f t="shared" si="3"/>
        <v>1</v>
      </c>
    </row>
    <row r="10" spans="1:24">
      <c r="A10" t="s">
        <v>15</v>
      </c>
      <c r="B10" t="s">
        <v>16</v>
      </c>
      <c r="C10" s="38">
        <v>0</v>
      </c>
      <c r="D10" s="38">
        <v>0</v>
      </c>
      <c r="E10" s="38">
        <v>0</v>
      </c>
      <c r="F10" s="16"/>
      <c r="G10" s="16">
        <f t="shared" si="4"/>
        <v>0</v>
      </c>
      <c r="H10" s="14">
        <v>1</v>
      </c>
      <c r="J10" s="16">
        <f t="shared" si="0"/>
        <v>0</v>
      </c>
      <c r="L10" s="3">
        <f t="shared" si="1"/>
        <v>0</v>
      </c>
      <c r="N10" s="16">
        <f>+L10*(assessment!$J$273*assessment!$F$3)</f>
        <v>0</v>
      </c>
      <c r="P10" s="6">
        <f>+N10/payroll!F10</f>
        <v>0</v>
      </c>
      <c r="R10" s="16">
        <f>IF(P10&lt;$R$2,N10, +payroll!F10 * $R$2)</f>
        <v>0</v>
      </c>
      <c r="T10" s="5">
        <f t="shared" si="2"/>
        <v>0</v>
      </c>
      <c r="V10" t="e">
        <f t="shared" si="3"/>
        <v>#DIV/0!</v>
      </c>
    </row>
    <row r="11" spans="1:24">
      <c r="A11" t="s">
        <v>17</v>
      </c>
      <c r="B11" t="s">
        <v>18</v>
      </c>
      <c r="C11" s="38">
        <v>0</v>
      </c>
      <c r="D11" s="38">
        <v>0</v>
      </c>
      <c r="E11" s="38">
        <v>0</v>
      </c>
      <c r="F11" s="16"/>
      <c r="G11" s="16">
        <f t="shared" si="4"/>
        <v>0</v>
      </c>
      <c r="H11" s="14">
        <v>1</v>
      </c>
      <c r="J11" s="16">
        <f t="shared" si="0"/>
        <v>0</v>
      </c>
      <c r="L11" s="3">
        <f t="shared" si="1"/>
        <v>0</v>
      </c>
      <c r="N11" s="16">
        <f>+L11*(assessment!$J$273*assessment!$F$3)</f>
        <v>0</v>
      </c>
      <c r="P11" s="6">
        <f>+N11/payroll!F11</f>
        <v>0</v>
      </c>
      <c r="R11" s="16">
        <f>IF(P11&lt;$R$2,N11, +payroll!F11 * $R$2)</f>
        <v>0</v>
      </c>
      <c r="T11" s="5">
        <f t="shared" si="2"/>
        <v>0</v>
      </c>
      <c r="V11" t="e">
        <f t="shared" si="3"/>
        <v>#DIV/0!</v>
      </c>
    </row>
    <row r="12" spans="1:24">
      <c r="A12" t="s">
        <v>19</v>
      </c>
      <c r="B12" t="s">
        <v>20</v>
      </c>
      <c r="C12" s="38">
        <v>0</v>
      </c>
      <c r="D12" s="38">
        <v>0</v>
      </c>
      <c r="E12" s="38">
        <v>0</v>
      </c>
      <c r="F12" s="16"/>
      <c r="G12" s="16">
        <f t="shared" si="4"/>
        <v>0</v>
      </c>
      <c r="H12" s="14">
        <v>1</v>
      </c>
      <c r="J12" s="16">
        <f t="shared" si="0"/>
        <v>0</v>
      </c>
      <c r="L12" s="3">
        <f t="shared" si="1"/>
        <v>0</v>
      </c>
      <c r="N12" s="16">
        <f>+L12*(assessment!$J$273*assessment!$F$3)</f>
        <v>0</v>
      </c>
      <c r="P12" s="6">
        <f>+N12/payroll!F12</f>
        <v>0</v>
      </c>
      <c r="R12" s="16">
        <f>IF(P12&lt;$R$2,N12, +payroll!F12 * $R$2)</f>
        <v>0</v>
      </c>
      <c r="T12" s="5">
        <f t="shared" si="2"/>
        <v>0</v>
      </c>
      <c r="V12" t="e">
        <f t="shared" si="3"/>
        <v>#DIV/0!</v>
      </c>
    </row>
    <row r="13" spans="1:24">
      <c r="A13" t="s">
        <v>21</v>
      </c>
      <c r="B13" t="s">
        <v>22</v>
      </c>
      <c r="C13" s="38">
        <v>0</v>
      </c>
      <c r="D13" s="38">
        <v>0</v>
      </c>
      <c r="E13" s="38">
        <v>0</v>
      </c>
      <c r="F13" s="16"/>
      <c r="G13" s="16">
        <f t="shared" si="4"/>
        <v>0</v>
      </c>
      <c r="H13" s="14">
        <v>1</v>
      </c>
      <c r="J13" s="16">
        <f t="shared" si="0"/>
        <v>0</v>
      </c>
      <c r="L13" s="3">
        <f t="shared" si="1"/>
        <v>0</v>
      </c>
      <c r="N13" s="16">
        <f>+L13*(assessment!$J$273*assessment!$F$3)</f>
        <v>0</v>
      </c>
      <c r="P13" s="6">
        <f>+N13/payroll!F13</f>
        <v>0</v>
      </c>
      <c r="R13" s="16">
        <f>IF(P13&lt;$R$2,N13, +payroll!F13 * $R$2)</f>
        <v>0</v>
      </c>
      <c r="T13" s="5">
        <f t="shared" si="2"/>
        <v>0</v>
      </c>
      <c r="V13" t="e">
        <f t="shared" si="3"/>
        <v>#DIV/0!</v>
      </c>
    </row>
    <row r="14" spans="1:24">
      <c r="A14" t="s">
        <v>23</v>
      </c>
      <c r="B14" t="s">
        <v>24</v>
      </c>
      <c r="C14" s="38">
        <v>5691.45</v>
      </c>
      <c r="D14" s="38">
        <v>593.78</v>
      </c>
      <c r="E14" s="38">
        <v>60989.58</v>
      </c>
      <c r="F14" s="16"/>
      <c r="G14" s="16">
        <f t="shared" si="4"/>
        <v>22424.936666666665</v>
      </c>
      <c r="H14" s="14">
        <v>1</v>
      </c>
      <c r="J14" s="16">
        <f t="shared" si="0"/>
        <v>22424.936666666665</v>
      </c>
      <c r="L14" s="3">
        <f t="shared" si="1"/>
        <v>5.881178584243574E-4</v>
      </c>
      <c r="N14" s="16">
        <f>+L14*(assessment!$J$273*assessment!$F$3)</f>
        <v>15034.557146760018</v>
      </c>
      <c r="P14" s="6">
        <f>+N14/payroll!F14</f>
        <v>8.6371192642114517E-4</v>
      </c>
      <c r="R14" s="16">
        <f>IF(P14&lt;$R$2,N14, +payroll!F14 * $R$2)</f>
        <v>15034.557146760018</v>
      </c>
      <c r="T14" s="5">
        <f t="shared" si="2"/>
        <v>0</v>
      </c>
      <c r="V14">
        <f t="shared" si="3"/>
        <v>1</v>
      </c>
    </row>
    <row r="15" spans="1:24">
      <c r="A15" t="s">
        <v>25</v>
      </c>
      <c r="B15" t="s">
        <v>26</v>
      </c>
      <c r="C15" s="38">
        <v>0</v>
      </c>
      <c r="D15" s="38">
        <v>0</v>
      </c>
      <c r="E15" s="38">
        <v>0</v>
      </c>
      <c r="F15" s="16"/>
      <c r="G15" s="16">
        <f t="shared" si="4"/>
        <v>0</v>
      </c>
      <c r="H15" s="14">
        <v>1</v>
      </c>
      <c r="J15" s="16">
        <f t="shared" si="0"/>
        <v>0</v>
      </c>
      <c r="L15" s="3">
        <f t="shared" si="1"/>
        <v>0</v>
      </c>
      <c r="N15" s="16">
        <f>+L15*(assessment!$J$273*assessment!$F$3)</f>
        <v>0</v>
      </c>
      <c r="P15" s="6">
        <f>+N15/payroll!F15</f>
        <v>0</v>
      </c>
      <c r="R15" s="16">
        <f>IF(P15&lt;$R$2,N15, +payroll!F15 * $R$2)</f>
        <v>0</v>
      </c>
      <c r="T15" s="5">
        <f t="shared" si="2"/>
        <v>0</v>
      </c>
      <c r="V15" t="e">
        <f t="shared" si="3"/>
        <v>#DIV/0!</v>
      </c>
    </row>
    <row r="16" spans="1:24">
      <c r="A16" t="s">
        <v>548</v>
      </c>
      <c r="B16" t="s">
        <v>549</v>
      </c>
      <c r="C16" s="38">
        <v>0</v>
      </c>
      <c r="D16" s="38">
        <v>0</v>
      </c>
      <c r="E16" s="38">
        <v>0</v>
      </c>
      <c r="F16" s="16"/>
      <c r="G16" s="16">
        <f t="shared" si="4"/>
        <v>0</v>
      </c>
      <c r="H16" s="14">
        <v>1</v>
      </c>
      <c r="J16" s="16">
        <f>+G16*H16</f>
        <v>0</v>
      </c>
      <c r="L16" s="3">
        <f t="shared" si="1"/>
        <v>0</v>
      </c>
      <c r="N16" s="16">
        <f>+L16*(assessment!$J$273*assessment!$F$3)</f>
        <v>0</v>
      </c>
      <c r="P16" s="6">
        <f>+N16/payroll!F16</f>
        <v>0</v>
      </c>
      <c r="R16" s="16">
        <f>IF(P16&lt;$R$2,N16, +payroll!F16 * $R$2)</f>
        <v>0</v>
      </c>
      <c r="T16" s="5">
        <f>+N16-R16</f>
        <v>0</v>
      </c>
      <c r="V16" t="e">
        <f>+R16/N16</f>
        <v>#DIV/0!</v>
      </c>
    </row>
    <row r="17" spans="1:22">
      <c r="A17" t="s">
        <v>27</v>
      </c>
      <c r="B17" t="s">
        <v>517</v>
      </c>
      <c r="C17" s="38">
        <v>0</v>
      </c>
      <c r="D17" s="38">
        <v>0</v>
      </c>
      <c r="E17" s="38">
        <v>0</v>
      </c>
      <c r="F17" s="16"/>
      <c r="G17" s="16">
        <f t="shared" si="4"/>
        <v>0</v>
      </c>
      <c r="H17" s="14">
        <v>1</v>
      </c>
      <c r="J17" s="16">
        <f t="shared" si="0"/>
        <v>0</v>
      </c>
      <c r="L17" s="3">
        <f t="shared" si="1"/>
        <v>0</v>
      </c>
      <c r="N17" s="16">
        <f>+L17*(assessment!$J$273*assessment!$F$3)</f>
        <v>0</v>
      </c>
      <c r="P17" s="6">
        <f>+N17/payroll!F17</f>
        <v>0</v>
      </c>
      <c r="R17" s="16">
        <f>IF(P17&lt;$R$2,N17, +payroll!F17 * $R$2)</f>
        <v>0</v>
      </c>
      <c r="T17" s="5">
        <f t="shared" si="2"/>
        <v>0</v>
      </c>
      <c r="V17" t="e">
        <f t="shared" si="3"/>
        <v>#DIV/0!</v>
      </c>
    </row>
    <row r="18" spans="1:22">
      <c r="A18" t="s">
        <v>28</v>
      </c>
      <c r="B18" t="s">
        <v>518</v>
      </c>
      <c r="C18" s="38">
        <v>614.67999999999995</v>
      </c>
      <c r="D18" s="38">
        <v>66.489999999999995</v>
      </c>
      <c r="E18" s="38">
        <v>0</v>
      </c>
      <c r="F18" s="16"/>
      <c r="G18" s="16">
        <f t="shared" si="4"/>
        <v>227.05666666666664</v>
      </c>
      <c r="H18" s="14">
        <v>1</v>
      </c>
      <c r="J18" s="16">
        <f t="shared" si="0"/>
        <v>227.05666666666664</v>
      </c>
      <c r="L18" s="3">
        <f t="shared" si="1"/>
        <v>5.9548030179932067E-6</v>
      </c>
      <c r="N18" s="16">
        <f>+L18*(assessment!$J$273*assessment!$F$3)</f>
        <v>152.22769550235105</v>
      </c>
      <c r="P18" s="6">
        <f>+N18/payroll!F18</f>
        <v>4.5589532218508346E-5</v>
      </c>
      <c r="R18" s="16">
        <f>IF(P18&lt;$R$2,N18, +payroll!F18 * $R$2)</f>
        <v>152.22769550235105</v>
      </c>
      <c r="T18" s="5">
        <f t="shared" si="2"/>
        <v>0</v>
      </c>
      <c r="V18">
        <f t="shared" si="3"/>
        <v>1</v>
      </c>
    </row>
    <row r="19" spans="1:22">
      <c r="A19" t="s">
        <v>29</v>
      </c>
      <c r="B19" t="s">
        <v>519</v>
      </c>
      <c r="C19" s="38">
        <v>10234.33</v>
      </c>
      <c r="D19" s="38">
        <v>0</v>
      </c>
      <c r="E19" s="38">
        <v>0</v>
      </c>
      <c r="F19" s="16"/>
      <c r="G19" s="16">
        <f t="shared" si="4"/>
        <v>3411.4433333333332</v>
      </c>
      <c r="H19" s="14">
        <v>1</v>
      </c>
      <c r="J19" s="16">
        <f t="shared" si="0"/>
        <v>3411.4433333333332</v>
      </c>
      <c r="L19" s="3">
        <f t="shared" si="1"/>
        <v>8.9468736396403862E-5</v>
      </c>
      <c r="N19" s="16">
        <f>+L19*(assessment!$J$273*assessment!$F$3)</f>
        <v>2287.1654225972616</v>
      </c>
      <c r="P19" s="6">
        <f>+N19/payroll!F19</f>
        <v>7.3907676214754654E-4</v>
      </c>
      <c r="R19" s="16">
        <f>IF(P19&lt;$R$2,N19, +payroll!F19 * $R$2)</f>
        <v>2287.1654225972616</v>
      </c>
      <c r="T19" s="5">
        <f t="shared" si="2"/>
        <v>0</v>
      </c>
      <c r="V19">
        <f t="shared" si="3"/>
        <v>1</v>
      </c>
    </row>
    <row r="20" spans="1:22">
      <c r="A20" t="s">
        <v>30</v>
      </c>
      <c r="B20" t="s">
        <v>520</v>
      </c>
      <c r="C20" s="38">
        <v>0</v>
      </c>
      <c r="D20" s="38">
        <v>0</v>
      </c>
      <c r="E20" s="38">
        <v>0</v>
      </c>
      <c r="F20" s="16"/>
      <c r="G20" s="16">
        <f t="shared" si="4"/>
        <v>0</v>
      </c>
      <c r="H20" s="14">
        <v>1</v>
      </c>
      <c r="J20" s="16">
        <f t="shared" si="0"/>
        <v>0</v>
      </c>
      <c r="L20" s="3">
        <f t="shared" si="1"/>
        <v>0</v>
      </c>
      <c r="N20" s="16">
        <f>+L20*(assessment!$J$273*assessment!$F$3)</f>
        <v>0</v>
      </c>
      <c r="P20" s="6">
        <f>+N20/payroll!F20</f>
        <v>0</v>
      </c>
      <c r="R20" s="16">
        <f>IF(P20&lt;$R$2,N20, +payroll!F20 * $R$2)</f>
        <v>0</v>
      </c>
      <c r="T20" s="5">
        <f t="shared" si="2"/>
        <v>0</v>
      </c>
      <c r="V20" t="e">
        <f t="shared" si="3"/>
        <v>#DIV/0!</v>
      </c>
    </row>
    <row r="21" spans="1:22">
      <c r="A21" t="s">
        <v>31</v>
      </c>
      <c r="B21" t="s">
        <v>521</v>
      </c>
      <c r="C21" s="38">
        <v>0</v>
      </c>
      <c r="D21" s="38">
        <v>0</v>
      </c>
      <c r="E21" s="38">
        <v>0</v>
      </c>
      <c r="F21" s="16"/>
      <c r="G21" s="16">
        <f t="shared" si="4"/>
        <v>0</v>
      </c>
      <c r="H21" s="14">
        <v>1</v>
      </c>
      <c r="J21" s="16">
        <f t="shared" si="0"/>
        <v>0</v>
      </c>
      <c r="L21" s="3">
        <f t="shared" si="1"/>
        <v>0</v>
      </c>
      <c r="N21" s="16">
        <f>+L21*(assessment!$J$273*assessment!$F$3)</f>
        <v>0</v>
      </c>
      <c r="P21" s="6">
        <f>+N21/payroll!F21</f>
        <v>0</v>
      </c>
      <c r="R21" s="16">
        <f>IF(P21&lt;$R$2,N21, +payroll!F21 * $R$2)</f>
        <v>0</v>
      </c>
      <c r="T21" s="5">
        <f t="shared" si="2"/>
        <v>0</v>
      </c>
      <c r="V21" t="e">
        <f t="shared" si="3"/>
        <v>#DIV/0!</v>
      </c>
    </row>
    <row r="22" spans="1:22">
      <c r="A22" t="s">
        <v>32</v>
      </c>
      <c r="B22" t="s">
        <v>522</v>
      </c>
      <c r="C22" s="38">
        <v>0</v>
      </c>
      <c r="D22" s="38">
        <v>0</v>
      </c>
      <c r="E22" s="38">
        <v>0</v>
      </c>
      <c r="F22" s="16"/>
      <c r="G22" s="16">
        <f t="shared" si="4"/>
        <v>0</v>
      </c>
      <c r="H22" s="14">
        <v>1</v>
      </c>
      <c r="J22" s="16">
        <f t="shared" si="0"/>
        <v>0</v>
      </c>
      <c r="L22" s="3">
        <f t="shared" si="1"/>
        <v>0</v>
      </c>
      <c r="N22" s="16">
        <f>+L22*(assessment!$J$273*assessment!$F$3)</f>
        <v>0</v>
      </c>
      <c r="P22" s="6">
        <f>+N22/payroll!F22</f>
        <v>0</v>
      </c>
      <c r="R22" s="16">
        <f>IF(P22&lt;$R$2,N22, +payroll!F22 * $R$2)</f>
        <v>0</v>
      </c>
      <c r="T22" s="5">
        <f t="shared" si="2"/>
        <v>0</v>
      </c>
      <c r="V22" t="e">
        <f t="shared" si="3"/>
        <v>#DIV/0!</v>
      </c>
    </row>
    <row r="23" spans="1:22">
      <c r="A23" t="s">
        <v>33</v>
      </c>
      <c r="B23" t="s">
        <v>523</v>
      </c>
      <c r="C23" s="38">
        <v>0</v>
      </c>
      <c r="D23" s="38">
        <v>0</v>
      </c>
      <c r="E23" s="38">
        <v>0</v>
      </c>
      <c r="F23" s="16"/>
      <c r="G23" s="16">
        <f t="shared" si="4"/>
        <v>0</v>
      </c>
      <c r="H23" s="14">
        <v>1</v>
      </c>
      <c r="J23" s="16">
        <f t="shared" si="0"/>
        <v>0</v>
      </c>
      <c r="L23" s="3">
        <f t="shared" si="1"/>
        <v>0</v>
      </c>
      <c r="N23" s="16">
        <f>+L23*(assessment!$J$273*assessment!$F$3)</f>
        <v>0</v>
      </c>
      <c r="P23" s="6">
        <f>+N23/payroll!F23</f>
        <v>0</v>
      </c>
      <c r="R23" s="16">
        <f>IF(P23&lt;$R$2,N23, +payroll!F23 * $R$2)</f>
        <v>0</v>
      </c>
      <c r="T23" s="5">
        <f t="shared" si="2"/>
        <v>0</v>
      </c>
      <c r="V23" t="e">
        <f t="shared" si="3"/>
        <v>#DIV/0!</v>
      </c>
    </row>
    <row r="24" spans="1:22">
      <c r="A24" t="s">
        <v>34</v>
      </c>
      <c r="B24" t="s">
        <v>524</v>
      </c>
      <c r="C24" s="38">
        <v>0</v>
      </c>
      <c r="D24" s="38">
        <v>0</v>
      </c>
      <c r="E24" s="38">
        <v>0</v>
      </c>
      <c r="F24" s="16"/>
      <c r="G24" s="16">
        <f t="shared" si="4"/>
        <v>0</v>
      </c>
      <c r="H24" s="14">
        <v>1</v>
      </c>
      <c r="J24" s="16">
        <f t="shared" si="0"/>
        <v>0</v>
      </c>
      <c r="L24" s="3">
        <f t="shared" si="1"/>
        <v>0</v>
      </c>
      <c r="N24" s="16">
        <f>+L24*(assessment!$J$273*assessment!$F$3)</f>
        <v>0</v>
      </c>
      <c r="P24" s="6">
        <f>+N24/payroll!F24</f>
        <v>0</v>
      </c>
      <c r="R24" s="16">
        <f>IF(P24&lt;$R$2,N24, +payroll!F24 * $R$2)</f>
        <v>0</v>
      </c>
      <c r="T24" s="5">
        <f t="shared" si="2"/>
        <v>0</v>
      </c>
      <c r="V24" t="e">
        <f t="shared" si="3"/>
        <v>#DIV/0!</v>
      </c>
    </row>
    <row r="25" spans="1:22">
      <c r="A25" t="s">
        <v>35</v>
      </c>
      <c r="B25" t="s">
        <v>525</v>
      </c>
      <c r="C25" s="38">
        <v>0</v>
      </c>
      <c r="D25" s="38">
        <v>0</v>
      </c>
      <c r="E25" s="38">
        <v>0</v>
      </c>
      <c r="F25" s="16"/>
      <c r="G25" s="16">
        <f t="shared" si="4"/>
        <v>0</v>
      </c>
      <c r="H25" s="14">
        <v>1</v>
      </c>
      <c r="J25" s="16">
        <f t="shared" si="0"/>
        <v>0</v>
      </c>
      <c r="L25" s="3">
        <f t="shared" si="1"/>
        <v>0</v>
      </c>
      <c r="N25" s="16">
        <f>+L25*(assessment!$J$273*assessment!$F$3)</f>
        <v>0</v>
      </c>
      <c r="P25" s="6">
        <f>+N25/payroll!F25</f>
        <v>0</v>
      </c>
      <c r="R25" s="16">
        <f>IF(P25&lt;$R$2,N25, +payroll!F25 * $R$2)</f>
        <v>0</v>
      </c>
      <c r="T25" s="5">
        <f t="shared" si="2"/>
        <v>0</v>
      </c>
      <c r="V25" t="e">
        <f t="shared" si="3"/>
        <v>#DIV/0!</v>
      </c>
    </row>
    <row r="26" spans="1:22">
      <c r="A26" t="s">
        <v>36</v>
      </c>
      <c r="B26" t="s">
        <v>526</v>
      </c>
      <c r="C26" s="38">
        <v>0</v>
      </c>
      <c r="D26" s="38">
        <v>0</v>
      </c>
      <c r="E26" s="38">
        <v>0</v>
      </c>
      <c r="F26" s="16"/>
      <c r="G26" s="16">
        <f t="shared" si="4"/>
        <v>0</v>
      </c>
      <c r="H26" s="14">
        <v>1</v>
      </c>
      <c r="J26" s="16">
        <f t="shared" si="0"/>
        <v>0</v>
      </c>
      <c r="L26" s="3">
        <f t="shared" si="1"/>
        <v>0</v>
      </c>
      <c r="N26" s="16">
        <f>+L26*(assessment!$J$273*assessment!$F$3)</f>
        <v>0</v>
      </c>
      <c r="P26" s="6">
        <f>+N26/payroll!F26</f>
        <v>0</v>
      </c>
      <c r="R26" s="16">
        <f>IF(P26&lt;$R$2,N26, +payroll!F26 * $R$2)</f>
        <v>0</v>
      </c>
      <c r="T26" s="5">
        <f t="shared" si="2"/>
        <v>0</v>
      </c>
      <c r="V26" t="e">
        <f t="shared" si="3"/>
        <v>#DIV/0!</v>
      </c>
    </row>
    <row r="27" spans="1:22">
      <c r="A27" t="s">
        <v>37</v>
      </c>
      <c r="B27" t="s">
        <v>527</v>
      </c>
      <c r="C27" s="38">
        <v>0</v>
      </c>
      <c r="D27" s="38">
        <v>0</v>
      </c>
      <c r="E27" s="38">
        <v>0</v>
      </c>
      <c r="F27" s="16"/>
      <c r="G27" s="16">
        <f t="shared" si="4"/>
        <v>0</v>
      </c>
      <c r="H27" s="14">
        <v>1</v>
      </c>
      <c r="J27" s="16">
        <f t="shared" si="0"/>
        <v>0</v>
      </c>
      <c r="L27" s="3">
        <f t="shared" si="1"/>
        <v>0</v>
      </c>
      <c r="N27" s="16">
        <f>+L27*(assessment!$J$273*assessment!$F$3)</f>
        <v>0</v>
      </c>
      <c r="P27" s="6">
        <f>+N27/payroll!F27</f>
        <v>0</v>
      </c>
      <c r="R27" s="16">
        <f>IF(P27&lt;$R$2,N27, +payroll!F27 * $R$2)</f>
        <v>0</v>
      </c>
      <c r="T27" s="5">
        <f t="shared" si="2"/>
        <v>0</v>
      </c>
      <c r="V27" t="e">
        <f t="shared" si="3"/>
        <v>#DIV/0!</v>
      </c>
    </row>
    <row r="28" spans="1:22">
      <c r="A28" t="s">
        <v>38</v>
      </c>
      <c r="B28" t="s">
        <v>528</v>
      </c>
      <c r="C28" s="38">
        <v>0</v>
      </c>
      <c r="D28" s="38">
        <v>0</v>
      </c>
      <c r="E28" s="38">
        <v>0</v>
      </c>
      <c r="F28" s="16"/>
      <c r="G28" s="16">
        <f t="shared" si="4"/>
        <v>0</v>
      </c>
      <c r="H28" s="14">
        <v>1</v>
      </c>
      <c r="J28" s="16">
        <f t="shared" si="0"/>
        <v>0</v>
      </c>
      <c r="L28" s="3">
        <f t="shared" si="1"/>
        <v>0</v>
      </c>
      <c r="N28" s="16">
        <f>+L28*(assessment!$J$273*assessment!$F$3)</f>
        <v>0</v>
      </c>
      <c r="P28" s="6">
        <f>+N28/payroll!F28</f>
        <v>0</v>
      </c>
      <c r="R28" s="16">
        <f>IF(P28&lt;$R$2,N28, +payroll!F28 * $R$2)</f>
        <v>0</v>
      </c>
      <c r="T28" s="5">
        <f t="shared" si="2"/>
        <v>0</v>
      </c>
      <c r="V28" t="e">
        <f t="shared" si="3"/>
        <v>#DIV/0!</v>
      </c>
    </row>
    <row r="29" spans="1:22">
      <c r="A29" t="s">
        <v>39</v>
      </c>
      <c r="B29" t="s">
        <v>529</v>
      </c>
      <c r="C29" s="38">
        <v>0</v>
      </c>
      <c r="D29" s="38">
        <v>9.1999999999999993</v>
      </c>
      <c r="E29" s="38">
        <v>0</v>
      </c>
      <c r="F29" s="16"/>
      <c r="G29" s="16">
        <f t="shared" si="4"/>
        <v>3.0666666666666664</v>
      </c>
      <c r="H29" s="14">
        <v>1</v>
      </c>
      <c r="J29" s="16">
        <f t="shared" si="0"/>
        <v>3.0666666666666664</v>
      </c>
      <c r="L29" s="3">
        <f t="shared" si="1"/>
        <v>8.0426600944753154E-8</v>
      </c>
      <c r="N29" s="16">
        <f>+L29*(assessment!$J$273*assessment!$F$3)</f>
        <v>2.0560136215946532</v>
      </c>
      <c r="P29" s="6">
        <f>+N29/payroll!F29</f>
        <v>8.0468006348997922E-7</v>
      </c>
      <c r="R29" s="16">
        <f>IF(P29&lt;$R$2,N29, +payroll!F29 * $R$2)</f>
        <v>2.0560136215946532</v>
      </c>
      <c r="T29" s="5">
        <f t="shared" si="2"/>
        <v>0</v>
      </c>
      <c r="V29">
        <f t="shared" si="3"/>
        <v>1</v>
      </c>
    </row>
    <row r="30" spans="1:22">
      <c r="A30" t="s">
        <v>40</v>
      </c>
      <c r="B30" t="s">
        <v>530</v>
      </c>
      <c r="C30" s="38">
        <v>46375.48</v>
      </c>
      <c r="D30" s="38">
        <v>42738.59</v>
      </c>
      <c r="E30" s="38">
        <v>49444.959999999999</v>
      </c>
      <c r="F30" s="16"/>
      <c r="G30" s="16">
        <f t="shared" si="4"/>
        <v>46186.343333333331</v>
      </c>
      <c r="H30" s="14">
        <v>1</v>
      </c>
      <c r="J30" s="16">
        <f t="shared" si="0"/>
        <v>46186.343333333331</v>
      </c>
      <c r="L30" s="3">
        <f t="shared" si="1"/>
        <v>1.2112860666415304E-3</v>
      </c>
      <c r="N30" s="16">
        <f>+L30*(assessment!$J$273*assessment!$F$3)</f>
        <v>30965.136203798062</v>
      </c>
      <c r="P30" s="6">
        <f>+N30/payroll!F30</f>
        <v>6.6015163936880353E-3</v>
      </c>
      <c r="R30" s="16">
        <f>IF(P30&lt;$R$2,N30, +payroll!F30 * $R$2)</f>
        <v>30965.136203798062</v>
      </c>
      <c r="T30" s="5">
        <f t="shared" si="2"/>
        <v>0</v>
      </c>
      <c r="V30">
        <f t="shared" si="3"/>
        <v>1</v>
      </c>
    </row>
    <row r="31" spans="1:22">
      <c r="A31" t="s">
        <v>41</v>
      </c>
      <c r="B31" t="s">
        <v>531</v>
      </c>
      <c r="C31" s="38">
        <v>582785.47</v>
      </c>
      <c r="D31" s="38">
        <v>1423050.58</v>
      </c>
      <c r="E31" s="38">
        <v>1432660.63</v>
      </c>
      <c r="F31" s="16"/>
      <c r="G31" s="16">
        <f t="shared" si="4"/>
        <v>1146165.5599999998</v>
      </c>
      <c r="H31" s="14">
        <v>1</v>
      </c>
      <c r="J31" s="16">
        <f t="shared" si="0"/>
        <v>1146165.5599999998</v>
      </c>
      <c r="L31" s="3">
        <f t="shared" si="1"/>
        <v>3.0059413079588971E-2</v>
      </c>
      <c r="N31" s="16">
        <f>+L31*(assessment!$J$273*assessment!$F$3)</f>
        <v>768434.34911825974</v>
      </c>
      <c r="P31" s="6">
        <f>+N31/payroll!F31</f>
        <v>8.3265522633282178E-3</v>
      </c>
      <c r="R31" s="16">
        <f>IF(P31&lt;$R$2,N31, +payroll!F31 * $R$2)</f>
        <v>768434.34911825974</v>
      </c>
      <c r="T31" s="5">
        <f t="shared" si="2"/>
        <v>0</v>
      </c>
      <c r="V31">
        <f t="shared" si="3"/>
        <v>1</v>
      </c>
    </row>
    <row r="32" spans="1:22">
      <c r="A32" t="s">
        <v>42</v>
      </c>
      <c r="B32" t="s">
        <v>43</v>
      </c>
      <c r="C32" s="38">
        <v>0</v>
      </c>
      <c r="D32" s="38">
        <v>0</v>
      </c>
      <c r="E32" s="38">
        <v>0</v>
      </c>
      <c r="F32" s="16"/>
      <c r="G32" s="16">
        <f t="shared" si="4"/>
        <v>0</v>
      </c>
      <c r="H32" s="14">
        <v>1</v>
      </c>
      <c r="J32" s="16">
        <f t="shared" si="0"/>
        <v>0</v>
      </c>
      <c r="L32" s="3">
        <f t="shared" si="1"/>
        <v>0</v>
      </c>
      <c r="N32" s="16">
        <f>+L32*(assessment!$J$273*assessment!$F$3)</f>
        <v>0</v>
      </c>
      <c r="P32" s="6">
        <f>+N32/payroll!F32</f>
        <v>0</v>
      </c>
      <c r="R32" s="16">
        <f>IF(P32&lt;$R$2,N32, +payroll!F32 * $R$2)</f>
        <v>0</v>
      </c>
      <c r="T32" s="5">
        <f t="shared" si="2"/>
        <v>0</v>
      </c>
      <c r="V32" t="e">
        <f t="shared" si="3"/>
        <v>#DIV/0!</v>
      </c>
    </row>
    <row r="33" spans="1:22">
      <c r="A33" t="s">
        <v>44</v>
      </c>
      <c r="B33" t="s">
        <v>45</v>
      </c>
      <c r="C33" s="38">
        <v>0</v>
      </c>
      <c r="D33" s="38">
        <v>0</v>
      </c>
      <c r="E33" s="38">
        <v>0</v>
      </c>
      <c r="F33" s="16"/>
      <c r="G33" s="16">
        <f t="shared" si="4"/>
        <v>0</v>
      </c>
      <c r="H33" s="14">
        <v>1</v>
      </c>
      <c r="J33" s="16">
        <f t="shared" si="0"/>
        <v>0</v>
      </c>
      <c r="L33" s="3">
        <f t="shared" si="1"/>
        <v>0</v>
      </c>
      <c r="N33" s="16">
        <f>+L33*(assessment!$J$273*assessment!$F$3)</f>
        <v>0</v>
      </c>
      <c r="P33" s="6">
        <f>+N33/payroll!F33</f>
        <v>0</v>
      </c>
      <c r="R33" s="16">
        <f>IF(P33&lt;$R$2,N33, +payroll!F33 * $R$2)</f>
        <v>0</v>
      </c>
      <c r="T33" s="5">
        <f t="shared" si="2"/>
        <v>0</v>
      </c>
      <c r="V33" t="e">
        <f t="shared" si="3"/>
        <v>#DIV/0!</v>
      </c>
    </row>
    <row r="34" spans="1:22">
      <c r="A34" t="s">
        <v>46</v>
      </c>
      <c r="B34" t="s">
        <v>47</v>
      </c>
      <c r="C34" s="38">
        <v>638.23</v>
      </c>
      <c r="D34" s="38">
        <v>872.38</v>
      </c>
      <c r="E34" s="38">
        <v>11694.34</v>
      </c>
      <c r="F34" s="16"/>
      <c r="G34" s="16">
        <f t="shared" si="4"/>
        <v>4401.6500000000005</v>
      </c>
      <c r="H34" s="14">
        <v>1</v>
      </c>
      <c r="J34" s="16">
        <f t="shared" si="0"/>
        <v>4401.6500000000005</v>
      </c>
      <c r="L34" s="3">
        <f t="shared" si="1"/>
        <v>1.1543796132015416E-4</v>
      </c>
      <c r="N34" s="16">
        <f>+L34*(assessment!$J$273*assessment!$F$3)</f>
        <v>2951.0388122256868</v>
      </c>
      <c r="P34" s="6">
        <f>+N34/payroll!F34</f>
        <v>1.5720022058249858E-4</v>
      </c>
      <c r="R34" s="16">
        <f>IF(P34&lt;$R$2,N34, +payroll!F34 * $R$2)</f>
        <v>2951.0388122256868</v>
      </c>
      <c r="T34" s="5">
        <f t="shared" si="2"/>
        <v>0</v>
      </c>
      <c r="V34">
        <f t="shared" si="3"/>
        <v>1</v>
      </c>
    </row>
    <row r="35" spans="1:22">
      <c r="A35" t="s">
        <v>48</v>
      </c>
      <c r="B35" t="s">
        <v>49</v>
      </c>
      <c r="C35" s="38">
        <v>239134.37</v>
      </c>
      <c r="D35" s="38">
        <v>165715.28</v>
      </c>
      <c r="E35" s="38">
        <v>164619.03</v>
      </c>
      <c r="F35" s="16"/>
      <c r="G35" s="16">
        <f t="shared" si="4"/>
        <v>189822.89333333334</v>
      </c>
      <c r="H35" s="14">
        <v>1</v>
      </c>
      <c r="J35" s="16">
        <f t="shared" si="0"/>
        <v>189822.89333333334</v>
      </c>
      <c r="L35" s="3">
        <f t="shared" si="1"/>
        <v>4.9783076387929712E-3</v>
      </c>
      <c r="N35" s="16">
        <f>+L35*(assessment!$J$273*assessment!$F$3)</f>
        <v>127264.71338603551</v>
      </c>
      <c r="P35" s="6">
        <f>+N35/payroll!F35</f>
        <v>5.7832735032253488E-4</v>
      </c>
      <c r="R35" s="16">
        <f>IF(P35&lt;$R$2,N35, +payroll!F35 * $R$2)</f>
        <v>127264.71338603551</v>
      </c>
      <c r="T35" s="5">
        <f t="shared" si="2"/>
        <v>0</v>
      </c>
      <c r="V35">
        <f t="shared" si="3"/>
        <v>1</v>
      </c>
    </row>
    <row r="36" spans="1:22">
      <c r="A36" t="s">
        <v>50</v>
      </c>
      <c r="B36" t="s">
        <v>497</v>
      </c>
      <c r="C36" s="38">
        <v>12804.6</v>
      </c>
      <c r="D36" s="38">
        <v>37896.22</v>
      </c>
      <c r="E36" s="38">
        <v>27354.93</v>
      </c>
      <c r="F36" s="16"/>
      <c r="G36" s="16">
        <f t="shared" si="4"/>
        <v>26018.583333333332</v>
      </c>
      <c r="H36" s="14">
        <v>1</v>
      </c>
      <c r="J36" s="16">
        <f t="shared" si="0"/>
        <v>26018.583333333332</v>
      </c>
      <c r="L36" s="3">
        <f t="shared" si="1"/>
        <v>6.8236507137971907E-4</v>
      </c>
      <c r="N36" s="16">
        <f>+L36*(assessment!$J$273*assessment!$F$3)</f>
        <v>17443.878830846395</v>
      </c>
      <c r="P36" s="6">
        <f>+N36/payroll!F36</f>
        <v>1.0666942918573577E-3</v>
      </c>
      <c r="R36" s="16">
        <f>IF(P36&lt;$R$2,N36, +payroll!F36 * $R$2)</f>
        <v>17443.878830846395</v>
      </c>
      <c r="T36" s="5">
        <f t="shared" si="2"/>
        <v>0</v>
      </c>
      <c r="V36">
        <f t="shared" si="3"/>
        <v>1</v>
      </c>
    </row>
    <row r="37" spans="1:22">
      <c r="A37" t="s">
        <v>51</v>
      </c>
      <c r="B37" t="s">
        <v>52</v>
      </c>
      <c r="C37" s="38">
        <v>135891.38</v>
      </c>
      <c r="D37" s="38">
        <v>218389.25</v>
      </c>
      <c r="E37" s="38">
        <v>231582.01</v>
      </c>
      <c r="F37" s="16"/>
      <c r="G37" s="16">
        <f t="shared" si="4"/>
        <v>195287.54666666666</v>
      </c>
      <c r="H37" s="14">
        <v>1</v>
      </c>
      <c r="J37" s="16">
        <f t="shared" si="0"/>
        <v>195287.54666666666</v>
      </c>
      <c r="L37" s="3">
        <f t="shared" ref="L37:L68" si="5">+J37/$J$265</f>
        <v>5.1216239951869108E-3</v>
      </c>
      <c r="N37" s="16">
        <f>+L37*(assessment!$J$273*assessment!$F$3)</f>
        <v>130928.43132863093</v>
      </c>
      <c r="P37" s="6">
        <f>+N37/payroll!F37</f>
        <v>7.2930246648411211E-4</v>
      </c>
      <c r="R37" s="16">
        <f>IF(P37&lt;$R$2,N37, +payroll!F37 * $R$2)</f>
        <v>130928.43132863093</v>
      </c>
      <c r="T37" s="5">
        <f t="shared" si="2"/>
        <v>0</v>
      </c>
      <c r="V37">
        <f t="shared" si="3"/>
        <v>1</v>
      </c>
    </row>
    <row r="38" spans="1:22">
      <c r="A38" t="s">
        <v>53</v>
      </c>
      <c r="B38" t="s">
        <v>54</v>
      </c>
      <c r="C38" s="38">
        <v>30540</v>
      </c>
      <c r="D38" s="38">
        <v>15574.04</v>
      </c>
      <c r="E38" s="38">
        <v>19507.43</v>
      </c>
      <c r="F38" s="16"/>
      <c r="G38" s="16">
        <f t="shared" si="4"/>
        <v>21873.823333333334</v>
      </c>
      <c r="H38" s="14">
        <v>1</v>
      </c>
      <c r="J38" s="16">
        <f t="shared" si="0"/>
        <v>21873.823333333334</v>
      </c>
      <c r="L38" s="3">
        <f t="shared" si="5"/>
        <v>5.7366432403240116E-4</v>
      </c>
      <c r="N38" s="16">
        <f>+L38*(assessment!$J$273*assessment!$F$3)</f>
        <v>14665.069150985313</v>
      </c>
      <c r="P38" s="6">
        <f>+N38/payroll!F38</f>
        <v>3.3694572260879507E-4</v>
      </c>
      <c r="R38" s="16">
        <f>IF(P38&lt;$R$2,N38, +payroll!F38 * $R$2)</f>
        <v>14665.069150985313</v>
      </c>
      <c r="T38" s="5">
        <f t="shared" si="2"/>
        <v>0</v>
      </c>
      <c r="V38">
        <f t="shared" si="3"/>
        <v>1</v>
      </c>
    </row>
    <row r="39" spans="1:22">
      <c r="A39" t="s">
        <v>55</v>
      </c>
      <c r="B39" t="s">
        <v>56</v>
      </c>
      <c r="C39" s="38">
        <v>16466.599999999999</v>
      </c>
      <c r="D39" s="38">
        <v>4243.45</v>
      </c>
      <c r="E39" s="38">
        <v>1424.32</v>
      </c>
      <c r="F39" s="16"/>
      <c r="G39" s="16">
        <f t="shared" si="4"/>
        <v>7378.123333333333</v>
      </c>
      <c r="H39" s="14">
        <v>1</v>
      </c>
      <c r="J39" s="16">
        <f t="shared" si="0"/>
        <v>7378.123333333333</v>
      </c>
      <c r="L39" s="3">
        <f t="shared" si="5"/>
        <v>1.9349914599494739E-4</v>
      </c>
      <c r="N39" s="16">
        <f>+L39*(assessment!$J$273*assessment!$F$3)</f>
        <v>4946.5832853713091</v>
      </c>
      <c r="P39" s="6">
        <f>+N39/payroll!F39</f>
        <v>6.9564113650891961E-4</v>
      </c>
      <c r="R39" s="16">
        <f>IF(P39&lt;$R$2,N39, +payroll!F39 * $R$2)</f>
        <v>4946.5832853713091</v>
      </c>
      <c r="T39" s="5">
        <f t="shared" si="2"/>
        <v>0</v>
      </c>
      <c r="V39">
        <f t="shared" si="3"/>
        <v>1</v>
      </c>
    </row>
    <row r="40" spans="1:22">
      <c r="A40" t="s">
        <v>57</v>
      </c>
      <c r="B40" t="s">
        <v>58</v>
      </c>
      <c r="C40" s="38">
        <v>5282.17</v>
      </c>
      <c r="D40" s="38">
        <v>3407.57</v>
      </c>
      <c r="E40" s="38">
        <v>2022.65</v>
      </c>
      <c r="F40" s="16"/>
      <c r="G40" s="16">
        <f t="shared" si="4"/>
        <v>3570.7966666666666</v>
      </c>
      <c r="H40" s="14">
        <v>1</v>
      </c>
      <c r="J40" s="16">
        <f t="shared" si="0"/>
        <v>3570.7966666666666</v>
      </c>
      <c r="L40" s="3">
        <f t="shared" si="5"/>
        <v>9.3647947358104812E-5</v>
      </c>
      <c r="N40" s="16">
        <f>+L40*(assessment!$J$273*assessment!$F$3)</f>
        <v>2394.0021478080812</v>
      </c>
      <c r="P40" s="6">
        <f>+N40/payroll!F40</f>
        <v>2.3405081836036352E-4</v>
      </c>
      <c r="R40" s="16">
        <f>IF(P40&lt;$R$2,N40, +payroll!F40 * $R$2)</f>
        <v>2394.0021478080812</v>
      </c>
      <c r="T40" s="5">
        <f t="shared" si="2"/>
        <v>0</v>
      </c>
      <c r="V40">
        <f t="shared" si="3"/>
        <v>1</v>
      </c>
    </row>
    <row r="41" spans="1:22">
      <c r="A41" t="s">
        <v>59</v>
      </c>
      <c r="B41" t="s">
        <v>60</v>
      </c>
      <c r="C41" s="38">
        <v>0</v>
      </c>
      <c r="D41" s="38">
        <v>1747.76</v>
      </c>
      <c r="E41" s="38">
        <v>0</v>
      </c>
      <c r="F41" s="16"/>
      <c r="G41" s="16">
        <f t="shared" si="4"/>
        <v>582.5866666666667</v>
      </c>
      <c r="H41" s="14">
        <v>1</v>
      </c>
      <c r="J41" s="16">
        <f t="shared" si="0"/>
        <v>582.5866666666667</v>
      </c>
      <c r="L41" s="3">
        <f t="shared" si="5"/>
        <v>1.5278956094261062E-5</v>
      </c>
      <c r="N41" s="16">
        <f>+L41*(assessment!$J$273*assessment!$F$3)</f>
        <v>390.58895296502942</v>
      </c>
      <c r="P41" s="6">
        <f>+N41/payroll!F41</f>
        <v>2.5749021397225134E-5</v>
      </c>
      <c r="R41" s="16">
        <f>IF(P41&lt;$R$2,N41, +payroll!F41 * $R$2)</f>
        <v>390.58895296502942</v>
      </c>
      <c r="T41" s="5">
        <f t="shared" si="2"/>
        <v>0</v>
      </c>
      <c r="V41">
        <f t="shared" si="3"/>
        <v>1</v>
      </c>
    </row>
    <row r="42" spans="1:22">
      <c r="A42" t="s">
        <v>61</v>
      </c>
      <c r="B42" t="s">
        <v>532</v>
      </c>
      <c r="C42" s="38">
        <v>1462.33</v>
      </c>
      <c r="D42" s="38">
        <v>0</v>
      </c>
      <c r="E42" s="38">
        <v>0</v>
      </c>
      <c r="F42" s="16"/>
      <c r="G42" s="16">
        <f t="shared" si="4"/>
        <v>487.44333333333333</v>
      </c>
      <c r="H42" s="14">
        <v>1</v>
      </c>
      <c r="J42" s="16">
        <f t="shared" si="0"/>
        <v>487.44333333333333</v>
      </c>
      <c r="L42" s="3">
        <f t="shared" si="5"/>
        <v>1.2783720799950096E-5</v>
      </c>
      <c r="N42" s="16">
        <f>+L42*(assessment!$J$273*assessment!$F$3)</f>
        <v>326.80113035505536</v>
      </c>
      <c r="P42" s="6">
        <f>+N42/payroll!F42</f>
        <v>5.4419348419188569E-5</v>
      </c>
      <c r="R42" s="16">
        <f>IF(P42&lt;$R$2,N42, +payroll!F42 * $R$2)</f>
        <v>326.80113035505536</v>
      </c>
      <c r="T42" s="5">
        <f t="shared" si="2"/>
        <v>0</v>
      </c>
      <c r="V42">
        <f t="shared" si="3"/>
        <v>1</v>
      </c>
    </row>
    <row r="43" spans="1:22">
      <c r="A43" t="s">
        <v>62</v>
      </c>
      <c r="B43" t="s">
        <v>63</v>
      </c>
      <c r="C43" s="38">
        <v>569.02</v>
      </c>
      <c r="D43" s="38">
        <v>7330.54</v>
      </c>
      <c r="E43" s="38">
        <v>10120.36</v>
      </c>
      <c r="F43" s="16"/>
      <c r="G43" s="16">
        <f t="shared" si="4"/>
        <v>6006.6399999999994</v>
      </c>
      <c r="H43" s="14">
        <v>1</v>
      </c>
      <c r="J43" s="16">
        <f t="shared" si="0"/>
        <v>6006.6399999999994</v>
      </c>
      <c r="L43" s="3">
        <f t="shared" si="5"/>
        <v>1.5753053422786699E-4</v>
      </c>
      <c r="N43" s="16">
        <f>+L43*(assessment!$J$273*assessment!$F$3)</f>
        <v>4027.0870630484696</v>
      </c>
      <c r="P43" s="6">
        <f>+N43/payroll!F43</f>
        <v>2.5406611559679077E-4</v>
      </c>
      <c r="R43" s="16">
        <f>IF(P43&lt;$R$2,N43, +payroll!F43 * $R$2)</f>
        <v>4027.0870630484696</v>
      </c>
      <c r="T43" s="5">
        <f t="shared" si="2"/>
        <v>0</v>
      </c>
      <c r="V43">
        <f t="shared" si="3"/>
        <v>1</v>
      </c>
    </row>
    <row r="44" spans="1:22">
      <c r="A44" s="48" t="s">
        <v>64</v>
      </c>
      <c r="B44" s="48" t="s">
        <v>533</v>
      </c>
      <c r="C44" s="38">
        <v>300710.37</v>
      </c>
      <c r="D44" s="38">
        <v>360443.41000000003</v>
      </c>
      <c r="E44" s="38">
        <v>285071.77</v>
      </c>
      <c r="F44" s="16"/>
      <c r="G44" s="16">
        <f t="shared" si="4"/>
        <v>315408.51666666666</v>
      </c>
      <c r="H44" s="14">
        <v>1</v>
      </c>
      <c r="J44" s="16">
        <f t="shared" si="0"/>
        <v>315408.51666666666</v>
      </c>
      <c r="L44" s="3">
        <f t="shared" si="5"/>
        <v>8.2719244253890833E-3</v>
      </c>
      <c r="N44" s="16">
        <f>+L44*(assessment!$J$273*assessment!$F$3)</f>
        <v>211462.24129357527</v>
      </c>
      <c r="P44" s="6">
        <f>+N44/payroll!F44</f>
        <v>9.791681036159525E-4</v>
      </c>
      <c r="R44" s="16">
        <f>IF(P44&lt;$R$2,N44, +payroll!F44 * $R$2)</f>
        <v>211462.24129357527</v>
      </c>
      <c r="T44" s="5">
        <f t="shared" si="2"/>
        <v>0</v>
      </c>
      <c r="V44">
        <f t="shared" si="3"/>
        <v>1</v>
      </c>
    </row>
    <row r="45" spans="1:22">
      <c r="A45" t="s">
        <v>555</v>
      </c>
      <c r="B45" t="s">
        <v>556</v>
      </c>
      <c r="C45" s="38">
        <v>0</v>
      </c>
      <c r="D45" s="38">
        <v>0</v>
      </c>
      <c r="E45" s="38">
        <v>0</v>
      </c>
      <c r="F45" s="16"/>
      <c r="G45" s="16">
        <f t="shared" si="4"/>
        <v>0</v>
      </c>
      <c r="H45" s="14">
        <v>1</v>
      </c>
      <c r="J45" s="16">
        <f t="shared" si="0"/>
        <v>0</v>
      </c>
      <c r="L45" s="3">
        <f t="shared" si="5"/>
        <v>0</v>
      </c>
      <c r="N45" s="16">
        <f>+L45*(assessment!$J$273*assessment!$F$3)</f>
        <v>0</v>
      </c>
      <c r="P45" s="6">
        <f>+N45/payroll!F45</f>
        <v>0</v>
      </c>
      <c r="R45" s="16">
        <f>IF(P45&lt;$R$2,N45, +payroll!F45 * $R$2)</f>
        <v>0</v>
      </c>
      <c r="T45" s="5">
        <f t="shared" si="2"/>
        <v>0</v>
      </c>
      <c r="V45" t="e">
        <f t="shared" si="3"/>
        <v>#DIV/0!</v>
      </c>
    </row>
    <row r="46" spans="1:22">
      <c r="A46" t="s">
        <v>65</v>
      </c>
      <c r="B46" t="s">
        <v>66</v>
      </c>
      <c r="C46" s="38">
        <v>9755.51</v>
      </c>
      <c r="D46" s="38">
        <v>13095.75</v>
      </c>
      <c r="E46" s="38">
        <v>7750.62</v>
      </c>
      <c r="F46" s="16"/>
      <c r="G46" s="16">
        <f t="shared" si="4"/>
        <v>10200.626666666667</v>
      </c>
      <c r="H46" s="14">
        <v>1</v>
      </c>
      <c r="J46" s="16">
        <f t="shared" si="0"/>
        <v>10200.626666666667</v>
      </c>
      <c r="L46" s="3">
        <f t="shared" si="5"/>
        <v>2.6752230336078508E-4</v>
      </c>
      <c r="N46" s="16">
        <f>+L46*(assessment!$J$273*assessment!$F$3)</f>
        <v>6838.9002311309769</v>
      </c>
      <c r="P46" s="6">
        <f>+N46/payroll!F46</f>
        <v>1.1937014552518652E-3</v>
      </c>
      <c r="R46" s="16">
        <f>IF(P46&lt;$R$2,N46, +payroll!F46 * $R$2)</f>
        <v>6838.9002311309769</v>
      </c>
      <c r="T46" s="5">
        <f t="shared" si="2"/>
        <v>0</v>
      </c>
      <c r="V46">
        <f t="shared" si="3"/>
        <v>1</v>
      </c>
    </row>
    <row r="47" spans="1:22">
      <c r="A47" t="s">
        <v>67</v>
      </c>
      <c r="B47" t="s">
        <v>68</v>
      </c>
      <c r="C47" s="38">
        <v>16108.8</v>
      </c>
      <c r="D47" s="38">
        <v>19881.84</v>
      </c>
      <c r="E47" s="38">
        <v>1042.17</v>
      </c>
      <c r="F47" s="16"/>
      <c r="G47" s="16">
        <f t="shared" si="4"/>
        <v>12344.269999999999</v>
      </c>
      <c r="H47" s="14">
        <v>1</v>
      </c>
      <c r="J47" s="16">
        <f t="shared" si="0"/>
        <v>12344.269999999999</v>
      </c>
      <c r="L47" s="3">
        <f t="shared" si="5"/>
        <v>3.2374163388400692E-4</v>
      </c>
      <c r="N47" s="16">
        <f>+L47*(assessment!$J$273*assessment!$F$3)</f>
        <v>8276.0828049920292</v>
      </c>
      <c r="P47" s="6">
        <f>+N47/payroll!F47</f>
        <v>4.3168518077011791E-4</v>
      </c>
      <c r="R47" s="16">
        <f>IF(P47&lt;$R$2,N47, +payroll!F47 * $R$2)</f>
        <v>8276.0828049920292</v>
      </c>
      <c r="T47" s="5">
        <f t="shared" si="2"/>
        <v>0</v>
      </c>
      <c r="V47">
        <f t="shared" si="3"/>
        <v>1</v>
      </c>
    </row>
    <row r="48" spans="1:22">
      <c r="A48" t="s">
        <v>69</v>
      </c>
      <c r="B48" t="s">
        <v>70</v>
      </c>
      <c r="C48" s="38">
        <v>0</v>
      </c>
      <c r="D48" s="38">
        <v>265</v>
      </c>
      <c r="E48" s="38">
        <v>766.97</v>
      </c>
      <c r="F48" s="16"/>
      <c r="G48" s="16">
        <f t="shared" si="4"/>
        <v>343.99</v>
      </c>
      <c r="H48" s="14">
        <v>1</v>
      </c>
      <c r="J48" s="16">
        <f t="shared" si="0"/>
        <v>343.99</v>
      </c>
      <c r="L48" s="3">
        <f t="shared" si="5"/>
        <v>9.0215042801040133E-6</v>
      </c>
      <c r="N48" s="16">
        <f>+L48*(assessment!$J$273*assessment!$F$3)</f>
        <v>230.62438881272112</v>
      </c>
      <c r="P48" s="6">
        <f>+N48/payroll!F48</f>
        <v>2.9760950035884041E-4</v>
      </c>
      <c r="R48" s="16">
        <f>IF(P48&lt;$R$2,N48, +payroll!F48 * $R$2)</f>
        <v>230.62438881272112</v>
      </c>
      <c r="T48" s="5">
        <f t="shared" si="2"/>
        <v>0</v>
      </c>
      <c r="V48">
        <f t="shared" si="3"/>
        <v>1</v>
      </c>
    </row>
    <row r="49" spans="1:22">
      <c r="A49" t="s">
        <v>71</v>
      </c>
      <c r="B49" t="s">
        <v>72</v>
      </c>
      <c r="C49" s="38">
        <v>0</v>
      </c>
      <c r="D49" s="38">
        <v>0</v>
      </c>
      <c r="E49" s="38">
        <v>0</v>
      </c>
      <c r="F49" s="16"/>
      <c r="G49" s="16">
        <f t="shared" si="4"/>
        <v>0</v>
      </c>
      <c r="H49" s="14">
        <v>1</v>
      </c>
      <c r="J49" s="16">
        <f t="shared" si="0"/>
        <v>0</v>
      </c>
      <c r="L49" s="3">
        <f t="shared" si="5"/>
        <v>0</v>
      </c>
      <c r="N49" s="16">
        <f>+L49*(assessment!$J$273*assessment!$F$3)</f>
        <v>0</v>
      </c>
      <c r="P49" s="6">
        <f>+N49/payroll!F49</f>
        <v>0</v>
      </c>
      <c r="R49" s="16">
        <f>IF(P49&lt;$R$2,N49, +payroll!F49 * $R$2)</f>
        <v>0</v>
      </c>
      <c r="T49" s="5">
        <f t="shared" si="2"/>
        <v>0</v>
      </c>
      <c r="V49" t="e">
        <f t="shared" si="3"/>
        <v>#DIV/0!</v>
      </c>
    </row>
    <row r="50" spans="1:22">
      <c r="A50" t="s">
        <v>73</v>
      </c>
      <c r="B50" t="s">
        <v>74</v>
      </c>
      <c r="C50" s="38">
        <v>0</v>
      </c>
      <c r="D50" s="38">
        <v>1548.67</v>
      </c>
      <c r="E50" s="38">
        <v>0</v>
      </c>
      <c r="F50" s="16"/>
      <c r="G50" s="16">
        <f t="shared" si="4"/>
        <v>516.22333333333336</v>
      </c>
      <c r="H50" s="14">
        <v>1</v>
      </c>
      <c r="J50" s="16">
        <f t="shared" si="0"/>
        <v>516.22333333333336</v>
      </c>
      <c r="L50" s="3">
        <f t="shared" si="5"/>
        <v>1.3538506965772922E-5</v>
      </c>
      <c r="N50" s="16">
        <f>+L50*(assessment!$J$273*assessment!$F$3)</f>
        <v>346.09637123423823</v>
      </c>
      <c r="P50" s="6">
        <f>+N50/payroll!F50</f>
        <v>5.4636138104183153E-4</v>
      </c>
      <c r="R50" s="16">
        <f>IF(P50&lt;$R$2,N50, +payroll!F50 * $R$2)</f>
        <v>346.09637123423823</v>
      </c>
      <c r="T50" s="5">
        <f t="shared" si="2"/>
        <v>0</v>
      </c>
      <c r="V50">
        <f t="shared" si="3"/>
        <v>1</v>
      </c>
    </row>
    <row r="51" spans="1:22">
      <c r="A51" t="s">
        <v>75</v>
      </c>
      <c r="B51" t="s">
        <v>76</v>
      </c>
      <c r="C51" s="38">
        <v>3625.74</v>
      </c>
      <c r="D51" s="38">
        <v>3794.12</v>
      </c>
      <c r="E51" s="38">
        <v>257.60000000000002</v>
      </c>
      <c r="F51" s="16"/>
      <c r="G51" s="16">
        <f t="shared" si="4"/>
        <v>2559.1533333333332</v>
      </c>
      <c r="H51" s="14">
        <v>1</v>
      </c>
      <c r="J51" s="16">
        <f t="shared" si="0"/>
        <v>2559.1533333333332</v>
      </c>
      <c r="L51" s="3">
        <f t="shared" si="5"/>
        <v>6.7116523009707008E-5</v>
      </c>
      <c r="N51" s="16">
        <f>+L51*(assessment!$J$273*assessment!$F$3)</f>
        <v>1715.7567760052264</v>
      </c>
      <c r="P51" s="6">
        <f>+N51/payroll!F51</f>
        <v>9.4538363276911439E-4</v>
      </c>
      <c r="R51" s="16">
        <f>IF(P51&lt;$R$2,N51, +payroll!F51 * $R$2)</f>
        <v>1715.7567760052264</v>
      </c>
      <c r="T51" s="5">
        <f t="shared" si="2"/>
        <v>0</v>
      </c>
      <c r="V51">
        <f t="shared" si="3"/>
        <v>1</v>
      </c>
    </row>
    <row r="52" spans="1:22">
      <c r="A52" t="s">
        <v>77</v>
      </c>
      <c r="B52" t="s">
        <v>78</v>
      </c>
      <c r="C52" s="38">
        <v>0</v>
      </c>
      <c r="D52" s="38">
        <v>0</v>
      </c>
      <c r="E52" s="38">
        <v>0</v>
      </c>
      <c r="F52" s="16"/>
      <c r="G52" s="16">
        <f t="shared" si="4"/>
        <v>0</v>
      </c>
      <c r="H52" s="14">
        <v>1</v>
      </c>
      <c r="J52" s="16">
        <f t="shared" si="0"/>
        <v>0</v>
      </c>
      <c r="L52" s="3">
        <f t="shared" si="5"/>
        <v>0</v>
      </c>
      <c r="N52" s="16">
        <f>+L52*(assessment!$J$273*assessment!$F$3)</f>
        <v>0</v>
      </c>
      <c r="P52" s="6">
        <f>+N52/payroll!F52</f>
        <v>0</v>
      </c>
      <c r="R52" s="16">
        <f>IF(P52&lt;$R$2,N52, +payroll!F52 * $R$2)</f>
        <v>0</v>
      </c>
      <c r="T52" s="5">
        <f t="shared" si="2"/>
        <v>0</v>
      </c>
      <c r="V52" t="e">
        <f t="shared" si="3"/>
        <v>#DIV/0!</v>
      </c>
    </row>
    <row r="53" spans="1:22">
      <c r="A53" t="s">
        <v>79</v>
      </c>
      <c r="B53" t="s">
        <v>80</v>
      </c>
      <c r="C53" s="38">
        <v>0</v>
      </c>
      <c r="D53" s="38">
        <v>0</v>
      </c>
      <c r="E53" s="38">
        <v>0</v>
      </c>
      <c r="F53" s="16"/>
      <c r="G53" s="16">
        <f t="shared" si="4"/>
        <v>0</v>
      </c>
      <c r="H53" s="14">
        <v>1</v>
      </c>
      <c r="J53" s="16">
        <f t="shared" si="0"/>
        <v>0</v>
      </c>
      <c r="L53" s="3">
        <f t="shared" si="5"/>
        <v>0</v>
      </c>
      <c r="N53" s="16">
        <f>+L53*(assessment!$J$273*assessment!$F$3)</f>
        <v>0</v>
      </c>
      <c r="P53" s="6">
        <f>+N53/payroll!F53</f>
        <v>0</v>
      </c>
      <c r="R53" s="16">
        <f>IF(P53&lt;$R$2,N53, +payroll!F53 * $R$2)</f>
        <v>0</v>
      </c>
      <c r="T53" s="5">
        <f t="shared" si="2"/>
        <v>0</v>
      </c>
      <c r="V53" t="e">
        <f t="shared" si="3"/>
        <v>#DIV/0!</v>
      </c>
    </row>
    <row r="54" spans="1:22">
      <c r="A54" t="s">
        <v>81</v>
      </c>
      <c r="B54" t="s">
        <v>498</v>
      </c>
      <c r="C54" s="38">
        <v>15323.02</v>
      </c>
      <c r="D54" s="38">
        <v>465.37</v>
      </c>
      <c r="E54" s="38">
        <v>4300.66</v>
      </c>
      <c r="F54" s="16"/>
      <c r="G54" s="16">
        <f t="shared" si="4"/>
        <v>6696.3500000000013</v>
      </c>
      <c r="H54" s="14">
        <v>1</v>
      </c>
      <c r="J54" s="16">
        <f t="shared" si="0"/>
        <v>6696.3500000000013</v>
      </c>
      <c r="L54" s="3">
        <f t="shared" si="5"/>
        <v>1.7561891388143409E-4</v>
      </c>
      <c r="N54" s="16">
        <f>+L54*(assessment!$J$273*assessment!$F$3)</f>
        <v>4489.4957005321821</v>
      </c>
      <c r="P54" s="6">
        <f>+N54/payroll!F54</f>
        <v>2.1882317360324085E-4</v>
      </c>
      <c r="R54" s="16">
        <f>IF(P54&lt;$R$2,N54, +payroll!F54 * $R$2)</f>
        <v>4489.4957005321821</v>
      </c>
      <c r="T54" s="5">
        <f t="shared" si="2"/>
        <v>0</v>
      </c>
      <c r="V54">
        <f t="shared" si="3"/>
        <v>1</v>
      </c>
    </row>
    <row r="55" spans="1:22">
      <c r="A55" t="s">
        <v>82</v>
      </c>
      <c r="B55" t="s">
        <v>83</v>
      </c>
      <c r="C55" s="38">
        <v>0</v>
      </c>
      <c r="D55" s="38">
        <v>0</v>
      </c>
      <c r="E55" s="38">
        <v>0</v>
      </c>
      <c r="F55" s="16"/>
      <c r="G55" s="16">
        <f t="shared" si="4"/>
        <v>0</v>
      </c>
      <c r="H55" s="14">
        <v>1</v>
      </c>
      <c r="J55" s="16">
        <f t="shared" si="0"/>
        <v>0</v>
      </c>
      <c r="L55" s="3">
        <f t="shared" si="5"/>
        <v>0</v>
      </c>
      <c r="N55" s="16">
        <f>+L55*(assessment!$J$273*assessment!$F$3)</f>
        <v>0</v>
      </c>
      <c r="P55" s="6">
        <f>+N55/payroll!F55</f>
        <v>0</v>
      </c>
      <c r="R55" s="16">
        <f>IF(P55&lt;$R$2,N55, +payroll!F55 * $R$2)</f>
        <v>0</v>
      </c>
      <c r="T55" s="5">
        <f t="shared" si="2"/>
        <v>0</v>
      </c>
      <c r="V55" t="e">
        <f t="shared" si="3"/>
        <v>#DIV/0!</v>
      </c>
    </row>
    <row r="56" spans="1:22">
      <c r="A56" t="s">
        <v>84</v>
      </c>
      <c r="B56" s="35" t="s">
        <v>559</v>
      </c>
      <c r="C56" s="38">
        <v>296990.25</v>
      </c>
      <c r="D56" s="38">
        <v>420148.84</v>
      </c>
      <c r="E56" s="38">
        <v>214238.33</v>
      </c>
      <c r="F56" s="16"/>
      <c r="G56" s="16">
        <f t="shared" si="4"/>
        <v>310459.14</v>
      </c>
      <c r="H56" s="14">
        <v>1</v>
      </c>
      <c r="J56" s="16">
        <f t="shared" ref="J56:J99" si="6">+G56*H56</f>
        <v>310459.14</v>
      </c>
      <c r="L56" s="3">
        <f t="shared" si="5"/>
        <v>8.1421217486188878E-3</v>
      </c>
      <c r="N56" s="16">
        <f>+L56*(assessment!$J$273*assessment!$F$3)</f>
        <v>208143.98503974834</v>
      </c>
      <c r="P56" s="6">
        <f>+N56/payroll!F56</f>
        <v>7.8146413958208403E-3</v>
      </c>
      <c r="R56" s="16">
        <f>IF(P56&lt;$R$2,N56, +payroll!F56 * $R$2)</f>
        <v>208143.98503974834</v>
      </c>
      <c r="T56" s="5">
        <f t="shared" ref="T56:T99" si="7">+N56-R56</f>
        <v>0</v>
      </c>
      <c r="V56">
        <f t="shared" ref="V56:V99" si="8">+R56/N56</f>
        <v>1</v>
      </c>
    </row>
    <row r="57" spans="1:22">
      <c r="A57" t="s">
        <v>85</v>
      </c>
      <c r="B57" t="s">
        <v>86</v>
      </c>
      <c r="C57" s="38">
        <v>6294.72</v>
      </c>
      <c r="D57" s="38">
        <v>4801.4799999999996</v>
      </c>
      <c r="E57" s="38">
        <v>3339.75</v>
      </c>
      <c r="F57" s="16"/>
      <c r="G57" s="16">
        <f t="shared" si="4"/>
        <v>4811.9833333333336</v>
      </c>
      <c r="H57" s="14">
        <v>1</v>
      </c>
      <c r="J57" s="16">
        <f t="shared" si="6"/>
        <v>4811.9833333333336</v>
      </c>
      <c r="L57" s="3">
        <f t="shared" si="5"/>
        <v>1.261993902074358E-4</v>
      </c>
      <c r="N57" s="16">
        <f>+L57*(assessment!$J$273*assessment!$F$3)</f>
        <v>3226.14237398471</v>
      </c>
      <c r="P57" s="6">
        <f>+N57/payroll!F57</f>
        <v>1.7758504933571435E-4</v>
      </c>
      <c r="R57" s="16">
        <f>IF(P57&lt;$R$2,N57, +payroll!F57 * $R$2)</f>
        <v>3226.14237398471</v>
      </c>
      <c r="T57" s="5">
        <f t="shared" si="7"/>
        <v>0</v>
      </c>
      <c r="V57">
        <f t="shared" si="8"/>
        <v>1</v>
      </c>
    </row>
    <row r="58" spans="1:22">
      <c r="A58" t="s">
        <v>87</v>
      </c>
      <c r="B58" t="s">
        <v>88</v>
      </c>
      <c r="C58" s="38">
        <v>2183005.25</v>
      </c>
      <c r="D58" s="38">
        <v>2309063.4500000002</v>
      </c>
      <c r="E58" s="38">
        <v>3119600.17</v>
      </c>
      <c r="F58" s="16"/>
      <c r="G58" s="16">
        <f t="shared" si="4"/>
        <v>2537222.9566666665</v>
      </c>
      <c r="H58" s="14">
        <v>1</v>
      </c>
      <c r="J58" s="16">
        <f t="shared" si="6"/>
        <v>2537222.9566666665</v>
      </c>
      <c r="L58" s="3">
        <f t="shared" si="5"/>
        <v>6.6541375514248935E-2</v>
      </c>
      <c r="N58" s="16">
        <f>+L58*(assessment!$J$273*assessment!$F$3)</f>
        <v>1701053.7912813022</v>
      </c>
      <c r="P58" s="6">
        <f>+N58/payroll!F58</f>
        <v>3.0741193253856162E-3</v>
      </c>
      <c r="R58" s="16">
        <f>IF(P58&lt;$R$2,N58, +payroll!F58 * $R$2)</f>
        <v>1701053.7912813022</v>
      </c>
      <c r="T58" s="5">
        <f t="shared" si="7"/>
        <v>0</v>
      </c>
      <c r="V58">
        <f t="shared" si="8"/>
        <v>1</v>
      </c>
    </row>
    <row r="59" spans="1:22">
      <c r="A59" t="s">
        <v>89</v>
      </c>
      <c r="B59" s="35" t="s">
        <v>557</v>
      </c>
      <c r="C59" s="38">
        <v>0</v>
      </c>
      <c r="D59" s="38">
        <v>2160.5100000000002</v>
      </c>
      <c r="E59" s="38">
        <v>445.56</v>
      </c>
      <c r="F59" s="16"/>
      <c r="G59" s="16">
        <f t="shared" si="4"/>
        <v>868.69</v>
      </c>
      <c r="H59" s="14">
        <v>1</v>
      </c>
      <c r="J59" s="16">
        <f t="shared" si="6"/>
        <v>868.69</v>
      </c>
      <c r="L59" s="3">
        <f t="shared" si="5"/>
        <v>2.2782320861314443E-5</v>
      </c>
      <c r="N59" s="16">
        <f>+L59*(assessment!$J$273*assessment!$F$3)</f>
        <v>582.40384987273671</v>
      </c>
      <c r="P59" s="6">
        <f>+N59/payroll!F59</f>
        <v>2.3104446467655349E-4</v>
      </c>
      <c r="R59" s="16">
        <f>IF(P59&lt;$R$2,N59, +payroll!F59 * $R$2)</f>
        <v>582.40384987273671</v>
      </c>
      <c r="T59" s="5">
        <f t="shared" si="7"/>
        <v>0</v>
      </c>
      <c r="V59">
        <f t="shared" si="8"/>
        <v>1</v>
      </c>
    </row>
    <row r="60" spans="1:22">
      <c r="A60" t="s">
        <v>90</v>
      </c>
      <c r="B60" t="s">
        <v>91</v>
      </c>
      <c r="C60" s="38">
        <v>0</v>
      </c>
      <c r="D60" s="38">
        <v>0</v>
      </c>
      <c r="E60" s="38">
        <v>0</v>
      </c>
      <c r="F60" s="16"/>
      <c r="G60" s="16">
        <f t="shared" si="4"/>
        <v>0</v>
      </c>
      <c r="H60" s="14">
        <v>1</v>
      </c>
      <c r="J60" s="16">
        <f t="shared" si="6"/>
        <v>0</v>
      </c>
      <c r="L60" s="3">
        <f t="shared" si="5"/>
        <v>0</v>
      </c>
      <c r="N60" s="16">
        <f>+L60*(assessment!$J$273*assessment!$F$3)</f>
        <v>0</v>
      </c>
      <c r="P60" s="6">
        <f>+N60/payroll!F60</f>
        <v>0</v>
      </c>
      <c r="R60" s="16">
        <f>IF(P60&lt;$R$2,N60, +payroll!F60 * $R$2)</f>
        <v>0</v>
      </c>
      <c r="T60" s="5">
        <f t="shared" si="7"/>
        <v>0</v>
      </c>
      <c r="V60" t="e">
        <f t="shared" si="8"/>
        <v>#DIV/0!</v>
      </c>
    </row>
    <row r="61" spans="1:22">
      <c r="A61" t="s">
        <v>92</v>
      </c>
      <c r="B61" t="s">
        <v>93</v>
      </c>
      <c r="C61" s="38">
        <v>0</v>
      </c>
      <c r="D61" s="38">
        <v>0</v>
      </c>
      <c r="E61" s="38">
        <v>9.1999999999999993</v>
      </c>
      <c r="F61" s="16"/>
      <c r="G61" s="16">
        <f t="shared" si="4"/>
        <v>3.0666666666666664</v>
      </c>
      <c r="H61" s="14">
        <v>1</v>
      </c>
      <c r="J61" s="16">
        <f t="shared" si="6"/>
        <v>3.0666666666666664</v>
      </c>
      <c r="L61" s="3">
        <f t="shared" si="5"/>
        <v>8.0426600944753154E-8</v>
      </c>
      <c r="N61" s="16">
        <f>+L61*(assessment!$J$273*assessment!$F$3)</f>
        <v>2.0560136215946532</v>
      </c>
      <c r="P61" s="6">
        <f>+N61/payroll!F61</f>
        <v>1.2322869690891611E-6</v>
      </c>
      <c r="R61" s="16">
        <f>IF(P61&lt;$R$2,N61, +payroll!F61 * $R$2)</f>
        <v>2.0560136215946532</v>
      </c>
      <c r="T61" s="5">
        <f t="shared" si="7"/>
        <v>0</v>
      </c>
      <c r="V61">
        <f t="shared" si="8"/>
        <v>1</v>
      </c>
    </row>
    <row r="62" spans="1:22">
      <c r="A62" t="s">
        <v>490</v>
      </c>
      <c r="B62" t="s">
        <v>491</v>
      </c>
      <c r="C62" s="38">
        <v>15484.89</v>
      </c>
      <c r="D62" s="38">
        <v>32868.589999999997</v>
      </c>
      <c r="E62" s="38">
        <v>23874.12</v>
      </c>
      <c r="F62" s="16"/>
      <c r="G62" s="16">
        <f t="shared" si="4"/>
        <v>24075.866666666665</v>
      </c>
      <c r="H62" s="14">
        <v>1</v>
      </c>
      <c r="J62" s="16">
        <f>+G62*H62</f>
        <v>24075.866666666665</v>
      </c>
      <c r="L62" s="3">
        <f t="shared" si="5"/>
        <v>6.3141525678231012E-4</v>
      </c>
      <c r="N62" s="16">
        <f>+L62*(assessment!$J$273*assessment!$F$3)</f>
        <v>16141.405375553259</v>
      </c>
      <c r="P62" s="6">
        <f>+N62/payroll!F62</f>
        <v>2.1465077120759054E-3</v>
      </c>
      <c r="R62" s="16">
        <f>IF(P62&lt;$R$2,N62, +payroll!F62 * $R$2)</f>
        <v>16141.405375553259</v>
      </c>
      <c r="T62" s="5">
        <f>+N62-R62</f>
        <v>0</v>
      </c>
      <c r="V62">
        <f>+R62/N62</f>
        <v>1</v>
      </c>
    </row>
    <row r="63" spans="1:22">
      <c r="A63" t="s">
        <v>94</v>
      </c>
      <c r="B63" t="s">
        <v>492</v>
      </c>
      <c r="C63" s="38">
        <v>0</v>
      </c>
      <c r="D63" s="38">
        <v>0</v>
      </c>
      <c r="E63" s="38">
        <v>572.23</v>
      </c>
      <c r="F63" s="16"/>
      <c r="G63" s="16">
        <f t="shared" si="4"/>
        <v>190.74333333333334</v>
      </c>
      <c r="H63" s="14">
        <v>1</v>
      </c>
      <c r="J63" s="16">
        <f t="shared" si="6"/>
        <v>190.74333333333334</v>
      </c>
      <c r="L63" s="3">
        <f t="shared" si="5"/>
        <v>5.0024471585452283E-6</v>
      </c>
      <c r="N63" s="16">
        <f>+L63*(assessment!$J$273*assessment!$F$3)</f>
        <v>127.88181246577265</v>
      </c>
      <c r="P63" s="6">
        <f>+N63/payroll!F63</f>
        <v>3.4497956446091034E-5</v>
      </c>
      <c r="R63" s="16">
        <f>IF(P63&lt;$R$2,N63, +payroll!F63 * $R$2)</f>
        <v>127.88181246577265</v>
      </c>
      <c r="T63" s="5">
        <f t="shared" si="7"/>
        <v>0</v>
      </c>
      <c r="V63">
        <f t="shared" si="8"/>
        <v>1</v>
      </c>
    </row>
    <row r="64" spans="1:22">
      <c r="A64" t="s">
        <v>95</v>
      </c>
      <c r="B64" t="s">
        <v>96</v>
      </c>
      <c r="C64" s="38">
        <v>0</v>
      </c>
      <c r="D64" s="38">
        <v>816.41</v>
      </c>
      <c r="E64" s="38">
        <v>1969.19</v>
      </c>
      <c r="F64" s="16"/>
      <c r="G64" s="16">
        <f t="shared" si="4"/>
        <v>928.5333333333333</v>
      </c>
      <c r="H64" s="14">
        <v>1</v>
      </c>
      <c r="J64" s="16">
        <f t="shared" si="6"/>
        <v>928.5333333333333</v>
      </c>
      <c r="L64" s="3">
        <f t="shared" si="5"/>
        <v>2.4351776042576562E-5</v>
      </c>
      <c r="N64" s="16">
        <f>+L64*(assessment!$J$273*assessment!$F$3)</f>
        <v>622.52516786022454</v>
      </c>
      <c r="P64" s="6">
        <f>+N64/payroll!F64</f>
        <v>3.7416489417961177E-5</v>
      </c>
      <c r="R64" s="16">
        <f>IF(P64&lt;$R$2,N64, +payroll!F64 * $R$2)</f>
        <v>622.52516786022454</v>
      </c>
      <c r="T64" s="5">
        <f t="shared" si="7"/>
        <v>0</v>
      </c>
      <c r="V64">
        <f t="shared" si="8"/>
        <v>1</v>
      </c>
    </row>
    <row r="65" spans="1:22">
      <c r="A65" t="s">
        <v>97</v>
      </c>
      <c r="B65" t="s">
        <v>98</v>
      </c>
      <c r="C65" s="38">
        <v>4736.82</v>
      </c>
      <c r="D65" s="38">
        <v>2260.19</v>
      </c>
      <c r="E65" s="38">
        <v>2813.3</v>
      </c>
      <c r="F65" s="16"/>
      <c r="G65" s="16">
        <f t="shared" si="4"/>
        <v>3270.1033333333339</v>
      </c>
      <c r="H65" s="14">
        <v>1</v>
      </c>
      <c r="J65" s="16">
        <f t="shared" si="6"/>
        <v>3270.1033333333339</v>
      </c>
      <c r="L65" s="3">
        <f t="shared" si="5"/>
        <v>8.5761944295034942E-5</v>
      </c>
      <c r="N65" s="16">
        <f>+L65*(assessment!$J$273*assessment!$F$3)</f>
        <v>2192.4055426158961</v>
      </c>
      <c r="P65" s="6">
        <f>+N65/payroll!F65</f>
        <v>9.0578441592733882E-5</v>
      </c>
      <c r="R65" s="16">
        <f>IF(P65&lt;$R$2,N65, +payroll!F65 * $R$2)</f>
        <v>2192.4055426158961</v>
      </c>
      <c r="T65" s="5">
        <f t="shared" si="7"/>
        <v>0</v>
      </c>
      <c r="V65">
        <f t="shared" si="8"/>
        <v>1</v>
      </c>
    </row>
    <row r="66" spans="1:22">
      <c r="A66" t="s">
        <v>99</v>
      </c>
      <c r="B66" t="s">
        <v>100</v>
      </c>
      <c r="C66" s="38">
        <v>34110.81</v>
      </c>
      <c r="D66" s="38">
        <v>26241.78</v>
      </c>
      <c r="E66" s="38">
        <v>29183.14</v>
      </c>
      <c r="F66" s="16"/>
      <c r="G66" s="16">
        <f t="shared" si="4"/>
        <v>29845.243333333332</v>
      </c>
      <c r="H66" s="14">
        <v>1</v>
      </c>
      <c r="J66" s="16">
        <f t="shared" si="6"/>
        <v>29845.243333333332</v>
      </c>
      <c r="L66" s="3">
        <f t="shared" si="5"/>
        <v>7.8272330728338725E-4</v>
      </c>
      <c r="N66" s="16">
        <f>+L66*(assessment!$J$273*assessment!$F$3)</f>
        <v>20009.421793415328</v>
      </c>
      <c r="P66" s="6">
        <f>+N66/payroll!F66</f>
        <v>2.594747090533411E-4</v>
      </c>
      <c r="R66" s="16">
        <f>IF(P66&lt;$R$2,N66, +payroll!F66 * $R$2)</f>
        <v>20009.421793415328</v>
      </c>
      <c r="T66" s="5">
        <f t="shared" si="7"/>
        <v>0</v>
      </c>
      <c r="V66">
        <f t="shared" si="8"/>
        <v>1</v>
      </c>
    </row>
    <row r="67" spans="1:22">
      <c r="A67" t="s">
        <v>101</v>
      </c>
      <c r="B67" t="s">
        <v>534</v>
      </c>
      <c r="C67" s="38">
        <v>38562.44</v>
      </c>
      <c r="D67" s="38">
        <v>57694.31</v>
      </c>
      <c r="E67" s="38">
        <v>28136.639999999999</v>
      </c>
      <c r="F67" s="16"/>
      <c r="G67" s="16">
        <f t="shared" si="4"/>
        <v>41464.463333333333</v>
      </c>
      <c r="H67" s="14">
        <v>1</v>
      </c>
      <c r="J67" s="16">
        <f t="shared" si="6"/>
        <v>41464.463333333333</v>
      </c>
      <c r="L67" s="3">
        <f t="shared" si="5"/>
        <v>1.0874497323581573E-3</v>
      </c>
      <c r="N67" s="16">
        <f>+L67*(assessment!$J$273*assessment!$F$3)</f>
        <v>27799.402638732183</v>
      </c>
      <c r="P67" s="6">
        <f>+N67/payroll!F67</f>
        <v>6.6543786341849876E-4</v>
      </c>
      <c r="R67" s="16">
        <f>IF(P67&lt;$R$2,N67, +payroll!F67 * $R$2)</f>
        <v>27799.402638732183</v>
      </c>
      <c r="T67" s="5">
        <f t="shared" si="7"/>
        <v>0</v>
      </c>
      <c r="V67">
        <f t="shared" si="8"/>
        <v>1</v>
      </c>
    </row>
    <row r="68" spans="1:22">
      <c r="A68" t="s">
        <v>102</v>
      </c>
      <c r="B68" t="s">
        <v>103</v>
      </c>
      <c r="C68" s="38">
        <v>0</v>
      </c>
      <c r="D68" s="38">
        <v>0</v>
      </c>
      <c r="E68" s="38">
        <v>0</v>
      </c>
      <c r="F68" s="16"/>
      <c r="G68" s="16">
        <f t="shared" si="4"/>
        <v>0</v>
      </c>
      <c r="H68" s="14">
        <v>1</v>
      </c>
      <c r="J68" s="16">
        <f t="shared" si="6"/>
        <v>0</v>
      </c>
      <c r="L68" s="3">
        <f t="shared" si="5"/>
        <v>0</v>
      </c>
      <c r="N68" s="16">
        <f>+L68*(assessment!$J$273*assessment!$F$3)</f>
        <v>0</v>
      </c>
      <c r="P68" s="6">
        <f>+N68/payroll!F68</f>
        <v>0</v>
      </c>
      <c r="R68" s="16">
        <f>IF(P68&lt;$R$2,N68, +payroll!F68 * $R$2)</f>
        <v>0</v>
      </c>
      <c r="T68" s="5">
        <f t="shared" si="7"/>
        <v>0</v>
      </c>
      <c r="V68" t="e">
        <f t="shared" si="8"/>
        <v>#DIV/0!</v>
      </c>
    </row>
    <row r="69" spans="1:22">
      <c r="A69" t="s">
        <v>104</v>
      </c>
      <c r="B69" t="s">
        <v>105</v>
      </c>
      <c r="C69" s="38">
        <v>0</v>
      </c>
      <c r="D69" s="38">
        <v>0</v>
      </c>
      <c r="E69" s="38">
        <v>0</v>
      </c>
      <c r="F69" s="16"/>
      <c r="G69" s="16">
        <f t="shared" si="4"/>
        <v>0</v>
      </c>
      <c r="H69" s="14">
        <v>1</v>
      </c>
      <c r="J69" s="16">
        <f t="shared" si="6"/>
        <v>0</v>
      </c>
      <c r="L69" s="3">
        <f t="shared" ref="L69:L97" si="9">+J69/$J$265</f>
        <v>0</v>
      </c>
      <c r="N69" s="16">
        <f>+L69*(assessment!$J$273*assessment!$F$3)</f>
        <v>0</v>
      </c>
      <c r="P69" s="6">
        <f>+N69/payroll!F69</f>
        <v>0</v>
      </c>
      <c r="R69" s="16">
        <f>IF(P69&lt;$R$2,N69, +payroll!F69 * $R$2)</f>
        <v>0</v>
      </c>
      <c r="T69" s="5">
        <f t="shared" si="7"/>
        <v>0</v>
      </c>
      <c r="V69" t="e">
        <f t="shared" si="8"/>
        <v>#DIV/0!</v>
      </c>
    </row>
    <row r="70" spans="1:22">
      <c r="A70" t="s">
        <v>106</v>
      </c>
      <c r="B70" t="s">
        <v>107</v>
      </c>
      <c r="C70" s="38">
        <v>156017.06</v>
      </c>
      <c r="D70" s="38">
        <v>102108.5</v>
      </c>
      <c r="E70" s="38">
        <v>141300.45000000001</v>
      </c>
      <c r="F70" s="16"/>
      <c r="G70" s="16">
        <f t="shared" ref="G70:G131" si="10">IF(SUM(C70:E70)&gt;0,AVERAGE(C70:E70),0)</f>
        <v>133142.00333333333</v>
      </c>
      <c r="H70" s="14">
        <v>1</v>
      </c>
      <c r="J70" s="16">
        <f t="shared" si="6"/>
        <v>133142.00333333333</v>
      </c>
      <c r="L70" s="3">
        <f t="shared" si="9"/>
        <v>3.4917909036114112E-3</v>
      </c>
      <c r="N70" s="16">
        <f>+L70*(assessment!$J$273*assessment!$F$3)</f>
        <v>89263.621454261098</v>
      </c>
      <c r="P70" s="6">
        <f>+N70/payroll!F70</f>
        <v>2.5406361540445117E-3</v>
      </c>
      <c r="R70" s="16">
        <f>IF(P70&lt;$R$2,N70, +payroll!F70 * $R$2)</f>
        <v>89263.621454261098</v>
      </c>
      <c r="T70" s="5">
        <f t="shared" si="7"/>
        <v>0</v>
      </c>
      <c r="V70">
        <f t="shared" si="8"/>
        <v>1</v>
      </c>
    </row>
    <row r="71" spans="1:22">
      <c r="A71" t="s">
        <v>108</v>
      </c>
      <c r="B71" t="s">
        <v>109</v>
      </c>
      <c r="C71" s="38">
        <v>275</v>
      </c>
      <c r="D71" s="38">
        <v>0</v>
      </c>
      <c r="E71" s="38">
        <v>0</v>
      </c>
      <c r="F71" s="16"/>
      <c r="G71" s="16">
        <f t="shared" si="10"/>
        <v>91.666666666666671</v>
      </c>
      <c r="H71" s="14">
        <v>1</v>
      </c>
      <c r="J71" s="16">
        <f t="shared" si="6"/>
        <v>91.666666666666671</v>
      </c>
      <c r="L71" s="3">
        <f t="shared" si="9"/>
        <v>2.4040560065007738E-6</v>
      </c>
      <c r="N71" s="16">
        <f>+L71*(assessment!$J$273*assessment!$F$3)</f>
        <v>61.456928906361917</v>
      </c>
      <c r="P71" s="6">
        <f>+N71/payroll!F71</f>
        <v>4.254891459284824E-5</v>
      </c>
      <c r="R71" s="16">
        <f>IF(P71&lt;$R$2,N71, +payroll!F71 * $R$2)</f>
        <v>61.456928906361917</v>
      </c>
      <c r="T71" s="5">
        <f t="shared" si="7"/>
        <v>0</v>
      </c>
      <c r="V71">
        <f t="shared" si="8"/>
        <v>1</v>
      </c>
    </row>
    <row r="72" spans="1:22">
      <c r="A72" t="s">
        <v>110</v>
      </c>
      <c r="B72" t="s">
        <v>111</v>
      </c>
      <c r="C72" s="38">
        <v>0</v>
      </c>
      <c r="D72" s="38">
        <v>0</v>
      </c>
      <c r="E72" s="38">
        <v>0</v>
      </c>
      <c r="F72" s="16"/>
      <c r="G72" s="16">
        <f t="shared" si="10"/>
        <v>0</v>
      </c>
      <c r="H72" s="14">
        <v>1</v>
      </c>
      <c r="J72" s="16">
        <f t="shared" si="6"/>
        <v>0</v>
      </c>
      <c r="L72" s="3">
        <f t="shared" si="9"/>
        <v>0</v>
      </c>
      <c r="N72" s="16">
        <f>+L72*(assessment!$J$273*assessment!$F$3)</f>
        <v>0</v>
      </c>
      <c r="P72" s="6">
        <f>+N72/payroll!F72</f>
        <v>0</v>
      </c>
      <c r="R72" s="16">
        <f>IF(P72&lt;$R$2,N72, +payroll!F72 * $R$2)</f>
        <v>0</v>
      </c>
      <c r="T72" s="5">
        <f t="shared" si="7"/>
        <v>0</v>
      </c>
      <c r="V72" t="e">
        <f t="shared" si="8"/>
        <v>#DIV/0!</v>
      </c>
    </row>
    <row r="73" spans="1:22">
      <c r="A73" t="s">
        <v>112</v>
      </c>
      <c r="B73" t="s">
        <v>113</v>
      </c>
      <c r="C73" s="38">
        <v>0</v>
      </c>
      <c r="D73" s="38">
        <v>0</v>
      </c>
      <c r="E73" s="38">
        <v>0</v>
      </c>
      <c r="F73" s="16"/>
      <c r="G73" s="16">
        <f t="shared" si="10"/>
        <v>0</v>
      </c>
      <c r="H73" s="14">
        <v>1</v>
      </c>
      <c r="J73" s="16">
        <f t="shared" si="6"/>
        <v>0</v>
      </c>
      <c r="L73" s="3">
        <f t="shared" si="9"/>
        <v>0</v>
      </c>
      <c r="N73" s="16">
        <f>+L73*(assessment!$J$273*assessment!$F$3)</f>
        <v>0</v>
      </c>
      <c r="P73" s="6">
        <f>+N73/payroll!F73</f>
        <v>0</v>
      </c>
      <c r="R73" s="16">
        <f>IF(P73&lt;$R$2,N73, +payroll!F73 * $R$2)</f>
        <v>0</v>
      </c>
      <c r="T73" s="5">
        <f t="shared" si="7"/>
        <v>0</v>
      </c>
      <c r="V73" t="e">
        <f t="shared" si="8"/>
        <v>#DIV/0!</v>
      </c>
    </row>
    <row r="74" spans="1:22">
      <c r="A74" t="s">
        <v>114</v>
      </c>
      <c r="B74" t="s">
        <v>115</v>
      </c>
      <c r="C74" s="38">
        <v>0</v>
      </c>
      <c r="D74" s="38">
        <v>0</v>
      </c>
      <c r="E74" s="38">
        <v>274.2</v>
      </c>
      <c r="F74" s="16"/>
      <c r="G74" s="16">
        <f t="shared" si="10"/>
        <v>91.399999999999991</v>
      </c>
      <c r="H74" s="14">
        <v>1</v>
      </c>
      <c r="J74" s="16">
        <f t="shared" si="6"/>
        <v>91.399999999999991</v>
      </c>
      <c r="L74" s="3">
        <f t="shared" si="9"/>
        <v>2.3970623890273165E-6</v>
      </c>
      <c r="N74" s="16">
        <f>+L74*(assessment!$J$273*assessment!$F$3)</f>
        <v>61.278145113179761</v>
      </c>
      <c r="P74" s="6">
        <f>+N74/payroll!F74</f>
        <v>1.2156569473836768E-5</v>
      </c>
      <c r="R74" s="16">
        <f>IF(P74&lt;$R$2,N74, +payroll!F74 * $R$2)</f>
        <v>61.278145113179761</v>
      </c>
      <c r="T74" s="5">
        <f t="shared" si="7"/>
        <v>0</v>
      </c>
      <c r="V74">
        <f t="shared" si="8"/>
        <v>1</v>
      </c>
    </row>
    <row r="75" spans="1:22">
      <c r="A75" t="s">
        <v>116</v>
      </c>
      <c r="B75" t="s">
        <v>117</v>
      </c>
      <c r="C75" s="38">
        <v>0</v>
      </c>
      <c r="D75" s="38">
        <v>0</v>
      </c>
      <c r="E75" s="38">
        <v>2143.73</v>
      </c>
      <c r="F75" s="16"/>
      <c r="G75" s="16">
        <f t="shared" si="10"/>
        <v>714.57666666666671</v>
      </c>
      <c r="H75" s="14">
        <v>1</v>
      </c>
      <c r="J75" s="16">
        <f t="shared" si="6"/>
        <v>714.57666666666671</v>
      </c>
      <c r="L75" s="3">
        <f t="shared" si="9"/>
        <v>1.8740534482966922E-5</v>
      </c>
      <c r="N75" s="16">
        <f>+L75*(assessment!$J$273*assessment!$F$3)</f>
        <v>479.08022619794627</v>
      </c>
      <c r="P75" s="6">
        <f>+N75/payroll!F75</f>
        <v>2.2594559851890264E-4</v>
      </c>
      <c r="R75" s="16">
        <f>IF(P75&lt;$R$2,N75, +payroll!F75 * $R$2)</f>
        <v>479.08022619794627</v>
      </c>
      <c r="T75" s="5">
        <f t="shared" si="7"/>
        <v>0</v>
      </c>
      <c r="V75">
        <f t="shared" si="8"/>
        <v>1</v>
      </c>
    </row>
    <row r="76" spans="1:22">
      <c r="A76" t="s">
        <v>118</v>
      </c>
      <c r="B76" t="s">
        <v>119</v>
      </c>
      <c r="C76" s="38">
        <v>1763.44</v>
      </c>
      <c r="D76" s="38">
        <v>817.87</v>
      </c>
      <c r="E76" s="38">
        <v>2021.77</v>
      </c>
      <c r="F76" s="16"/>
      <c r="G76" s="16">
        <f t="shared" si="10"/>
        <v>1534.36</v>
      </c>
      <c r="H76" s="14">
        <v>1</v>
      </c>
      <c r="J76" s="16">
        <f t="shared" si="6"/>
        <v>1534.36</v>
      </c>
      <c r="L76" s="3">
        <f t="shared" si="9"/>
        <v>4.0240225899649383E-5</v>
      </c>
      <c r="N76" s="16">
        <f>+L76*(assessment!$J$273*assessment!$F$3)</f>
        <v>1028.6951284010777</v>
      </c>
      <c r="P76" s="6">
        <f>+N76/payroll!F76</f>
        <v>7.8152021736401165E-5</v>
      </c>
      <c r="R76" s="16">
        <f>IF(P76&lt;$R$2,N76, +payroll!F76 * $R$2)</f>
        <v>1028.6951284010777</v>
      </c>
      <c r="T76" s="5">
        <f t="shared" si="7"/>
        <v>0</v>
      </c>
      <c r="V76">
        <f t="shared" si="8"/>
        <v>1</v>
      </c>
    </row>
    <row r="77" spans="1:22">
      <c r="A77" t="s">
        <v>120</v>
      </c>
      <c r="B77" t="s">
        <v>121</v>
      </c>
      <c r="C77" s="38">
        <v>0</v>
      </c>
      <c r="D77" s="38">
        <v>0</v>
      </c>
      <c r="E77" s="38">
        <v>0</v>
      </c>
      <c r="F77" s="16"/>
      <c r="G77" s="16">
        <f t="shared" si="10"/>
        <v>0</v>
      </c>
      <c r="H77" s="14">
        <v>1</v>
      </c>
      <c r="J77" s="16">
        <f t="shared" si="6"/>
        <v>0</v>
      </c>
      <c r="L77" s="3">
        <f t="shared" si="9"/>
        <v>0</v>
      </c>
      <c r="N77" s="16">
        <f>+L77*(assessment!$J$273*assessment!$F$3)</f>
        <v>0</v>
      </c>
      <c r="P77" s="6">
        <f>+N77/payroll!F77</f>
        <v>0</v>
      </c>
      <c r="R77" s="16">
        <f>IF(P77&lt;$R$2,N77, +payroll!F77 * $R$2)</f>
        <v>0</v>
      </c>
      <c r="T77" s="5">
        <f t="shared" si="7"/>
        <v>0</v>
      </c>
      <c r="V77" t="e">
        <f t="shared" si="8"/>
        <v>#DIV/0!</v>
      </c>
    </row>
    <row r="78" spans="1:22">
      <c r="A78" t="s">
        <v>122</v>
      </c>
      <c r="B78" t="s">
        <v>123</v>
      </c>
      <c r="C78" s="38">
        <v>0</v>
      </c>
      <c r="D78" s="38">
        <v>0</v>
      </c>
      <c r="E78" s="38">
        <v>0</v>
      </c>
      <c r="F78" s="16"/>
      <c r="G78" s="16">
        <f t="shared" si="10"/>
        <v>0</v>
      </c>
      <c r="H78" s="14">
        <v>1</v>
      </c>
      <c r="J78" s="16">
        <f t="shared" si="6"/>
        <v>0</v>
      </c>
      <c r="L78" s="3">
        <f t="shared" si="9"/>
        <v>0</v>
      </c>
      <c r="N78" s="16">
        <f>+L78*(assessment!$J$273*assessment!$F$3)</f>
        <v>0</v>
      </c>
      <c r="P78" s="6">
        <f>+N78/payroll!F78</f>
        <v>0</v>
      </c>
      <c r="R78" s="16">
        <f>IF(P78&lt;$R$2,N78, +payroll!F78 * $R$2)</f>
        <v>0</v>
      </c>
      <c r="T78" s="5">
        <f t="shared" si="7"/>
        <v>0</v>
      </c>
      <c r="V78" t="e">
        <f t="shared" si="8"/>
        <v>#DIV/0!</v>
      </c>
    </row>
    <row r="79" spans="1:22">
      <c r="A79" t="s">
        <v>124</v>
      </c>
      <c r="B79" t="s">
        <v>499</v>
      </c>
      <c r="C79" s="38">
        <v>0</v>
      </c>
      <c r="D79" s="38">
        <v>0</v>
      </c>
      <c r="E79" s="38">
        <v>549</v>
      </c>
      <c r="F79" s="16"/>
      <c r="G79" s="16">
        <f t="shared" si="10"/>
        <v>183</v>
      </c>
      <c r="H79" s="14">
        <v>1</v>
      </c>
      <c r="J79" s="16">
        <f t="shared" si="6"/>
        <v>183</v>
      </c>
      <c r="L79" s="3">
        <f t="shared" si="9"/>
        <v>4.7993699911597261E-6</v>
      </c>
      <c r="N79" s="16">
        <f>+L79*(assessment!$J$273*assessment!$F$3)</f>
        <v>122.69037807124614</v>
      </c>
      <c r="P79" s="6">
        <f>+N79/payroll!F79</f>
        <v>7.9920310403592323E-5</v>
      </c>
      <c r="R79" s="16">
        <f>IF(P79&lt;$R$2,N79, +payroll!F79 * $R$2)</f>
        <v>122.69037807124614</v>
      </c>
      <c r="T79" s="5">
        <f t="shared" si="7"/>
        <v>0</v>
      </c>
      <c r="V79">
        <f t="shared" si="8"/>
        <v>1</v>
      </c>
    </row>
    <row r="80" spans="1:22">
      <c r="A80" t="s">
        <v>125</v>
      </c>
      <c r="B80" t="s">
        <v>126</v>
      </c>
      <c r="C80" s="38">
        <v>3089.16</v>
      </c>
      <c r="D80" s="38">
        <v>7689.55</v>
      </c>
      <c r="E80" s="38">
        <v>10661.07</v>
      </c>
      <c r="F80" s="16"/>
      <c r="G80" s="16">
        <f t="shared" si="10"/>
        <v>7146.5933333333332</v>
      </c>
      <c r="H80" s="14">
        <v>1</v>
      </c>
      <c r="J80" s="16">
        <f t="shared" si="6"/>
        <v>7146.5933333333332</v>
      </c>
      <c r="L80" s="3">
        <f t="shared" si="9"/>
        <v>1.8742702504383692E-4</v>
      </c>
      <c r="N80" s="16">
        <f>+L80*(assessment!$J$273*assessment!$F$3)</f>
        <v>4791.3564917383273</v>
      </c>
      <c r="P80" s="6">
        <f>+N80/payroll!F80</f>
        <v>7.6147739118465627E-4</v>
      </c>
      <c r="R80" s="16">
        <f>IF(P80&lt;$R$2,N80, +payroll!F80 * $R$2)</f>
        <v>4791.3564917383273</v>
      </c>
      <c r="T80" s="5">
        <f t="shared" si="7"/>
        <v>0</v>
      </c>
      <c r="V80">
        <f t="shared" si="8"/>
        <v>1</v>
      </c>
    </row>
    <row r="81" spans="1:22">
      <c r="A81" t="s">
        <v>482</v>
      </c>
      <c r="B81" t="s">
        <v>535</v>
      </c>
      <c r="C81" s="38">
        <v>0</v>
      </c>
      <c r="D81" s="38">
        <v>0</v>
      </c>
      <c r="E81" s="38">
        <v>0</v>
      </c>
      <c r="F81" s="16"/>
      <c r="G81" s="16">
        <f t="shared" si="10"/>
        <v>0</v>
      </c>
      <c r="H81" s="14">
        <v>1</v>
      </c>
      <c r="J81" s="16">
        <f>+G81*H81</f>
        <v>0</v>
      </c>
      <c r="L81" s="3">
        <f t="shared" si="9"/>
        <v>0</v>
      </c>
      <c r="N81" s="16">
        <f>+L81*(assessment!$J$273*assessment!$F$3)</f>
        <v>0</v>
      </c>
      <c r="P81" s="6">
        <f>+N81/payroll!F81</f>
        <v>0</v>
      </c>
      <c r="R81" s="16">
        <f>IF(P81&lt;$R$2,N81, +payroll!F81 * $R$2)</f>
        <v>0</v>
      </c>
      <c r="T81" s="5">
        <f>+N81-R81</f>
        <v>0</v>
      </c>
      <c r="V81" t="e">
        <f>+R81/N81</f>
        <v>#DIV/0!</v>
      </c>
    </row>
    <row r="82" spans="1:22">
      <c r="A82" t="s">
        <v>127</v>
      </c>
      <c r="B82" t="s">
        <v>493</v>
      </c>
      <c r="C82" s="38">
        <v>25687.3</v>
      </c>
      <c r="D82" s="38">
        <v>0</v>
      </c>
      <c r="E82" s="38">
        <v>391.96</v>
      </c>
      <c r="F82" s="16"/>
      <c r="G82" s="16">
        <f t="shared" si="10"/>
        <v>8693.0866666666661</v>
      </c>
      <c r="H82" s="14">
        <v>1</v>
      </c>
      <c r="J82" s="16">
        <f t="shared" si="6"/>
        <v>8693.0866666666661</v>
      </c>
      <c r="L82" s="3">
        <f t="shared" si="9"/>
        <v>2.2798546053852858E-4</v>
      </c>
      <c r="N82" s="16">
        <f>+L82*(assessment!$J$273*assessment!$F$3)</f>
        <v>5828.1862827291925</v>
      </c>
      <c r="P82" s="6">
        <f>+N82/payroll!F82</f>
        <v>6.1109242869663118E-4</v>
      </c>
      <c r="R82" s="16">
        <f>IF(P82&lt;$R$2,N82, +payroll!F82 * $R$2)</f>
        <v>5828.1862827291925</v>
      </c>
      <c r="T82" s="5">
        <f t="shared" si="7"/>
        <v>0</v>
      </c>
      <c r="V82">
        <f t="shared" si="8"/>
        <v>1</v>
      </c>
    </row>
    <row r="83" spans="1:22">
      <c r="A83" t="s">
        <v>128</v>
      </c>
      <c r="B83" t="s">
        <v>129</v>
      </c>
      <c r="C83" s="38">
        <v>0</v>
      </c>
      <c r="D83" s="38">
        <v>0</v>
      </c>
      <c r="E83" s="38">
        <v>0</v>
      </c>
      <c r="F83" s="16"/>
      <c r="G83" s="16">
        <f t="shared" si="10"/>
        <v>0</v>
      </c>
      <c r="H83" s="14">
        <v>1</v>
      </c>
      <c r="J83" s="16">
        <f t="shared" si="6"/>
        <v>0</v>
      </c>
      <c r="L83" s="3">
        <f t="shared" si="9"/>
        <v>0</v>
      </c>
      <c r="N83" s="16">
        <f>+L83*(assessment!$J$273*assessment!$F$3)</f>
        <v>0</v>
      </c>
      <c r="P83" s="6">
        <f>+N83/payroll!F83</f>
        <v>0</v>
      </c>
      <c r="R83" s="16">
        <f>IF(P83&lt;$R$2,N83, +payroll!F83 * $R$2)</f>
        <v>0</v>
      </c>
      <c r="T83" s="5">
        <f t="shared" si="7"/>
        <v>0</v>
      </c>
      <c r="V83" t="e">
        <f t="shared" si="8"/>
        <v>#DIV/0!</v>
      </c>
    </row>
    <row r="84" spans="1:22">
      <c r="A84" t="s">
        <v>130</v>
      </c>
      <c r="B84" t="s">
        <v>536</v>
      </c>
      <c r="C84" s="38">
        <v>0</v>
      </c>
      <c r="D84" s="38">
        <v>712.73</v>
      </c>
      <c r="E84" s="38">
        <v>0</v>
      </c>
      <c r="F84" s="16"/>
      <c r="G84" s="16">
        <f t="shared" si="10"/>
        <v>237.57666666666668</v>
      </c>
      <c r="H84" s="14">
        <v>1</v>
      </c>
      <c r="J84" s="16">
        <f t="shared" si="6"/>
        <v>237.57666666666668</v>
      </c>
      <c r="L84" s="3">
        <f t="shared" si="9"/>
        <v>6.2307012273210787E-6</v>
      </c>
      <c r="N84" s="16">
        <f>+L84*(assessment!$J$273*assessment!$F$3)</f>
        <v>159.28071614338666</v>
      </c>
      <c r="P84" s="6">
        <f>+N84/payroll!F84</f>
        <v>2.3991437972573947E-5</v>
      </c>
      <c r="R84" s="16">
        <f>IF(P84&lt;$R$2,N84, +payroll!F84 * $R$2)</f>
        <v>159.28071614338666</v>
      </c>
      <c r="T84" s="5">
        <f t="shared" si="7"/>
        <v>0</v>
      </c>
      <c r="V84">
        <f t="shared" si="8"/>
        <v>1</v>
      </c>
    </row>
    <row r="85" spans="1:22">
      <c r="A85" t="s">
        <v>131</v>
      </c>
      <c r="B85" t="s">
        <v>132</v>
      </c>
      <c r="C85" s="38">
        <v>0</v>
      </c>
      <c r="D85" s="38">
        <v>0</v>
      </c>
      <c r="E85" s="38">
        <v>0</v>
      </c>
      <c r="F85" s="16"/>
      <c r="G85" s="16">
        <f t="shared" si="10"/>
        <v>0</v>
      </c>
      <c r="H85" s="14">
        <v>1</v>
      </c>
      <c r="J85" s="16">
        <f t="shared" si="6"/>
        <v>0</v>
      </c>
      <c r="L85" s="3">
        <f t="shared" si="9"/>
        <v>0</v>
      </c>
      <c r="N85" s="16">
        <f>+L85*(assessment!$J$273*assessment!$F$3)</f>
        <v>0</v>
      </c>
      <c r="P85" s="6">
        <f>+N85/payroll!F85</f>
        <v>0</v>
      </c>
      <c r="R85" s="16">
        <f>IF(P85&lt;$R$2,N85, +payroll!F85 * $R$2)</f>
        <v>0</v>
      </c>
      <c r="T85" s="5">
        <f t="shared" si="7"/>
        <v>0</v>
      </c>
      <c r="V85" t="e">
        <f t="shared" si="8"/>
        <v>#DIV/0!</v>
      </c>
    </row>
    <row r="86" spans="1:22">
      <c r="A86" t="s">
        <v>133</v>
      </c>
      <c r="B86" t="s">
        <v>134</v>
      </c>
      <c r="C86" s="38">
        <v>0</v>
      </c>
      <c r="D86" s="38">
        <v>0</v>
      </c>
      <c r="E86" s="38">
        <v>0</v>
      </c>
      <c r="F86" s="16"/>
      <c r="G86" s="16">
        <f t="shared" si="10"/>
        <v>0</v>
      </c>
      <c r="H86" s="14">
        <v>1</v>
      </c>
      <c r="J86" s="16">
        <f t="shared" si="6"/>
        <v>0</v>
      </c>
      <c r="L86" s="3">
        <f t="shared" si="9"/>
        <v>0</v>
      </c>
      <c r="N86" s="16">
        <f>+L86*(assessment!$J$273*assessment!$F$3)</f>
        <v>0</v>
      </c>
      <c r="P86" s="6">
        <f>+N86/payroll!F86</f>
        <v>0</v>
      </c>
      <c r="R86" s="16">
        <f>IF(P86&lt;$R$2,N86, +payroll!F86 * $R$2)</f>
        <v>0</v>
      </c>
      <c r="T86" s="5">
        <f t="shared" si="7"/>
        <v>0</v>
      </c>
      <c r="V86" t="e">
        <f t="shared" si="8"/>
        <v>#DIV/0!</v>
      </c>
    </row>
    <row r="87" spans="1:22">
      <c r="A87" t="s">
        <v>135</v>
      </c>
      <c r="B87" t="s">
        <v>136</v>
      </c>
      <c r="C87" s="38">
        <v>0</v>
      </c>
      <c r="D87" s="38">
        <v>0</v>
      </c>
      <c r="E87" s="38">
        <v>0</v>
      </c>
      <c r="F87" s="16"/>
      <c r="G87" s="16">
        <f t="shared" si="10"/>
        <v>0</v>
      </c>
      <c r="H87" s="14">
        <v>1</v>
      </c>
      <c r="J87" s="16">
        <f t="shared" si="6"/>
        <v>0</v>
      </c>
      <c r="L87" s="3">
        <f t="shared" si="9"/>
        <v>0</v>
      </c>
      <c r="N87" s="16">
        <f>+L87*(assessment!$J$273*assessment!$F$3)</f>
        <v>0</v>
      </c>
      <c r="P87" s="6">
        <f>+N87/payroll!F87</f>
        <v>0</v>
      </c>
      <c r="R87" s="16">
        <f>IF(P87&lt;$R$2,N87, +payroll!F87 * $R$2)</f>
        <v>0</v>
      </c>
      <c r="T87" s="5">
        <f t="shared" si="7"/>
        <v>0</v>
      </c>
      <c r="V87" t="e">
        <f t="shared" si="8"/>
        <v>#DIV/0!</v>
      </c>
    </row>
    <row r="88" spans="1:22">
      <c r="A88" t="s">
        <v>137</v>
      </c>
      <c r="B88" t="s">
        <v>138</v>
      </c>
      <c r="C88" s="38">
        <v>1327.04</v>
      </c>
      <c r="D88" s="38">
        <v>731.44</v>
      </c>
      <c r="E88" s="38">
        <v>0</v>
      </c>
      <c r="F88" s="16"/>
      <c r="G88" s="16">
        <f t="shared" si="10"/>
        <v>686.16</v>
      </c>
      <c r="H88" s="14">
        <v>1</v>
      </c>
      <c r="J88" s="16">
        <f t="shared" si="6"/>
        <v>686.16</v>
      </c>
      <c r="L88" s="3">
        <f t="shared" si="9"/>
        <v>1.7995277120951681E-5</v>
      </c>
      <c r="N88" s="16">
        <f>+L88*(assessment!$J$273*assessment!$F$3)</f>
        <v>460.02857823697406</v>
      </c>
      <c r="P88" s="6">
        <f>+N88/payroll!F88</f>
        <v>8.9647795359464573E-5</v>
      </c>
      <c r="R88" s="16">
        <f>IF(P88&lt;$R$2,N88, +payroll!F88 * $R$2)</f>
        <v>460.02857823697406</v>
      </c>
      <c r="T88" s="5">
        <f t="shared" si="7"/>
        <v>0</v>
      </c>
      <c r="V88">
        <f t="shared" si="8"/>
        <v>1</v>
      </c>
    </row>
    <row r="89" spans="1:22">
      <c r="A89" t="s">
        <v>139</v>
      </c>
      <c r="B89" t="s">
        <v>140</v>
      </c>
      <c r="C89" s="38">
        <v>0</v>
      </c>
      <c r="D89" s="38">
        <v>0</v>
      </c>
      <c r="E89" s="38">
        <v>0</v>
      </c>
      <c r="F89" s="16"/>
      <c r="G89" s="16">
        <f t="shared" si="10"/>
        <v>0</v>
      </c>
      <c r="H89" s="14">
        <v>1</v>
      </c>
      <c r="J89" s="16">
        <f t="shared" si="6"/>
        <v>0</v>
      </c>
      <c r="L89" s="3">
        <f t="shared" si="9"/>
        <v>0</v>
      </c>
      <c r="N89" s="16">
        <f>+L89*(assessment!$J$273*assessment!$F$3)</f>
        <v>0</v>
      </c>
      <c r="P89" s="6">
        <f>+N89/payroll!F89</f>
        <v>0</v>
      </c>
      <c r="R89" s="16">
        <f>IF(P89&lt;$R$2,N89, +payroll!F89 * $R$2)</f>
        <v>0</v>
      </c>
      <c r="T89" s="5">
        <f t="shared" si="7"/>
        <v>0</v>
      </c>
      <c r="V89" t="e">
        <f t="shared" si="8"/>
        <v>#DIV/0!</v>
      </c>
    </row>
    <row r="90" spans="1:22">
      <c r="A90" s="48" t="s">
        <v>141</v>
      </c>
      <c r="B90" s="48" t="s">
        <v>142</v>
      </c>
      <c r="C90" s="38">
        <v>10646618.279999537</v>
      </c>
      <c r="D90" s="38">
        <v>10810369.199999601</v>
      </c>
      <c r="E90" s="38">
        <v>11254816.66</v>
      </c>
      <c r="F90" s="16"/>
      <c r="G90" s="16">
        <f t="shared" si="10"/>
        <v>10903934.713333046</v>
      </c>
      <c r="H90" s="14">
        <v>1</v>
      </c>
      <c r="J90" s="16">
        <f t="shared" ref="J90:J93" si="11">+G90*H90</f>
        <v>10903934.713333046</v>
      </c>
      <c r="L90" s="3">
        <f t="shared" si="9"/>
        <v>0.28596730627724293</v>
      </c>
      <c r="N90" s="16">
        <f>+L90*(assessment!$J$273*assessment!$F$3)</f>
        <v>7310425.5324754994</v>
      </c>
      <c r="P90" s="6">
        <f>+N90/payroll!F90</f>
        <v>4.5530133946989669E-3</v>
      </c>
      <c r="R90" s="16">
        <f>IF(P90&lt;$R$2,N90, +payroll!F90 * $R$2)</f>
        <v>7310425.5324754994</v>
      </c>
      <c r="T90" s="5">
        <f t="shared" ref="T90:T93" si="12">+N90-R90</f>
        <v>0</v>
      </c>
      <c r="V90">
        <f t="shared" ref="V90:V93" si="13">+R90/N90</f>
        <v>1</v>
      </c>
    </row>
    <row r="91" spans="1:22">
      <c r="A91" t="s">
        <v>143</v>
      </c>
      <c r="B91" t="s">
        <v>485</v>
      </c>
      <c r="C91" s="38">
        <v>1265626.1200000057</v>
      </c>
      <c r="D91" s="38">
        <v>1241494.6600000011</v>
      </c>
      <c r="E91" s="38">
        <v>842437.22</v>
      </c>
      <c r="F91" s="16"/>
      <c r="G91" s="16">
        <f t="shared" si="10"/>
        <v>1116519.3333333356</v>
      </c>
      <c r="H91" s="14">
        <v>1</v>
      </c>
      <c r="J91" s="16">
        <f>+G91*H91</f>
        <v>1116519.3333333356</v>
      </c>
      <c r="L91" s="3">
        <f t="shared" si="9"/>
        <v>2.9281909196446309E-2</v>
      </c>
      <c r="N91" s="16">
        <f>+L91*(assessment!$J$273*assessment!$F$3)</f>
        <v>748558.35590449534</v>
      </c>
      <c r="P91" s="6">
        <f>+N91/payroll!F91</f>
        <v>1.4285299862786206E-3</v>
      </c>
      <c r="R91" s="16">
        <f>IF(P91&lt;$R$2,N91, +payroll!F91 * $R$2)</f>
        <v>748558.35590449534</v>
      </c>
      <c r="T91" s="5">
        <f>+N91-R91</f>
        <v>0</v>
      </c>
      <c r="V91">
        <f>+R91/N91</f>
        <v>1</v>
      </c>
    </row>
    <row r="92" spans="1:22">
      <c r="A92" t="s">
        <v>144</v>
      </c>
      <c r="B92" t="s">
        <v>145</v>
      </c>
      <c r="C92" s="38">
        <v>5053.92</v>
      </c>
      <c r="D92" s="38">
        <v>28760.469999999998</v>
      </c>
      <c r="E92" s="38">
        <v>3885.38</v>
      </c>
      <c r="F92" s="16"/>
      <c r="G92" s="16">
        <f t="shared" si="10"/>
        <v>12566.589999999998</v>
      </c>
      <c r="H92" s="14">
        <v>1</v>
      </c>
      <c r="J92" s="16">
        <f>+G92*H92</f>
        <v>12566.589999999998</v>
      </c>
      <c r="L92" s="3">
        <f t="shared" si="9"/>
        <v>3.2957221277162788E-4</v>
      </c>
      <c r="N92" s="16">
        <f>+L92*(assessment!$J$273*assessment!$F$3)</f>
        <v>8425.1348533679848</v>
      </c>
      <c r="P92" s="6">
        <f>+N92/payroll!F92</f>
        <v>8.5756532906499233E-3</v>
      </c>
      <c r="R92" s="16">
        <f>IF(P92&lt;$R$2,N92, +payroll!F92 * $R$2)</f>
        <v>8425.1348533679848</v>
      </c>
      <c r="T92" s="5">
        <f>+N92-R92</f>
        <v>0</v>
      </c>
      <c r="V92">
        <f>+R92/N92</f>
        <v>1</v>
      </c>
    </row>
    <row r="93" spans="1:22">
      <c r="A93" t="s">
        <v>484</v>
      </c>
      <c r="B93" t="s">
        <v>489</v>
      </c>
      <c r="C93" s="38">
        <v>328698.50999999966</v>
      </c>
      <c r="D93" s="38">
        <v>262468.1699999994</v>
      </c>
      <c r="E93" s="38">
        <v>163752.72</v>
      </c>
      <c r="F93" s="16"/>
      <c r="G93" s="16">
        <f t="shared" si="10"/>
        <v>251639.79999999967</v>
      </c>
      <c r="H93" s="14">
        <v>1</v>
      </c>
      <c r="J93" s="16">
        <f t="shared" si="11"/>
        <v>251639.79999999967</v>
      </c>
      <c r="L93" s="3">
        <f t="shared" si="9"/>
        <v>6.5995218836143923E-3</v>
      </c>
      <c r="N93" s="16">
        <f>+L93*(assessment!$J$273*assessment!$F$3)</f>
        <v>168709.19234848485</v>
      </c>
      <c r="P93" s="6">
        <f>+N93/payroll!F93</f>
        <v>2.3010550557902654E-3</v>
      </c>
      <c r="R93" s="16">
        <f>IF(P93&lt;$R$2,N93, +payroll!F93 * $R$2)</f>
        <v>168709.19234848485</v>
      </c>
      <c r="T93" s="5">
        <f t="shared" si="12"/>
        <v>0</v>
      </c>
      <c r="V93">
        <f t="shared" si="13"/>
        <v>1</v>
      </c>
    </row>
    <row r="94" spans="1:22">
      <c r="A94" t="s">
        <v>506</v>
      </c>
      <c r="B94" t="s">
        <v>547</v>
      </c>
      <c r="C94" s="38">
        <v>0</v>
      </c>
      <c r="D94" s="38">
        <v>283.95</v>
      </c>
      <c r="E94" s="38">
        <v>0</v>
      </c>
      <c r="F94" s="16"/>
      <c r="G94" s="16">
        <f t="shared" si="10"/>
        <v>94.649999999999991</v>
      </c>
      <c r="H94" s="14">
        <v>1</v>
      </c>
      <c r="J94" s="16">
        <f>+G94*H94</f>
        <v>94.649999999999991</v>
      </c>
      <c r="L94" s="3">
        <f t="shared" si="9"/>
        <v>2.4822971019850713E-6</v>
      </c>
      <c r="N94" s="16">
        <f>+L94*(assessment!$J$273*assessment!$F$3)</f>
        <v>63.457072592587139</v>
      </c>
      <c r="P94" s="6">
        <f>+N94/payroll!F94</f>
        <v>1.8453095978714235E-5</v>
      </c>
      <c r="R94" s="16">
        <f>IF(P94&lt;$R$2,N94, +payroll!F94 * $R$2)</f>
        <v>63.457072592587139</v>
      </c>
      <c r="T94" s="5">
        <f>+N94-R94</f>
        <v>0</v>
      </c>
      <c r="V94">
        <f>+R94/N94</f>
        <v>1</v>
      </c>
    </row>
    <row r="95" spans="1:22">
      <c r="A95" t="s">
        <v>146</v>
      </c>
      <c r="B95" t="s">
        <v>147</v>
      </c>
      <c r="C95" s="38">
        <v>8348.67</v>
      </c>
      <c r="D95" s="38">
        <v>22179.29</v>
      </c>
      <c r="E95" s="38">
        <v>32735.72</v>
      </c>
      <c r="F95" s="16"/>
      <c r="G95" s="16">
        <f t="shared" si="10"/>
        <v>21087.893333333333</v>
      </c>
      <c r="H95" s="14">
        <v>1</v>
      </c>
      <c r="J95" s="16">
        <f t="shared" si="6"/>
        <v>21087.893333333333</v>
      </c>
      <c r="L95" s="3">
        <f t="shared" si="9"/>
        <v>5.5305247235397403E-4</v>
      </c>
      <c r="N95" s="16">
        <f>+L95*(assessment!$J$273*assessment!$F$3)</f>
        <v>14138.150851326654</v>
      </c>
      <c r="P95" s="6">
        <f>+N95/payroll!F95</f>
        <v>4.2724485788636553E-4</v>
      </c>
      <c r="R95" s="16">
        <f>IF(P95&lt;$R$2,N95, +payroll!F95 * $R$2)</f>
        <v>14138.150851326654</v>
      </c>
      <c r="T95" s="5">
        <f t="shared" si="7"/>
        <v>0</v>
      </c>
      <c r="V95">
        <f t="shared" si="8"/>
        <v>1</v>
      </c>
    </row>
    <row r="96" spans="1:22">
      <c r="A96" t="s">
        <v>148</v>
      </c>
      <c r="B96" t="s">
        <v>149</v>
      </c>
      <c r="C96" s="38">
        <v>97268.78</v>
      </c>
      <c r="D96" s="38">
        <v>25975.13</v>
      </c>
      <c r="E96" s="38">
        <v>105759.31</v>
      </c>
      <c r="F96" s="16"/>
      <c r="G96" s="16">
        <f t="shared" si="10"/>
        <v>76334.406666666662</v>
      </c>
      <c r="H96" s="14">
        <v>1</v>
      </c>
      <c r="J96" s="16">
        <f t="shared" si="6"/>
        <v>76334.406666666662</v>
      </c>
      <c r="L96" s="3">
        <f t="shared" si="9"/>
        <v>2.0019511510873385E-3</v>
      </c>
      <c r="N96" s="16">
        <f>+L96*(assessment!$J$273*assessment!$F$3)</f>
        <v>51177.580403156207</v>
      </c>
      <c r="P96" s="6">
        <f>+N96/payroll!F96</f>
        <v>5.7446362039891771E-3</v>
      </c>
      <c r="R96" s="16">
        <f>IF(P96&lt;$R$2,N96, +payroll!F96 * $R$2)</f>
        <v>51177.580403156207</v>
      </c>
      <c r="T96" s="5">
        <f t="shared" si="7"/>
        <v>0</v>
      </c>
      <c r="V96">
        <f t="shared" si="8"/>
        <v>1</v>
      </c>
    </row>
    <row r="97" spans="1:22">
      <c r="A97" t="s">
        <v>150</v>
      </c>
      <c r="B97" t="s">
        <v>151</v>
      </c>
      <c r="C97" s="38">
        <v>0</v>
      </c>
      <c r="D97" s="38">
        <v>0</v>
      </c>
      <c r="E97" s="38">
        <v>0</v>
      </c>
      <c r="F97" s="16"/>
      <c r="G97" s="16">
        <f t="shared" si="10"/>
        <v>0</v>
      </c>
      <c r="H97" s="14">
        <v>1</v>
      </c>
      <c r="J97" s="16">
        <f t="shared" si="6"/>
        <v>0</v>
      </c>
      <c r="L97" s="3">
        <f t="shared" si="9"/>
        <v>0</v>
      </c>
      <c r="N97" s="16">
        <f>+L97*(assessment!$J$273*assessment!$F$3)</f>
        <v>0</v>
      </c>
      <c r="P97" s="6">
        <f>+N97/payroll!F97</f>
        <v>0</v>
      </c>
      <c r="R97" s="16">
        <f>IF(P97&lt;$R$2,N97, +payroll!F97 * $R$2)</f>
        <v>0</v>
      </c>
      <c r="T97" s="5">
        <f t="shared" si="7"/>
        <v>0</v>
      </c>
      <c r="V97" t="e">
        <f t="shared" si="8"/>
        <v>#DIV/0!</v>
      </c>
    </row>
    <row r="98" spans="1:22">
      <c r="A98" t="s">
        <v>152</v>
      </c>
      <c r="B98" t="s">
        <v>153</v>
      </c>
      <c r="C98" s="38">
        <v>22521.040000000001</v>
      </c>
      <c r="D98" s="38">
        <v>45471.24</v>
      </c>
      <c r="E98" s="38">
        <v>30402.86</v>
      </c>
      <c r="F98" s="16"/>
      <c r="G98" s="16">
        <f t="shared" si="10"/>
        <v>32798.379999999997</v>
      </c>
      <c r="H98" s="14">
        <v>1</v>
      </c>
      <c r="J98" s="16">
        <f t="shared" si="6"/>
        <v>32798.379999999997</v>
      </c>
      <c r="L98" s="3">
        <f t="shared" ref="L98:L129" si="14">+J98/$J$265</f>
        <v>8.6017246300903463E-4</v>
      </c>
      <c r="N98" s="16">
        <f>+L98*(assessment!$J$273*assessment!$F$3)</f>
        <v>21989.320449860097</v>
      </c>
      <c r="P98" s="6">
        <f>+N98/payroll!F98</f>
        <v>1.1008158428795437E-3</v>
      </c>
      <c r="R98" s="16">
        <f>IF(P98&lt;$R$2,N98, +payroll!F98 * $R$2)</f>
        <v>21989.320449860097</v>
      </c>
      <c r="T98" s="5">
        <f t="shared" si="7"/>
        <v>0</v>
      </c>
      <c r="V98">
        <f t="shared" si="8"/>
        <v>1</v>
      </c>
    </row>
    <row r="99" spans="1:22">
      <c r="A99" t="s">
        <v>154</v>
      </c>
      <c r="B99" t="s">
        <v>479</v>
      </c>
      <c r="C99" s="38">
        <v>97694.57</v>
      </c>
      <c r="D99" s="38">
        <v>135883.76999999999</v>
      </c>
      <c r="E99" s="38">
        <v>147643.84</v>
      </c>
      <c r="F99" s="16"/>
      <c r="G99" s="16">
        <f t="shared" si="10"/>
        <v>127074.06</v>
      </c>
      <c r="H99" s="14">
        <v>1</v>
      </c>
      <c r="J99" s="16">
        <f t="shared" si="6"/>
        <v>127074.06</v>
      </c>
      <c r="L99" s="3">
        <f t="shared" si="14"/>
        <v>3.3326526241466148E-3</v>
      </c>
      <c r="N99" s="16">
        <f>+L99*(assessment!$J$273*assessment!$F$3)</f>
        <v>85195.434231957464</v>
      </c>
      <c r="P99" s="6">
        <f>+N99/payroll!F99</f>
        <v>5.2278385032976805E-4</v>
      </c>
      <c r="R99" s="16">
        <f>IF(P99&lt;$R$2,N99, +payroll!F99 * $R$2)</f>
        <v>85195.434231957464</v>
      </c>
      <c r="T99" s="5">
        <f t="shared" si="7"/>
        <v>0</v>
      </c>
      <c r="V99">
        <f t="shared" si="8"/>
        <v>1</v>
      </c>
    </row>
    <row r="100" spans="1:22">
      <c r="A100" t="s">
        <v>155</v>
      </c>
      <c r="B100" t="s">
        <v>537</v>
      </c>
      <c r="C100" s="38">
        <v>623.94000000000005</v>
      </c>
      <c r="D100" s="38">
        <v>336.97</v>
      </c>
      <c r="E100" s="38">
        <v>13.79</v>
      </c>
      <c r="F100" s="16"/>
      <c r="G100" s="16">
        <f t="shared" si="10"/>
        <v>324.90000000000003</v>
      </c>
      <c r="H100" s="14">
        <v>1</v>
      </c>
      <c r="J100" s="16">
        <f>+G100*H100</f>
        <v>324.90000000000003</v>
      </c>
      <c r="L100" s="3">
        <f t="shared" si="14"/>
        <v>8.5208486892229244E-6</v>
      </c>
      <c r="N100" s="16">
        <f>+L100*(assessment!$J$273*assessment!$F$3)</f>
        <v>217.8257040182944</v>
      </c>
      <c r="P100" s="6">
        <f>+N100/payroll!F100</f>
        <v>5.4764751418145879E-5</v>
      </c>
      <c r="R100" s="16">
        <f>IF(P100&lt;$R$2,N100, +payroll!F100 * $R$2)</f>
        <v>217.8257040182944</v>
      </c>
      <c r="T100" s="5">
        <f>+N100-R100</f>
        <v>0</v>
      </c>
      <c r="V100">
        <f>+R100/N100</f>
        <v>1</v>
      </c>
    </row>
    <row r="101" spans="1:22">
      <c r="A101" t="s">
        <v>509</v>
      </c>
      <c r="B101" t="s">
        <v>510</v>
      </c>
      <c r="C101" s="38">
        <v>17813.060000000001</v>
      </c>
      <c r="D101" s="38">
        <v>32855.919999999998</v>
      </c>
      <c r="E101" s="38">
        <v>51466.75</v>
      </c>
      <c r="F101" s="16"/>
      <c r="G101" s="16">
        <f t="shared" si="10"/>
        <v>34045.243333333332</v>
      </c>
      <c r="H101" s="14">
        <v>1</v>
      </c>
      <c r="J101" s="16">
        <f>+G101*H101</f>
        <v>34045.243333333332</v>
      </c>
      <c r="L101" s="3">
        <f t="shared" si="14"/>
        <v>8.9287278249033182E-4</v>
      </c>
      <c r="N101" s="16">
        <f>+L101*(assessment!$J$273*assessment!$F$3)</f>
        <v>22825.266536034091</v>
      </c>
      <c r="P101" s="6">
        <f>+N101/payroll!F101</f>
        <v>5.9493563703891673E-4</v>
      </c>
      <c r="R101" s="16">
        <f>IF(P101&lt;$R$2,N101, +payroll!F101 * $R$2)</f>
        <v>22825.266536034091</v>
      </c>
      <c r="T101" s="5">
        <f>+N101-R101</f>
        <v>0</v>
      </c>
      <c r="V101">
        <f>+R101/N101</f>
        <v>1</v>
      </c>
    </row>
    <row r="102" spans="1:22">
      <c r="A102" t="s">
        <v>553</v>
      </c>
      <c r="B102" t="s">
        <v>554</v>
      </c>
      <c r="C102" s="38">
        <v>4156804.75</v>
      </c>
      <c r="D102" s="38">
        <v>3452252.39</v>
      </c>
      <c r="E102" s="38">
        <v>3164490.44</v>
      </c>
      <c r="F102" s="16"/>
      <c r="G102" s="16">
        <f t="shared" si="10"/>
        <v>3591182.5266666668</v>
      </c>
      <c r="H102" s="14">
        <v>1</v>
      </c>
      <c r="J102" s="16">
        <f t="shared" ref="J102:J164" si="15">+G102*H102</f>
        <v>3591182.5266666668</v>
      </c>
      <c r="L102" s="3">
        <f t="shared" si="14"/>
        <v>9.4182588258257732E-2</v>
      </c>
      <c r="N102" s="16">
        <f>+L102*(assessment!$J$273*assessment!$F$3)</f>
        <v>2407669.627975882</v>
      </c>
      <c r="P102" s="6">
        <f>+N102/payroll!F102</f>
        <v>2.07887626267289E-2</v>
      </c>
      <c r="R102" s="16">
        <f>IF(P102&lt;$R$2,N102, +payroll!F102 * $R$2)</f>
        <v>2407669.627975882</v>
      </c>
      <c r="T102" s="5">
        <f t="shared" ref="T102:T164" si="16">+N102-R102</f>
        <v>0</v>
      </c>
      <c r="V102">
        <f t="shared" ref="V102:V164" si="17">+R102/N102</f>
        <v>1</v>
      </c>
    </row>
    <row r="103" spans="1:22">
      <c r="A103" t="s">
        <v>156</v>
      </c>
      <c r="B103" t="s">
        <v>157</v>
      </c>
      <c r="C103" s="38">
        <v>12076390.27</v>
      </c>
      <c r="D103" s="38">
        <v>11843796.82</v>
      </c>
      <c r="E103" s="38">
        <v>12352536.42</v>
      </c>
      <c r="F103" s="16"/>
      <c r="G103" s="16">
        <f t="shared" si="10"/>
        <v>12090907.836666666</v>
      </c>
      <c r="H103" s="14">
        <v>1</v>
      </c>
      <c r="J103" s="16">
        <f t="shared" si="15"/>
        <v>12090907.836666666</v>
      </c>
      <c r="L103" s="3">
        <f t="shared" si="14"/>
        <v>0.31709694118675391</v>
      </c>
      <c r="N103" s="16">
        <f>+L103*(assessment!$J$273*assessment!$F$3)</f>
        <v>8106218.8727061544</v>
      </c>
      <c r="P103" s="6">
        <f>+N103/payroll!F103</f>
        <v>5.3287773549521326E-3</v>
      </c>
      <c r="R103" s="16">
        <f>IF(P103&lt;$R$2,N103, +payroll!F103 * $R$2)</f>
        <v>8106218.8727061544</v>
      </c>
      <c r="T103" s="5">
        <f t="shared" si="16"/>
        <v>0</v>
      </c>
      <c r="V103">
        <f t="shared" si="17"/>
        <v>1</v>
      </c>
    </row>
    <row r="104" spans="1:22">
      <c r="A104" t="s">
        <v>514</v>
      </c>
      <c r="B104" t="s">
        <v>513</v>
      </c>
      <c r="C104" s="38">
        <v>97410.09</v>
      </c>
      <c r="D104" s="38">
        <v>179461.8</v>
      </c>
      <c r="E104" s="38">
        <v>190148.86</v>
      </c>
      <c r="F104" s="16"/>
      <c r="G104" s="16">
        <f t="shared" si="10"/>
        <v>155673.58333333334</v>
      </c>
      <c r="H104" s="14">
        <v>1</v>
      </c>
      <c r="J104" s="16">
        <f>+G104*H104</f>
        <v>155673.58333333334</v>
      </c>
      <c r="L104" s="3">
        <f t="shared" si="14"/>
        <v>4.0827055970836228E-3</v>
      </c>
      <c r="N104" s="16">
        <f>+L104*(assessment!$J$273*assessment!$F$3)</f>
        <v>104369.67647471209</v>
      </c>
      <c r="P104" s="6">
        <f>+N104/payroll!F104</f>
        <v>2.0340258772414141E-3</v>
      </c>
      <c r="R104" s="16">
        <f>IF(P104&lt;$R$2,N104, +payroll!F104 * $R$2)</f>
        <v>104369.67647471209</v>
      </c>
      <c r="T104" s="5">
        <f>+N104-R104</f>
        <v>0</v>
      </c>
      <c r="V104">
        <f>+R104/N104</f>
        <v>1</v>
      </c>
    </row>
    <row r="105" spans="1:22">
      <c r="A105" t="s">
        <v>158</v>
      </c>
      <c r="B105" t="s">
        <v>159</v>
      </c>
      <c r="C105" s="38">
        <v>12197.28</v>
      </c>
      <c r="D105" s="38">
        <v>14792.42</v>
      </c>
      <c r="E105" s="38">
        <v>37130.699999999997</v>
      </c>
      <c r="F105" s="16"/>
      <c r="G105" s="16">
        <f t="shared" si="10"/>
        <v>21373.466666666664</v>
      </c>
      <c r="H105" s="14">
        <v>1</v>
      </c>
      <c r="J105" s="16">
        <f t="shared" si="15"/>
        <v>21373.466666666664</v>
      </c>
      <c r="L105" s="3">
        <f t="shared" si="14"/>
        <v>5.6054193730629889E-4</v>
      </c>
      <c r="N105" s="16">
        <f>+L105*(assessment!$J$273*assessment!$F$3)</f>
        <v>14329.610415445411</v>
      </c>
      <c r="P105" s="6">
        <f>+N105/payroll!F105</f>
        <v>2.1997767719202622E-4</v>
      </c>
      <c r="R105" s="16">
        <f>IF(P105&lt;$R$2,N105, +payroll!F105 * $R$2)</f>
        <v>14329.610415445411</v>
      </c>
      <c r="T105" s="5">
        <f t="shared" si="16"/>
        <v>0</v>
      </c>
      <c r="V105">
        <f t="shared" si="17"/>
        <v>1</v>
      </c>
    </row>
    <row r="106" spans="1:22">
      <c r="A106" t="s">
        <v>160</v>
      </c>
      <c r="B106" t="s">
        <v>161</v>
      </c>
      <c r="C106" s="38">
        <v>156758.84</v>
      </c>
      <c r="D106" s="38">
        <v>101559.9</v>
      </c>
      <c r="E106" s="38">
        <v>119048.15</v>
      </c>
      <c r="F106" s="16"/>
      <c r="G106" s="16">
        <f t="shared" si="10"/>
        <v>125788.96333333333</v>
      </c>
      <c r="H106" s="14">
        <v>1</v>
      </c>
      <c r="J106" s="16">
        <f t="shared" si="15"/>
        <v>125788.96333333333</v>
      </c>
      <c r="L106" s="3">
        <f t="shared" si="14"/>
        <v>3.2989495947600609E-3</v>
      </c>
      <c r="N106" s="16">
        <f>+L106*(assessment!$J$273*assessment!$F$3)</f>
        <v>84333.855019435985</v>
      </c>
      <c r="P106" s="6">
        <f>+N106/payroll!F106</f>
        <v>1.2283642499470839E-3</v>
      </c>
      <c r="R106" s="16">
        <f>IF(P106&lt;$R$2,N106, +payroll!F106 * $R$2)</f>
        <v>84333.855019435985</v>
      </c>
      <c r="T106" s="5">
        <f t="shared" si="16"/>
        <v>0</v>
      </c>
      <c r="V106">
        <f t="shared" si="17"/>
        <v>1</v>
      </c>
    </row>
    <row r="107" spans="1:22">
      <c r="A107" t="s">
        <v>162</v>
      </c>
      <c r="B107" t="s">
        <v>163</v>
      </c>
      <c r="C107" s="38">
        <v>188735.18</v>
      </c>
      <c r="D107" s="38">
        <v>154722.28</v>
      </c>
      <c r="E107" s="38">
        <v>148346.76</v>
      </c>
      <c r="F107" s="16"/>
      <c r="G107" s="16">
        <f t="shared" si="10"/>
        <v>163934.74</v>
      </c>
      <c r="H107" s="14">
        <v>1</v>
      </c>
      <c r="J107" s="16">
        <f t="shared" si="15"/>
        <v>163934.74</v>
      </c>
      <c r="L107" s="3">
        <f t="shared" si="14"/>
        <v>4.299363233139738E-3</v>
      </c>
      <c r="N107" s="16">
        <f>+L107*(assessment!$J$273*assessment!$F$3)</f>
        <v>109908.27994323192</v>
      </c>
      <c r="P107" s="6">
        <f>+N107/payroll!F107</f>
        <v>1.4571428238139095E-3</v>
      </c>
      <c r="R107" s="16">
        <f>IF(P107&lt;$R$2,N107, +payroll!F107 * $R$2)</f>
        <v>109908.27994323192</v>
      </c>
      <c r="T107" s="5">
        <f t="shared" si="16"/>
        <v>0</v>
      </c>
      <c r="V107">
        <f t="shared" si="17"/>
        <v>1</v>
      </c>
    </row>
    <row r="108" spans="1:22">
      <c r="A108" t="s">
        <v>164</v>
      </c>
      <c r="B108" t="s">
        <v>165</v>
      </c>
      <c r="C108" s="38">
        <v>595664.48999999953</v>
      </c>
      <c r="D108" s="38">
        <v>459488.85</v>
      </c>
      <c r="E108" s="38">
        <v>663719.21</v>
      </c>
      <c r="F108" s="16"/>
      <c r="G108" s="16">
        <f t="shared" si="10"/>
        <v>572957.51666666649</v>
      </c>
      <c r="H108" s="14">
        <v>1</v>
      </c>
      <c r="J108" s="16">
        <f t="shared" si="15"/>
        <v>572957.51666666649</v>
      </c>
      <c r="L108" s="3">
        <f t="shared" si="14"/>
        <v>1.5026421375406546E-2</v>
      </c>
      <c r="N108" s="16">
        <f>+L108*(assessment!$J$273*assessment!$F$3)</f>
        <v>384133.19310707995</v>
      </c>
      <c r="P108" s="6">
        <f>+N108/payroll!F108</f>
        <v>8.0888358200756751E-4</v>
      </c>
      <c r="R108" s="16">
        <f>IF(P108&lt;$R$2,N108, +payroll!F108 * $R$2)</f>
        <v>384133.19310707995</v>
      </c>
      <c r="T108" s="5">
        <f t="shared" si="16"/>
        <v>0</v>
      </c>
      <c r="V108">
        <f t="shared" si="17"/>
        <v>1</v>
      </c>
    </row>
    <row r="109" spans="1:22">
      <c r="A109" t="s">
        <v>166</v>
      </c>
      <c r="B109" t="s">
        <v>167</v>
      </c>
      <c r="C109" s="38">
        <v>60142.709999999992</v>
      </c>
      <c r="D109" s="38">
        <v>104733.65</v>
      </c>
      <c r="E109" s="38">
        <v>177693.49</v>
      </c>
      <c r="F109" s="16"/>
      <c r="G109" s="16">
        <f t="shared" si="10"/>
        <v>114189.95</v>
      </c>
      <c r="H109" s="14">
        <v>1</v>
      </c>
      <c r="J109" s="16">
        <f t="shared" si="15"/>
        <v>114189.95</v>
      </c>
      <c r="L109" s="3">
        <f t="shared" si="14"/>
        <v>2.9947531110493418E-3</v>
      </c>
      <c r="N109" s="16">
        <f>+L109*(assessment!$J$273*assessment!$F$3)</f>
        <v>76557.4215160475</v>
      </c>
      <c r="P109" s="6">
        <f>+N109/payroll!F109</f>
        <v>6.977582216770124E-4</v>
      </c>
      <c r="R109" s="16">
        <f>IF(P109&lt;$R$2,N109, +payroll!F109 * $R$2)</f>
        <v>76557.4215160475</v>
      </c>
      <c r="T109" s="5">
        <f t="shared" si="16"/>
        <v>0</v>
      </c>
      <c r="V109">
        <f t="shared" si="17"/>
        <v>1</v>
      </c>
    </row>
    <row r="110" spans="1:22">
      <c r="A110" t="s">
        <v>168</v>
      </c>
      <c r="B110" t="s">
        <v>169</v>
      </c>
      <c r="C110" s="38">
        <v>448964.69000000134</v>
      </c>
      <c r="D110" s="38">
        <v>455692.45</v>
      </c>
      <c r="E110" s="38">
        <v>338993.66</v>
      </c>
      <c r="F110" s="16"/>
      <c r="G110" s="16">
        <f t="shared" si="10"/>
        <v>414550.26666666707</v>
      </c>
      <c r="H110" s="14">
        <v>1</v>
      </c>
      <c r="J110" s="16">
        <f t="shared" si="15"/>
        <v>414550.26666666707</v>
      </c>
      <c r="L110" s="3">
        <f t="shared" si="14"/>
        <v>1.0872022457198165E-2</v>
      </c>
      <c r="N110" s="16">
        <f>+L110*(assessment!$J$273*assessment!$F$3)</f>
        <v>277930.75927250978</v>
      </c>
      <c r="P110" s="6">
        <f>+N110/payroll!F110</f>
        <v>7.2740318737204469E-4</v>
      </c>
      <c r="R110" s="16">
        <f>IF(P110&lt;$R$2,N110, +payroll!F110 * $R$2)</f>
        <v>277930.75927250978</v>
      </c>
      <c r="T110" s="5">
        <f t="shared" si="16"/>
        <v>0</v>
      </c>
      <c r="V110">
        <f t="shared" si="17"/>
        <v>1</v>
      </c>
    </row>
    <row r="111" spans="1:22">
      <c r="A111" t="s">
        <v>170</v>
      </c>
      <c r="B111" t="s">
        <v>171</v>
      </c>
      <c r="C111" s="38">
        <v>34434.289999999994</v>
      </c>
      <c r="D111" s="38">
        <v>23781.13</v>
      </c>
      <c r="E111" s="38">
        <v>75184.070000000007</v>
      </c>
      <c r="F111" s="16"/>
      <c r="G111" s="16">
        <f t="shared" si="10"/>
        <v>44466.496666666666</v>
      </c>
      <c r="H111" s="14">
        <v>1</v>
      </c>
      <c r="J111" s="16">
        <f t="shared" si="15"/>
        <v>44466.496666666666</v>
      </c>
      <c r="L111" s="3">
        <f t="shared" si="14"/>
        <v>1.1661812552677814E-3</v>
      </c>
      <c r="N111" s="16">
        <f>+L111*(assessment!$J$273*assessment!$F$3)</f>
        <v>29812.083538454317</v>
      </c>
      <c r="P111" s="6">
        <f>+N111/payroll!F111</f>
        <v>3.2155161563940675E-4</v>
      </c>
      <c r="R111" s="16">
        <f>IF(P111&lt;$R$2,N111, +payroll!F111 * $R$2)</f>
        <v>29812.083538454317</v>
      </c>
      <c r="T111" s="5">
        <f t="shared" si="16"/>
        <v>0</v>
      </c>
      <c r="V111">
        <f t="shared" si="17"/>
        <v>1</v>
      </c>
    </row>
    <row r="112" spans="1:22">
      <c r="A112" t="s">
        <v>172</v>
      </c>
      <c r="B112" t="s">
        <v>173</v>
      </c>
      <c r="C112" s="38">
        <v>117144.40000000021</v>
      </c>
      <c r="D112" s="38">
        <v>46011.71</v>
      </c>
      <c r="E112" s="38">
        <v>40651.050000000003</v>
      </c>
      <c r="F112" s="16"/>
      <c r="G112" s="16">
        <f t="shared" si="10"/>
        <v>67935.720000000074</v>
      </c>
      <c r="H112" s="14">
        <v>1</v>
      </c>
      <c r="J112" s="16">
        <f t="shared" si="15"/>
        <v>67935.720000000074</v>
      </c>
      <c r="L112" s="3">
        <f t="shared" si="14"/>
        <v>1.7816866442395083E-3</v>
      </c>
      <c r="N112" s="16">
        <f>+L112*(assessment!$J$273*assessment!$F$3)</f>
        <v>45546.771428100154</v>
      </c>
      <c r="P112" s="6">
        <f>+N112/payroll!F112</f>
        <v>1.1114712887726566E-3</v>
      </c>
      <c r="R112" s="16">
        <f>IF(P112&lt;$R$2,N112, +payroll!F112 * $R$2)</f>
        <v>45546.771428100154</v>
      </c>
      <c r="T112" s="5">
        <f t="shared" si="16"/>
        <v>0</v>
      </c>
      <c r="V112">
        <f t="shared" si="17"/>
        <v>1</v>
      </c>
    </row>
    <row r="113" spans="1:22">
      <c r="A113" t="s">
        <v>174</v>
      </c>
      <c r="B113" t="s">
        <v>175</v>
      </c>
      <c r="C113" s="38">
        <v>10470.98</v>
      </c>
      <c r="D113" s="38">
        <v>9264.17</v>
      </c>
      <c r="E113" s="38">
        <v>31443.91</v>
      </c>
      <c r="F113" s="16"/>
      <c r="G113" s="16">
        <f t="shared" si="10"/>
        <v>17059.686666666665</v>
      </c>
      <c r="H113" s="14">
        <v>1</v>
      </c>
      <c r="J113" s="16">
        <f t="shared" si="15"/>
        <v>17059.686666666665</v>
      </c>
      <c r="L113" s="3">
        <f t="shared" si="14"/>
        <v>4.474084603638672E-4</v>
      </c>
      <c r="N113" s="16">
        <f>+L113*(assessment!$J$273*assessment!$F$3)</f>
        <v>11437.483097870656</v>
      </c>
      <c r="P113" s="6">
        <f>+N113/payroll!F113</f>
        <v>2.5033345239290394E-4</v>
      </c>
      <c r="R113" s="16">
        <f>IF(P113&lt;$R$2,N113, +payroll!F113 * $R$2)</f>
        <v>11437.483097870656</v>
      </c>
      <c r="T113" s="5">
        <f t="shared" si="16"/>
        <v>0</v>
      </c>
      <c r="V113">
        <f t="shared" si="17"/>
        <v>1</v>
      </c>
    </row>
    <row r="114" spans="1:22">
      <c r="A114" t="s">
        <v>176</v>
      </c>
      <c r="B114" t="s">
        <v>538</v>
      </c>
      <c r="C114" s="38">
        <v>179655.04000000021</v>
      </c>
      <c r="D114" s="38">
        <v>249610.04</v>
      </c>
      <c r="E114" s="38">
        <v>240036.11</v>
      </c>
      <c r="F114" s="16"/>
      <c r="G114" s="16">
        <f t="shared" si="10"/>
        <v>223100.39666666673</v>
      </c>
      <c r="H114" s="14">
        <v>1</v>
      </c>
      <c r="J114" s="16">
        <f t="shared" si="15"/>
        <v>223100.39666666673</v>
      </c>
      <c r="L114" s="3">
        <f t="shared" si="14"/>
        <v>5.8510456217367854E-3</v>
      </c>
      <c r="N114" s="16">
        <f>+L114*(assessment!$J$273*assessment!$F$3)</f>
        <v>149575.25691190342</v>
      </c>
      <c r="P114" s="6">
        <f>+N114/payroll!F114</f>
        <v>4.7257983265348505E-4</v>
      </c>
      <c r="R114" s="16">
        <f>IF(P114&lt;$R$2,N114, +payroll!F114 * $R$2)</f>
        <v>149575.25691190342</v>
      </c>
      <c r="T114" s="5">
        <f t="shared" si="16"/>
        <v>0</v>
      </c>
      <c r="V114">
        <f t="shared" si="17"/>
        <v>1</v>
      </c>
    </row>
    <row r="115" spans="1:22">
      <c r="A115" t="s">
        <v>177</v>
      </c>
      <c r="B115" t="s">
        <v>178</v>
      </c>
      <c r="C115" s="38">
        <v>213091.13999999984</v>
      </c>
      <c r="D115" s="38">
        <v>155623.47</v>
      </c>
      <c r="E115" s="38">
        <v>127230.99</v>
      </c>
      <c r="F115" s="16"/>
      <c r="G115" s="16">
        <f t="shared" si="10"/>
        <v>165315.19999999995</v>
      </c>
      <c r="H115" s="14">
        <v>1</v>
      </c>
      <c r="J115" s="16">
        <f t="shared" si="15"/>
        <v>165315.19999999995</v>
      </c>
      <c r="L115" s="3">
        <f t="shared" si="14"/>
        <v>4.3355672675550174E-3</v>
      </c>
      <c r="N115" s="16">
        <f>+L115*(assessment!$J$273*assessment!$F$3)</f>
        <v>110833.79447499271</v>
      </c>
      <c r="P115" s="6">
        <f>+N115/payroll!F115</f>
        <v>4.0434452217237359E-4</v>
      </c>
      <c r="R115" s="16">
        <f>IF(P115&lt;$R$2,N115, +payroll!F115 * $R$2)</f>
        <v>110833.79447499271</v>
      </c>
      <c r="T115" s="5">
        <f t="shared" si="16"/>
        <v>0</v>
      </c>
      <c r="V115">
        <f t="shared" si="17"/>
        <v>1</v>
      </c>
    </row>
    <row r="116" spans="1:22">
      <c r="A116" t="s">
        <v>179</v>
      </c>
      <c r="B116" t="s">
        <v>180</v>
      </c>
      <c r="C116" s="38">
        <v>157752.61000000002</v>
      </c>
      <c r="D116" s="38">
        <v>108978.89</v>
      </c>
      <c r="E116" s="38">
        <v>146153.01999999999</v>
      </c>
      <c r="F116" s="16"/>
      <c r="G116" s="16">
        <f t="shared" si="10"/>
        <v>137628.17333333334</v>
      </c>
      <c r="H116" s="14">
        <v>1</v>
      </c>
      <c r="J116" s="16">
        <f t="shared" si="15"/>
        <v>137628.17333333334</v>
      </c>
      <c r="L116" s="3">
        <f t="shared" si="14"/>
        <v>3.6094454919897777E-3</v>
      </c>
      <c r="N116" s="16">
        <f>+L116*(assessment!$J$273*assessment!$F$3)</f>
        <v>92271.325789735871</v>
      </c>
      <c r="P116" s="6">
        <f>+N116/payroll!F116</f>
        <v>6.4406542438904895E-4</v>
      </c>
      <c r="R116" s="16">
        <f>IF(P116&lt;$R$2,N116, +payroll!F116 * $R$2)</f>
        <v>92271.325789735871</v>
      </c>
      <c r="T116" s="5">
        <f t="shared" si="16"/>
        <v>0</v>
      </c>
      <c r="V116">
        <f t="shared" si="17"/>
        <v>1</v>
      </c>
    </row>
    <row r="117" spans="1:22">
      <c r="A117" t="s">
        <v>181</v>
      </c>
      <c r="B117" s="35" t="s">
        <v>558</v>
      </c>
      <c r="C117" s="38">
        <v>381060.95000000106</v>
      </c>
      <c r="D117" s="38">
        <v>219412.95</v>
      </c>
      <c r="E117" s="38">
        <v>225774.65</v>
      </c>
      <c r="F117" s="16"/>
      <c r="G117" s="16">
        <f t="shared" si="10"/>
        <v>275416.1833333337</v>
      </c>
      <c r="H117" s="14">
        <v>1</v>
      </c>
      <c r="J117" s="16">
        <f t="shared" si="15"/>
        <v>275416.1833333337</v>
      </c>
      <c r="L117" s="3">
        <f t="shared" si="14"/>
        <v>7.2230828708729359E-3</v>
      </c>
      <c r="N117" s="16">
        <f>+L117*(assessment!$J$273*assessment!$F$3)</f>
        <v>184649.81235030794</v>
      </c>
      <c r="P117" s="6">
        <f>+N117/payroll!F117</f>
        <v>7.2567879771710255E-4</v>
      </c>
      <c r="R117" s="16">
        <f>IF(P117&lt;$R$2,N117, +payroll!F117 * $R$2)</f>
        <v>184649.81235030794</v>
      </c>
      <c r="T117" s="5">
        <f t="shared" si="16"/>
        <v>0</v>
      </c>
      <c r="V117">
        <f t="shared" si="17"/>
        <v>1</v>
      </c>
    </row>
    <row r="118" spans="1:22">
      <c r="A118" t="s">
        <v>182</v>
      </c>
      <c r="B118" t="s">
        <v>183</v>
      </c>
      <c r="C118" s="38">
        <v>103593.71999999987</v>
      </c>
      <c r="D118" s="38">
        <v>292544.05</v>
      </c>
      <c r="E118" s="38">
        <v>123984.82</v>
      </c>
      <c r="F118" s="16"/>
      <c r="G118" s="16">
        <f t="shared" si="10"/>
        <v>173374.19666666663</v>
      </c>
      <c r="H118" s="14">
        <v>1</v>
      </c>
      <c r="J118" s="16">
        <f t="shared" si="15"/>
        <v>173374.19666666663</v>
      </c>
      <c r="L118" s="3">
        <f t="shared" si="14"/>
        <v>4.5469230422045051E-3</v>
      </c>
      <c r="N118" s="16">
        <f>+L118*(assessment!$J$273*assessment!$F$3)</f>
        <v>116236.86194990115</v>
      </c>
      <c r="P118" s="6">
        <f>+N118/payroll!F118</f>
        <v>1.2197120884078387E-3</v>
      </c>
      <c r="R118" s="16">
        <f>IF(P118&lt;$R$2,N118, +payroll!F118 * $R$2)</f>
        <v>116236.86194990115</v>
      </c>
      <c r="T118" s="5">
        <f t="shared" si="16"/>
        <v>0</v>
      </c>
      <c r="V118">
        <f t="shared" si="17"/>
        <v>1</v>
      </c>
    </row>
    <row r="119" spans="1:22">
      <c r="A119" t="s">
        <v>184</v>
      </c>
      <c r="B119" t="s">
        <v>185</v>
      </c>
      <c r="C119" s="38">
        <v>14094.140000000009</v>
      </c>
      <c r="D119" s="38">
        <v>70998.52</v>
      </c>
      <c r="E119" s="38">
        <v>120400.8</v>
      </c>
      <c r="F119" s="16"/>
      <c r="G119" s="16">
        <f t="shared" si="10"/>
        <v>68497.820000000007</v>
      </c>
      <c r="H119" s="14">
        <v>1</v>
      </c>
      <c r="J119" s="16">
        <f t="shared" si="15"/>
        <v>68497.820000000007</v>
      </c>
      <c r="L119" s="3">
        <f t="shared" si="14"/>
        <v>1.7964283156713691E-3</v>
      </c>
      <c r="N119" s="16">
        <f>+L119*(assessment!$J$273*assessment!$F$3)</f>
        <v>45923.625316153913</v>
      </c>
      <c r="P119" s="6">
        <f>+N119/payroll!F119</f>
        <v>1.9598414433124301E-3</v>
      </c>
      <c r="R119" s="16">
        <f>IF(P119&lt;$R$2,N119, +payroll!F119 * $R$2)</f>
        <v>45923.625316153913</v>
      </c>
      <c r="T119" s="5">
        <f t="shared" si="16"/>
        <v>0</v>
      </c>
      <c r="V119">
        <f t="shared" si="17"/>
        <v>1</v>
      </c>
    </row>
    <row r="120" spans="1:22">
      <c r="A120" t="s">
        <v>186</v>
      </c>
      <c r="B120" t="s">
        <v>539</v>
      </c>
      <c r="C120" s="38">
        <v>0</v>
      </c>
      <c r="D120" s="38">
        <v>0</v>
      </c>
      <c r="E120" s="38">
        <v>0</v>
      </c>
      <c r="F120" s="16"/>
      <c r="G120" s="16">
        <f t="shared" si="10"/>
        <v>0</v>
      </c>
      <c r="H120" s="14">
        <v>1</v>
      </c>
      <c r="J120" s="16">
        <f t="shared" si="15"/>
        <v>0</v>
      </c>
      <c r="L120" s="3">
        <f t="shared" si="14"/>
        <v>0</v>
      </c>
      <c r="N120" s="16">
        <f>+L120*(assessment!$J$273*assessment!$F$3)</f>
        <v>0</v>
      </c>
      <c r="P120" s="6">
        <f>+N120/payroll!F120</f>
        <v>0</v>
      </c>
      <c r="R120" s="16">
        <f>IF(P120&lt;$R$2,N120, +payroll!F120 * $R$2)</f>
        <v>0</v>
      </c>
      <c r="T120" s="5">
        <f t="shared" si="16"/>
        <v>0</v>
      </c>
      <c r="V120" t="e">
        <f t="shared" si="17"/>
        <v>#DIV/0!</v>
      </c>
    </row>
    <row r="121" spans="1:22">
      <c r="A121" t="s">
        <v>187</v>
      </c>
      <c r="B121" t="s">
        <v>188</v>
      </c>
      <c r="C121" s="38">
        <v>42715.239999999976</v>
      </c>
      <c r="D121" s="38">
        <v>170136.8</v>
      </c>
      <c r="E121" s="38">
        <v>79614.41</v>
      </c>
      <c r="F121" s="16"/>
      <c r="G121" s="16">
        <f t="shared" si="10"/>
        <v>97488.816666666651</v>
      </c>
      <c r="H121" s="14">
        <v>1</v>
      </c>
      <c r="J121" s="16">
        <f t="shared" si="15"/>
        <v>97488.816666666651</v>
      </c>
      <c r="L121" s="3">
        <f t="shared" si="14"/>
        <v>2.5567480938998477E-3</v>
      </c>
      <c r="N121" s="16">
        <f>+L121*(assessment!$J$273*assessment!$F$3)</f>
        <v>65360.326636894722</v>
      </c>
      <c r="P121" s="6">
        <f>+N121/payroll!F121</f>
        <v>1.011265646308529E-3</v>
      </c>
      <c r="R121" s="16">
        <f>IF(P121&lt;$R$2,N121, +payroll!F121 * $R$2)</f>
        <v>65360.326636894722</v>
      </c>
      <c r="T121" s="5">
        <f t="shared" si="16"/>
        <v>0</v>
      </c>
      <c r="V121">
        <f t="shared" si="17"/>
        <v>1</v>
      </c>
    </row>
    <row r="122" spans="1:22">
      <c r="A122" t="s">
        <v>189</v>
      </c>
      <c r="B122" t="s">
        <v>190</v>
      </c>
      <c r="C122" s="38">
        <v>107775.66999999987</v>
      </c>
      <c r="D122" s="38">
        <v>46760.67</v>
      </c>
      <c r="E122" s="38">
        <v>20630.59</v>
      </c>
      <c r="F122" s="16"/>
      <c r="G122" s="16">
        <f t="shared" si="10"/>
        <v>58388.976666666618</v>
      </c>
      <c r="H122" s="14">
        <v>1</v>
      </c>
      <c r="J122" s="16">
        <f t="shared" si="15"/>
        <v>58388.976666666618</v>
      </c>
      <c r="L122" s="3">
        <f t="shared" si="14"/>
        <v>1.531313128024728E-3</v>
      </c>
      <c r="N122" s="16">
        <f>+L122*(assessment!$J$273*assessment!$F$3)</f>
        <v>39146.26023183878</v>
      </c>
      <c r="P122" s="6">
        <f>+N122/payroll!F122</f>
        <v>3.1976450053529935E-4</v>
      </c>
      <c r="R122" s="16">
        <f>IF(P122&lt;$R$2,N122, +payroll!F122 * $R$2)</f>
        <v>39146.26023183878</v>
      </c>
      <c r="T122" s="5">
        <f t="shared" si="16"/>
        <v>0</v>
      </c>
      <c r="V122">
        <f t="shared" si="17"/>
        <v>1</v>
      </c>
    </row>
    <row r="123" spans="1:22">
      <c r="A123" t="s">
        <v>191</v>
      </c>
      <c r="B123" t="s">
        <v>540</v>
      </c>
      <c r="C123" s="38">
        <v>4756.3499999999995</v>
      </c>
      <c r="D123" s="38">
        <v>25105.040000000001</v>
      </c>
      <c r="E123" s="38">
        <v>23603.27</v>
      </c>
      <c r="F123" s="16"/>
      <c r="G123" s="16">
        <f t="shared" si="10"/>
        <v>17821.553333333333</v>
      </c>
      <c r="H123" s="14">
        <v>1</v>
      </c>
      <c r="J123" s="16">
        <f t="shared" si="15"/>
        <v>17821.553333333333</v>
      </c>
      <c r="L123" s="3">
        <f t="shared" si="14"/>
        <v>4.6738922548553331E-4</v>
      </c>
      <c r="N123" s="16">
        <f>+L123*(assessment!$J$273*assessment!$F$3)</f>
        <v>11948.268394992043</v>
      </c>
      <c r="P123" s="6">
        <f>+N123/payroll!F123</f>
        <v>4.4679902761414519E-4</v>
      </c>
      <c r="R123" s="16">
        <f>IF(P123&lt;$R$2,N123, +payroll!F123 * $R$2)</f>
        <v>11948.268394992043</v>
      </c>
      <c r="T123" s="5">
        <f t="shared" si="16"/>
        <v>0</v>
      </c>
      <c r="V123">
        <f t="shared" si="17"/>
        <v>1</v>
      </c>
    </row>
    <row r="124" spans="1:22">
      <c r="A124" t="s">
        <v>480</v>
      </c>
      <c r="B124" t="s">
        <v>481</v>
      </c>
      <c r="C124" s="38">
        <v>16147.830000000005</v>
      </c>
      <c r="D124" s="38">
        <v>39505.15</v>
      </c>
      <c r="E124" s="38">
        <v>0</v>
      </c>
      <c r="F124" s="16"/>
      <c r="G124" s="16">
        <f t="shared" si="10"/>
        <v>18550.993333333336</v>
      </c>
      <c r="H124" s="14">
        <v>1</v>
      </c>
      <c r="J124" s="16">
        <f>+G124*H124</f>
        <v>18550.993333333336</v>
      </c>
      <c r="L124" s="3">
        <f t="shared" si="14"/>
        <v>4.8651956672242705E-4</v>
      </c>
      <c r="N124" s="16">
        <f>+L124*(assessment!$J$273*assessment!$F$3)</f>
        <v>12437.31358286248</v>
      </c>
      <c r="P124" s="6">
        <f>+N124/payroll!F124</f>
        <v>3.3667053993077626E-4</v>
      </c>
      <c r="R124" s="16">
        <f>IF(P124&lt;$R$2,N124, +payroll!F124 * $R$2)</f>
        <v>12437.31358286248</v>
      </c>
      <c r="T124" s="5">
        <f>+N124-R124</f>
        <v>0</v>
      </c>
      <c r="V124">
        <f>+R124/N124</f>
        <v>1</v>
      </c>
    </row>
    <row r="125" spans="1:22">
      <c r="A125" t="s">
        <v>192</v>
      </c>
      <c r="B125" t="s">
        <v>500</v>
      </c>
      <c r="C125" s="38">
        <v>27304.809999999976</v>
      </c>
      <c r="D125" s="38">
        <v>74966.67</v>
      </c>
      <c r="E125" s="38">
        <v>51120.91</v>
      </c>
      <c r="F125" s="16"/>
      <c r="G125" s="16">
        <f t="shared" si="10"/>
        <v>51130.796666666662</v>
      </c>
      <c r="H125" s="14">
        <v>1</v>
      </c>
      <c r="J125" s="16">
        <f t="shared" si="15"/>
        <v>51130.796666666662</v>
      </c>
      <c r="L125" s="3">
        <f t="shared" si="14"/>
        <v>1.3409596237491243E-3</v>
      </c>
      <c r="N125" s="16">
        <f>+L125*(assessment!$J$273*assessment!$F$3)</f>
        <v>34280.091661843413</v>
      </c>
      <c r="P125" s="6">
        <f>+N125/payroll!F125</f>
        <v>1.6970849011900412E-3</v>
      </c>
      <c r="R125" s="16">
        <f>IF(P125&lt;$R$2,N125, +payroll!F125 * $R$2)</f>
        <v>34280.091661843413</v>
      </c>
      <c r="T125" s="5">
        <f t="shared" si="16"/>
        <v>0</v>
      </c>
      <c r="V125">
        <f t="shared" si="17"/>
        <v>1</v>
      </c>
    </row>
    <row r="126" spans="1:22">
      <c r="A126" t="s">
        <v>193</v>
      </c>
      <c r="B126" t="s">
        <v>194</v>
      </c>
      <c r="C126" s="38">
        <v>67762.000000000029</v>
      </c>
      <c r="D126" s="38">
        <v>64262.71</v>
      </c>
      <c r="E126" s="38">
        <v>70956.800000000003</v>
      </c>
      <c r="F126" s="16"/>
      <c r="G126" s="16">
        <f t="shared" si="10"/>
        <v>67660.503333333341</v>
      </c>
      <c r="H126" s="14">
        <v>1</v>
      </c>
      <c r="J126" s="16">
        <f t="shared" si="15"/>
        <v>67660.503333333341</v>
      </c>
      <c r="L126" s="3">
        <f t="shared" si="14"/>
        <v>1.7744687939058069E-3</v>
      </c>
      <c r="N126" s="16">
        <f>+L126*(assessment!$J$273*assessment!$F$3)</f>
        <v>45362.25537954906</v>
      </c>
      <c r="P126" s="6">
        <f>+N126/payroll!F126</f>
        <v>2.0351843457166916E-3</v>
      </c>
      <c r="R126" s="16">
        <f>IF(P126&lt;$R$2,N126, +payroll!F126 * $R$2)</f>
        <v>45362.25537954906</v>
      </c>
      <c r="T126" s="5">
        <f t="shared" si="16"/>
        <v>0</v>
      </c>
      <c r="V126">
        <f t="shared" si="17"/>
        <v>1</v>
      </c>
    </row>
    <row r="127" spans="1:22">
      <c r="A127" t="s">
        <v>551</v>
      </c>
      <c r="B127" t="s">
        <v>552</v>
      </c>
      <c r="C127" s="38">
        <v>-440.45</v>
      </c>
      <c r="D127" s="38">
        <v>-371.8</v>
      </c>
      <c r="E127" s="38">
        <v>8124.44</v>
      </c>
      <c r="F127" s="16"/>
      <c r="G127" s="16">
        <f t="shared" si="10"/>
        <v>2437.3966666666665</v>
      </c>
      <c r="H127" s="14">
        <v>1</v>
      </c>
      <c r="J127" s="16">
        <f>+G127*H127</f>
        <v>2437.3966666666665</v>
      </c>
      <c r="L127" s="3">
        <f t="shared" si="14"/>
        <v>6.3923324691545058E-5</v>
      </c>
      <c r="N127" s="16">
        <f>+L127*(assessment!$J$273*assessment!$F$3)</f>
        <v>1634.1263308356745</v>
      </c>
      <c r="P127" s="6">
        <f>+N127/payroll!F127</f>
        <v>1.0953763550124937E-4</v>
      </c>
      <c r="R127" s="16">
        <f>IF(P127&lt;$R$2,N127, +payroll!F127 * $R$2)</f>
        <v>1634.1263308356745</v>
      </c>
      <c r="T127" s="5">
        <f>+N127-R127</f>
        <v>0</v>
      </c>
      <c r="V127">
        <f>+R127/N127</f>
        <v>1</v>
      </c>
    </row>
    <row r="128" spans="1:22" s="48" customFormat="1">
      <c r="A128" s="50" t="s">
        <v>568</v>
      </c>
      <c r="B128" s="50" t="s">
        <v>563</v>
      </c>
      <c r="C128" s="38">
        <v>107536.20000000006</v>
      </c>
      <c r="D128" s="38">
        <v>91190.17</v>
      </c>
      <c r="E128" s="38">
        <v>62318.01</v>
      </c>
      <c r="F128" s="16"/>
      <c r="G128" s="16">
        <f>IF(SUM(C128:E128)&gt;0,AVERAGE(C128:E128),0)</f>
        <v>87014.793333333349</v>
      </c>
      <c r="H128" s="14">
        <v>1</v>
      </c>
      <c r="J128" s="16">
        <f>+G128*H128</f>
        <v>87014.793333333349</v>
      </c>
      <c r="L128" s="51">
        <f t="shared" si="14"/>
        <v>2.28205567164462E-3</v>
      </c>
      <c r="N128" s="16">
        <f>+L128*(assessment!$J$273*assessment!$F$3)</f>
        <v>58338.130556601187</v>
      </c>
      <c r="P128" s="52">
        <f>+N128/payroll!F128</f>
        <v>4.7941228409959565E-4</v>
      </c>
      <c r="R128" s="16">
        <f>IF(P128&lt;$R$2,N128, +payroll!F128 * $R$2)</f>
        <v>58338.130556601187</v>
      </c>
      <c r="T128" s="5">
        <f>+N128-R128</f>
        <v>0</v>
      </c>
      <c r="V128" s="48">
        <f>+R128/N128</f>
        <v>1</v>
      </c>
    </row>
    <row r="129" spans="1:22">
      <c r="A129" t="s">
        <v>195</v>
      </c>
      <c r="B129" t="s">
        <v>196</v>
      </c>
      <c r="C129" s="38">
        <v>5391.9100000000008</v>
      </c>
      <c r="D129" s="38">
        <v>0</v>
      </c>
      <c r="E129" s="38">
        <v>9.1999999999999993</v>
      </c>
      <c r="F129" s="16"/>
      <c r="G129" s="16">
        <f t="shared" si="10"/>
        <v>1800.3700000000001</v>
      </c>
      <c r="H129" s="14">
        <v>1</v>
      </c>
      <c r="J129" s="16">
        <f t="shared" si="15"/>
        <v>1800.3700000000001</v>
      </c>
      <c r="L129" s="3">
        <f t="shared" si="14"/>
        <v>4.72166215900778E-5</v>
      </c>
      <c r="N129" s="16">
        <f>+L129*(assessment!$J$273*assessment!$F$3)</f>
        <v>1207.0386664925106</v>
      </c>
      <c r="P129" s="6">
        <f>+N129/payroll!F129</f>
        <v>7.5981940157725396E-5</v>
      </c>
      <c r="R129" s="16">
        <f>IF(P129&lt;$R$2,N129, +payroll!F129 * $R$2)</f>
        <v>1207.0386664925106</v>
      </c>
      <c r="T129" s="5">
        <f t="shared" si="16"/>
        <v>0</v>
      </c>
      <c r="V129">
        <f t="shared" si="17"/>
        <v>1</v>
      </c>
    </row>
    <row r="130" spans="1:22">
      <c r="A130" t="s">
        <v>197</v>
      </c>
      <c r="B130" t="s">
        <v>541</v>
      </c>
      <c r="C130" s="38">
        <v>275</v>
      </c>
      <c r="D130" s="38">
        <v>937.56</v>
      </c>
      <c r="E130" s="38">
        <v>0</v>
      </c>
      <c r="F130" s="16"/>
      <c r="G130" s="16">
        <f t="shared" si="10"/>
        <v>404.18666666666667</v>
      </c>
      <c r="H130" s="14">
        <v>1</v>
      </c>
      <c r="J130" s="16">
        <f t="shared" si="15"/>
        <v>404.18666666666667</v>
      </c>
      <c r="L130" s="3">
        <f t="shared" ref="L130:L161" si="18">+J130/$J$265</f>
        <v>1.0600226004518467E-5</v>
      </c>
      <c r="N130" s="16">
        <f>+L130*(assessment!$J$273*assessment!$F$3)</f>
        <v>270.98259532617533</v>
      </c>
      <c r="P130" s="6">
        <f>+N130/payroll!F130</f>
        <v>3.4639699000394118E-5</v>
      </c>
      <c r="R130" s="16">
        <f>IF(P130&lt;$R$2,N130, +payroll!F130 * $R$2)</f>
        <v>270.98259532617533</v>
      </c>
      <c r="T130" s="5">
        <f t="shared" si="16"/>
        <v>0</v>
      </c>
      <c r="V130">
        <f t="shared" si="17"/>
        <v>1</v>
      </c>
    </row>
    <row r="131" spans="1:22">
      <c r="A131" t="s">
        <v>198</v>
      </c>
      <c r="B131" t="s">
        <v>199</v>
      </c>
      <c r="C131" s="38">
        <v>8506.8299999999963</v>
      </c>
      <c r="D131" s="38">
        <v>7901.92</v>
      </c>
      <c r="E131" s="38">
        <v>12680.6</v>
      </c>
      <c r="F131" s="16"/>
      <c r="G131" s="16">
        <f t="shared" si="10"/>
        <v>9696.4499999999989</v>
      </c>
      <c r="H131" s="14">
        <v>1</v>
      </c>
      <c r="J131" s="16">
        <f t="shared" si="15"/>
        <v>9696.4499999999989</v>
      </c>
      <c r="L131" s="3">
        <f t="shared" si="18"/>
        <v>2.5429973306437552E-4</v>
      </c>
      <c r="N131" s="16">
        <f>+L131*(assessment!$J$273*assessment!$F$3)</f>
        <v>6500.8804177537404</v>
      </c>
      <c r="P131" s="6">
        <f>+N131/payroll!F131</f>
        <v>8.7981235815801263E-5</v>
      </c>
      <c r="R131" s="16">
        <f>IF(P131&lt;$R$2,N131, +payroll!F131 * $R$2)</f>
        <v>6500.8804177537404</v>
      </c>
      <c r="T131" s="5">
        <f t="shared" si="16"/>
        <v>0</v>
      </c>
      <c r="V131">
        <f t="shared" si="17"/>
        <v>1</v>
      </c>
    </row>
    <row r="132" spans="1:22">
      <c r="A132" t="s">
        <v>200</v>
      </c>
      <c r="B132" t="s">
        <v>542</v>
      </c>
      <c r="C132" s="38">
        <v>-16659.880000000008</v>
      </c>
      <c r="D132" s="38">
        <v>2002.7</v>
      </c>
      <c r="E132" s="38">
        <v>2491.1</v>
      </c>
      <c r="F132" s="16"/>
      <c r="G132" s="16">
        <f t="shared" ref="G132:G195" si="19">IF(SUM(C132:E132)&gt;0,AVERAGE(C132:E132),0)</f>
        <v>0</v>
      </c>
      <c r="H132" s="14">
        <v>1</v>
      </c>
      <c r="J132" s="16">
        <f t="shared" si="15"/>
        <v>0</v>
      </c>
      <c r="L132" s="3">
        <f t="shared" si="18"/>
        <v>0</v>
      </c>
      <c r="N132" s="16">
        <f>+L132*(assessment!$J$273*assessment!$F$3)</f>
        <v>0</v>
      </c>
      <c r="P132" s="6">
        <f>+N132/payroll!F132</f>
        <v>0</v>
      </c>
      <c r="R132" s="16">
        <f>IF(P132&lt;$R$2,N132, +payroll!F132 * $R$2)</f>
        <v>0</v>
      </c>
      <c r="T132" s="5">
        <f t="shared" si="16"/>
        <v>0</v>
      </c>
      <c r="V132" t="e">
        <f t="shared" si="17"/>
        <v>#DIV/0!</v>
      </c>
    </row>
    <row r="133" spans="1:22">
      <c r="A133" t="s">
        <v>201</v>
      </c>
      <c r="B133" t="s">
        <v>543</v>
      </c>
      <c r="C133" s="38">
        <v>52784.309999999976</v>
      </c>
      <c r="D133" s="38">
        <v>58064.32</v>
      </c>
      <c r="E133" s="38">
        <v>-34602.639999999999</v>
      </c>
      <c r="F133" s="16"/>
      <c r="G133" s="16">
        <f t="shared" si="19"/>
        <v>25415.329999999991</v>
      </c>
      <c r="H133" s="14">
        <v>1</v>
      </c>
      <c r="J133" s="16">
        <f t="shared" si="15"/>
        <v>25415.329999999991</v>
      </c>
      <c r="L133" s="3">
        <f t="shared" si="18"/>
        <v>6.6654410993126497E-4</v>
      </c>
      <c r="N133" s="16">
        <f>+L133*(assessment!$J$273*assessment!$F$3)</f>
        <v>17039.434133909745</v>
      </c>
      <c r="P133" s="6">
        <f>+N133/payroll!F133</f>
        <v>1.7051303031569043E-3</v>
      </c>
      <c r="R133" s="16">
        <f>IF(P133&lt;$R$2,N133, +payroll!F133 * $R$2)</f>
        <v>17039.434133909745</v>
      </c>
      <c r="T133" s="5">
        <f t="shared" si="16"/>
        <v>0</v>
      </c>
      <c r="V133">
        <f t="shared" si="17"/>
        <v>1</v>
      </c>
    </row>
    <row r="134" spans="1:22">
      <c r="A134" t="s">
        <v>202</v>
      </c>
      <c r="B134" t="s">
        <v>501</v>
      </c>
      <c r="C134" s="38">
        <v>-2102.5500000000002</v>
      </c>
      <c r="D134" s="38">
        <v>35887.43</v>
      </c>
      <c r="E134" s="38">
        <v>54000.87</v>
      </c>
      <c r="F134" s="16"/>
      <c r="G134" s="16">
        <f t="shared" si="19"/>
        <v>29261.916666666668</v>
      </c>
      <c r="H134" s="14">
        <v>1</v>
      </c>
      <c r="J134" s="16">
        <f t="shared" si="15"/>
        <v>29261.916666666668</v>
      </c>
      <c r="L134" s="3">
        <f t="shared" si="18"/>
        <v>7.674249439006375E-4</v>
      </c>
      <c r="N134" s="16">
        <f>+L134*(assessment!$J$273*assessment!$F$3)</f>
        <v>19618.336715424222</v>
      </c>
      <c r="P134" s="6">
        <f>+N134/payroll!F134</f>
        <v>1.7047360864144686E-3</v>
      </c>
      <c r="R134" s="16">
        <f>IF(P134&lt;$R$2,N134, +payroll!F134 * $R$2)</f>
        <v>19618.336715424222</v>
      </c>
      <c r="T134" s="5">
        <f t="shared" si="16"/>
        <v>0</v>
      </c>
      <c r="V134">
        <f t="shared" si="17"/>
        <v>1</v>
      </c>
    </row>
    <row r="135" spans="1:22">
      <c r="A135" t="s">
        <v>203</v>
      </c>
      <c r="B135" t="s">
        <v>544</v>
      </c>
      <c r="C135" s="38">
        <v>1098940.5500000019</v>
      </c>
      <c r="D135" s="38">
        <v>859947.96</v>
      </c>
      <c r="E135" s="38">
        <v>918404.55</v>
      </c>
      <c r="F135" s="16"/>
      <c r="G135" s="16">
        <f t="shared" si="19"/>
        <v>959097.68666666734</v>
      </c>
      <c r="H135" s="14">
        <v>1</v>
      </c>
      <c r="J135" s="16">
        <f t="shared" si="15"/>
        <v>959097.68666666734</v>
      </c>
      <c r="L135" s="3">
        <f t="shared" si="18"/>
        <v>2.5153358775839987E-2</v>
      </c>
      <c r="N135" s="16">
        <f>+L135*(assessment!$J$273*assessment!$F$3)</f>
        <v>643016.70920432243</v>
      </c>
      <c r="P135" s="6">
        <f>+N135/payroll!F135</f>
        <v>4.0370702105667127E-3</v>
      </c>
      <c r="R135" s="16">
        <f>IF(P135&lt;$R$2,N135, +payroll!F135 * $R$2)</f>
        <v>643016.70920432243</v>
      </c>
      <c r="T135" s="5">
        <f t="shared" si="16"/>
        <v>0</v>
      </c>
      <c r="V135">
        <f t="shared" si="17"/>
        <v>1</v>
      </c>
    </row>
    <row r="136" spans="1:22">
      <c r="A136" t="s">
        <v>204</v>
      </c>
      <c r="B136" t="s">
        <v>205</v>
      </c>
      <c r="C136" s="38">
        <v>40695.379999999968</v>
      </c>
      <c r="D136" s="38">
        <v>20113.41</v>
      </c>
      <c r="E136" s="38">
        <v>3592.8</v>
      </c>
      <c r="F136" s="16"/>
      <c r="G136" s="16">
        <f t="shared" si="19"/>
        <v>21467.196666666656</v>
      </c>
      <c r="H136" s="14">
        <v>1</v>
      </c>
      <c r="J136" s="16">
        <f t="shared" si="15"/>
        <v>21467.196666666656</v>
      </c>
      <c r="L136" s="3">
        <f t="shared" si="18"/>
        <v>5.6300010642800033E-4</v>
      </c>
      <c r="N136" s="16">
        <f>+L136*(assessment!$J$273*assessment!$F$3)</f>
        <v>14392.450683951514</v>
      </c>
      <c r="P136" s="6">
        <f>+N136/payroll!F136</f>
        <v>1.3437298295017853E-3</v>
      </c>
      <c r="R136" s="16">
        <f>IF(P136&lt;$R$2,N136, +payroll!F136 * $R$2)</f>
        <v>14392.450683951514</v>
      </c>
      <c r="T136" s="5">
        <f t="shared" si="16"/>
        <v>0</v>
      </c>
      <c r="V136">
        <f t="shared" si="17"/>
        <v>1</v>
      </c>
    </row>
    <row r="137" spans="1:22">
      <c r="A137" t="s">
        <v>206</v>
      </c>
      <c r="B137" t="s">
        <v>207</v>
      </c>
      <c r="C137" s="38">
        <v>38958.749999999985</v>
      </c>
      <c r="D137" s="38">
        <v>7034.06</v>
      </c>
      <c r="E137" s="38">
        <v>12825.32</v>
      </c>
      <c r="F137" s="16"/>
      <c r="G137" s="16">
        <f t="shared" si="19"/>
        <v>19606.043333333328</v>
      </c>
      <c r="H137" s="14">
        <v>1</v>
      </c>
      <c r="J137" s="16">
        <f t="shared" si="15"/>
        <v>19606.043333333328</v>
      </c>
      <c r="L137" s="3">
        <f t="shared" si="18"/>
        <v>5.1418937715506658E-4</v>
      </c>
      <c r="N137" s="16">
        <f>+L137*(assessment!$J$273*assessment!$F$3)</f>
        <v>13144.660486600553</v>
      </c>
      <c r="P137" s="6">
        <f>+N137/payroll!F137</f>
        <v>1.1611311848555611E-3</v>
      </c>
      <c r="R137" s="16">
        <f>IF(P137&lt;$R$2,N137, +payroll!F137 * $R$2)</f>
        <v>13144.660486600553</v>
      </c>
      <c r="T137" s="5">
        <f t="shared" si="16"/>
        <v>0</v>
      </c>
      <c r="V137">
        <f t="shared" si="17"/>
        <v>1</v>
      </c>
    </row>
    <row r="138" spans="1:22">
      <c r="A138" t="s">
        <v>208</v>
      </c>
      <c r="B138" t="s">
        <v>209</v>
      </c>
      <c r="C138" s="38">
        <v>0</v>
      </c>
      <c r="D138" s="38">
        <v>0</v>
      </c>
      <c r="E138" s="38">
        <v>1920</v>
      </c>
      <c r="F138" s="16"/>
      <c r="G138" s="16">
        <f t="shared" si="19"/>
        <v>640</v>
      </c>
      <c r="H138" s="14">
        <v>1</v>
      </c>
      <c r="J138" s="16">
        <f t="shared" si="15"/>
        <v>640</v>
      </c>
      <c r="L138" s="3">
        <f t="shared" si="18"/>
        <v>1.6784681936296312E-5</v>
      </c>
      <c r="N138" s="16">
        <f>+L138*(assessment!$J$273*assessment!$F$3)</f>
        <v>429.08110363714502</v>
      </c>
      <c r="P138" s="6">
        <f>+N138/payroll!F138</f>
        <v>5.087004253146656E-4</v>
      </c>
      <c r="R138" s="16">
        <f>IF(P138&lt;$R$2,N138, +payroll!F138 * $R$2)</f>
        <v>429.08110363714502</v>
      </c>
      <c r="T138" s="5">
        <f t="shared" si="16"/>
        <v>0</v>
      </c>
      <c r="V138">
        <f t="shared" si="17"/>
        <v>1</v>
      </c>
    </row>
    <row r="139" spans="1:22">
      <c r="A139" t="s">
        <v>210</v>
      </c>
      <c r="B139" t="s">
        <v>461</v>
      </c>
      <c r="C139" s="38">
        <v>0</v>
      </c>
      <c r="D139" s="38">
        <v>0</v>
      </c>
      <c r="E139" s="38">
        <v>0</v>
      </c>
      <c r="F139" s="16"/>
      <c r="G139" s="16">
        <f t="shared" si="19"/>
        <v>0</v>
      </c>
      <c r="H139" s="14">
        <v>1</v>
      </c>
      <c r="J139" s="16">
        <f t="shared" si="15"/>
        <v>0</v>
      </c>
      <c r="L139" s="3">
        <f t="shared" si="18"/>
        <v>0</v>
      </c>
      <c r="N139" s="16">
        <f>+L139*(assessment!$J$273*assessment!$F$3)</f>
        <v>0</v>
      </c>
      <c r="P139" s="6">
        <f>+N139/payroll!F139</f>
        <v>0</v>
      </c>
      <c r="R139" s="16">
        <f>IF(P139&lt;$R$2,N139, +payroll!F139 * $R$2)</f>
        <v>0</v>
      </c>
      <c r="T139" s="5">
        <f t="shared" si="16"/>
        <v>0</v>
      </c>
      <c r="V139" t="e">
        <f t="shared" si="17"/>
        <v>#DIV/0!</v>
      </c>
    </row>
    <row r="140" spans="1:22" outlineLevel="1">
      <c r="A140" t="s">
        <v>211</v>
      </c>
      <c r="B140" t="s">
        <v>212</v>
      </c>
      <c r="C140" s="38">
        <v>0</v>
      </c>
      <c r="D140" s="38">
        <v>0</v>
      </c>
      <c r="E140" s="38">
        <v>0</v>
      </c>
      <c r="F140" s="16"/>
      <c r="G140" s="16">
        <f t="shared" si="19"/>
        <v>0</v>
      </c>
      <c r="H140" s="14">
        <v>1</v>
      </c>
      <c r="J140" s="16">
        <f t="shared" si="15"/>
        <v>0</v>
      </c>
      <c r="L140" s="3">
        <f t="shared" si="18"/>
        <v>0</v>
      </c>
      <c r="N140" s="16">
        <f>+L140*(assessment!$J$273*assessment!$F$3)</f>
        <v>0</v>
      </c>
      <c r="P140" s="6">
        <f>+N140/payroll!F140</f>
        <v>0</v>
      </c>
      <c r="R140" s="16">
        <f>IF(P140&lt;$R$2,N140, +payroll!F140 * $R$2)</f>
        <v>0</v>
      </c>
      <c r="T140" s="5">
        <f t="shared" si="16"/>
        <v>0</v>
      </c>
      <c r="V140" t="e">
        <f t="shared" si="17"/>
        <v>#DIV/0!</v>
      </c>
    </row>
    <row r="141" spans="1:22" outlineLevel="1">
      <c r="A141" t="s">
        <v>213</v>
      </c>
      <c r="B141" t="s">
        <v>214</v>
      </c>
      <c r="C141" s="38">
        <v>0</v>
      </c>
      <c r="D141" s="38">
        <v>0</v>
      </c>
      <c r="E141" s="38">
        <v>0</v>
      </c>
      <c r="F141" s="16"/>
      <c r="G141" s="16">
        <f t="shared" si="19"/>
        <v>0</v>
      </c>
      <c r="H141" s="14">
        <v>1</v>
      </c>
      <c r="J141" s="16">
        <f t="shared" si="15"/>
        <v>0</v>
      </c>
      <c r="L141" s="3">
        <f t="shared" si="18"/>
        <v>0</v>
      </c>
      <c r="N141" s="16">
        <f>+L141*(assessment!$J$273*assessment!$F$3)</f>
        <v>0</v>
      </c>
      <c r="P141" s="6">
        <f>+N141/payroll!F141</f>
        <v>0</v>
      </c>
      <c r="R141" s="16">
        <f>IF(P141&lt;$R$2,N141, +payroll!F141 * $R$2)</f>
        <v>0</v>
      </c>
      <c r="T141" s="5">
        <f t="shared" si="16"/>
        <v>0</v>
      </c>
      <c r="V141" t="e">
        <f t="shared" si="17"/>
        <v>#DIV/0!</v>
      </c>
    </row>
    <row r="142" spans="1:22" outlineLevel="1">
      <c r="A142" t="s">
        <v>215</v>
      </c>
      <c r="B142" t="s">
        <v>216</v>
      </c>
      <c r="C142" s="38">
        <v>0</v>
      </c>
      <c r="D142" s="38">
        <v>0</v>
      </c>
      <c r="E142" s="38">
        <v>0</v>
      </c>
      <c r="F142" s="16"/>
      <c r="G142" s="16">
        <f t="shared" si="19"/>
        <v>0</v>
      </c>
      <c r="H142" s="14">
        <v>1</v>
      </c>
      <c r="J142" s="16">
        <f t="shared" si="15"/>
        <v>0</v>
      </c>
      <c r="L142" s="3">
        <f t="shared" si="18"/>
        <v>0</v>
      </c>
      <c r="N142" s="16">
        <f>+L142*(assessment!$J$273*assessment!$F$3)</f>
        <v>0</v>
      </c>
      <c r="P142" s="6">
        <f>+N142/payroll!F142</f>
        <v>0</v>
      </c>
      <c r="R142" s="16">
        <f>IF(P142&lt;$R$2,N142, +payroll!F142 * $R$2)</f>
        <v>0</v>
      </c>
      <c r="T142" s="5">
        <f t="shared" si="16"/>
        <v>0</v>
      </c>
      <c r="V142" t="e">
        <f t="shared" si="17"/>
        <v>#DIV/0!</v>
      </c>
    </row>
    <row r="143" spans="1:22" outlineLevel="1">
      <c r="A143" t="s">
        <v>504</v>
      </c>
      <c r="B143" t="s">
        <v>502</v>
      </c>
      <c r="C143" s="38">
        <v>0</v>
      </c>
      <c r="D143" s="38">
        <v>0</v>
      </c>
      <c r="E143" s="38">
        <v>0</v>
      </c>
      <c r="F143" s="16"/>
      <c r="G143" s="16">
        <f t="shared" si="19"/>
        <v>0</v>
      </c>
      <c r="H143" s="14">
        <v>1</v>
      </c>
      <c r="J143" s="16">
        <f>+G143*H143</f>
        <v>0</v>
      </c>
      <c r="L143" s="3">
        <f t="shared" si="18"/>
        <v>0</v>
      </c>
      <c r="N143" s="16">
        <f>+L143*(assessment!$J$273*assessment!$F$3)</f>
        <v>0</v>
      </c>
      <c r="P143" s="6">
        <f>+N143/payroll!F143</f>
        <v>0</v>
      </c>
      <c r="R143" s="16">
        <f>IF(P143&lt;$R$2,N143, +payroll!F143 * $R$2)</f>
        <v>0</v>
      </c>
      <c r="T143" s="5">
        <f>+N143-R143</f>
        <v>0</v>
      </c>
      <c r="V143" t="e">
        <f>+R143/N143</f>
        <v>#DIV/0!</v>
      </c>
    </row>
    <row r="144" spans="1:22" outlineLevel="1">
      <c r="A144" t="s">
        <v>217</v>
      </c>
      <c r="B144" t="s">
        <v>218</v>
      </c>
      <c r="C144" s="38">
        <v>790.25</v>
      </c>
      <c r="D144" s="38">
        <v>0</v>
      </c>
      <c r="E144" s="38">
        <v>0</v>
      </c>
      <c r="F144" s="16"/>
      <c r="G144" s="16">
        <f t="shared" si="19"/>
        <v>263.41666666666669</v>
      </c>
      <c r="H144" s="14">
        <v>1</v>
      </c>
      <c r="J144" s="16">
        <f t="shared" si="15"/>
        <v>263.41666666666669</v>
      </c>
      <c r="L144" s="3">
        <f t="shared" si="18"/>
        <v>6.9083827604990421E-6</v>
      </c>
      <c r="N144" s="16">
        <f>+L144*(assessment!$J$273*assessment!$F$3)</f>
        <v>176.60486570273639</v>
      </c>
      <c r="P144" s="6">
        <f>+N144/payroll!F144</f>
        <v>1.3929104561622043E-4</v>
      </c>
      <c r="R144" s="16">
        <f>IF(P144&lt;$R$2,N144, +payroll!F144 * $R$2)</f>
        <v>176.60486570273639</v>
      </c>
      <c r="T144" s="5">
        <f t="shared" si="16"/>
        <v>0</v>
      </c>
      <c r="V144">
        <f t="shared" si="17"/>
        <v>1</v>
      </c>
    </row>
    <row r="145" spans="1:22" outlineLevel="1">
      <c r="A145" t="s">
        <v>219</v>
      </c>
      <c r="B145" t="s">
        <v>220</v>
      </c>
      <c r="C145" s="38">
        <v>0</v>
      </c>
      <c r="D145" s="38">
        <v>0</v>
      </c>
      <c r="E145" s="38">
        <v>0</v>
      </c>
      <c r="F145" s="16"/>
      <c r="G145" s="16">
        <f t="shared" si="19"/>
        <v>0</v>
      </c>
      <c r="H145" s="14">
        <v>1</v>
      </c>
      <c r="J145" s="16">
        <f t="shared" si="15"/>
        <v>0</v>
      </c>
      <c r="L145" s="3">
        <f t="shared" si="18"/>
        <v>0</v>
      </c>
      <c r="N145" s="16">
        <f>+L145*(assessment!$J$273*assessment!$F$3)</f>
        <v>0</v>
      </c>
      <c r="P145" s="6">
        <f>+N145/payroll!F145</f>
        <v>0</v>
      </c>
      <c r="R145" s="16">
        <f>IF(P145&lt;$R$2,N145, +payroll!F145 * $R$2)</f>
        <v>0</v>
      </c>
      <c r="T145" s="5">
        <f t="shared" si="16"/>
        <v>0</v>
      </c>
      <c r="V145" t="e">
        <f t="shared" si="17"/>
        <v>#DIV/0!</v>
      </c>
    </row>
    <row r="146" spans="1:22" outlineLevel="1">
      <c r="A146" t="s">
        <v>221</v>
      </c>
      <c r="B146" t="s">
        <v>222</v>
      </c>
      <c r="C146" s="38">
        <v>7395.94</v>
      </c>
      <c r="D146" s="38">
        <v>18601.560000000001</v>
      </c>
      <c r="E146" s="38">
        <v>1588.26</v>
      </c>
      <c r="F146" s="16"/>
      <c r="G146" s="16">
        <f t="shared" si="19"/>
        <v>9195.2533333333322</v>
      </c>
      <c r="H146" s="14">
        <v>1</v>
      </c>
      <c r="J146" s="16">
        <f t="shared" si="15"/>
        <v>9195.2533333333322</v>
      </c>
      <c r="L146" s="3">
        <f t="shared" si="18"/>
        <v>2.4115531644323192E-4</v>
      </c>
      <c r="N146" s="16">
        <f>+L146*(assessment!$J$273*assessment!$F$3)</f>
        <v>6164.858513265317</v>
      </c>
      <c r="P146" s="6">
        <f>+N146/payroll!F146</f>
        <v>1.7831974053786307E-3</v>
      </c>
      <c r="R146" s="16">
        <f>IF(P146&lt;$R$2,N146, +payroll!F146 * $R$2)</f>
        <v>6164.858513265317</v>
      </c>
      <c r="T146" s="5">
        <f t="shared" si="16"/>
        <v>0</v>
      </c>
      <c r="V146">
        <f t="shared" si="17"/>
        <v>1</v>
      </c>
    </row>
    <row r="147" spans="1:22" outlineLevel="1">
      <c r="A147" t="s">
        <v>223</v>
      </c>
      <c r="B147" t="s">
        <v>224</v>
      </c>
      <c r="C147" s="38">
        <v>130379.64</v>
      </c>
      <c r="D147" s="38">
        <v>149469.98000000001</v>
      </c>
      <c r="E147" s="38">
        <v>239095.52</v>
      </c>
      <c r="F147" s="16"/>
      <c r="G147" s="16">
        <f t="shared" si="19"/>
        <v>172981.71333333335</v>
      </c>
      <c r="H147" s="14">
        <v>1</v>
      </c>
      <c r="J147" s="16">
        <f t="shared" si="15"/>
        <v>172981.71333333335</v>
      </c>
      <c r="L147" s="3">
        <f t="shared" si="18"/>
        <v>4.5366297485868543E-3</v>
      </c>
      <c r="N147" s="16">
        <f>+L147*(assessment!$J$273*assessment!$F$3)</f>
        <v>115973.72572829829</v>
      </c>
      <c r="P147" s="6">
        <f>+N147/payroll!F147</f>
        <v>6.0164464195411552E-3</v>
      </c>
      <c r="R147" s="16">
        <f>IF(P147&lt;$R$2,N147, +payroll!F147 * $R$2)</f>
        <v>115973.72572829829</v>
      </c>
      <c r="T147" s="5">
        <f t="shared" si="16"/>
        <v>0</v>
      </c>
      <c r="V147">
        <f t="shared" si="17"/>
        <v>1</v>
      </c>
    </row>
    <row r="148" spans="1:22" outlineLevel="1">
      <c r="A148" t="s">
        <v>225</v>
      </c>
      <c r="B148" t="s">
        <v>226</v>
      </c>
      <c r="C148" s="38">
        <v>0</v>
      </c>
      <c r="D148" s="38">
        <v>3585.6</v>
      </c>
      <c r="E148" s="38">
        <v>1021.06</v>
      </c>
      <c r="F148" s="16"/>
      <c r="G148" s="16">
        <f t="shared" si="19"/>
        <v>1535.5533333333333</v>
      </c>
      <c r="H148" s="14">
        <v>1</v>
      </c>
      <c r="J148" s="16">
        <f t="shared" si="15"/>
        <v>1535.5533333333333</v>
      </c>
      <c r="L148" s="3">
        <f t="shared" si="18"/>
        <v>4.0271522337843105E-5</v>
      </c>
      <c r="N148" s="16">
        <f>+L148*(assessment!$J$273*assessment!$F$3)</f>
        <v>1029.4951858755678</v>
      </c>
      <c r="P148" s="6">
        <f>+N148/payroll!F148</f>
        <v>3.7663433084355019E-4</v>
      </c>
      <c r="R148" s="16">
        <f>IF(P148&lt;$R$2,N148, +payroll!F148 * $R$2)</f>
        <v>1029.4951858755678</v>
      </c>
      <c r="T148" s="5">
        <f t="shared" si="16"/>
        <v>0</v>
      </c>
      <c r="V148">
        <f t="shared" si="17"/>
        <v>1</v>
      </c>
    </row>
    <row r="149" spans="1:22" outlineLevel="1">
      <c r="A149" t="s">
        <v>227</v>
      </c>
      <c r="B149" t="s">
        <v>228</v>
      </c>
      <c r="C149" s="38">
        <v>316</v>
      </c>
      <c r="D149" s="38">
        <v>2398.19</v>
      </c>
      <c r="E149" s="38">
        <v>813.4</v>
      </c>
      <c r="F149" s="16"/>
      <c r="G149" s="16">
        <f t="shared" si="19"/>
        <v>1175.8633333333335</v>
      </c>
      <c r="H149" s="14">
        <v>1</v>
      </c>
      <c r="J149" s="16">
        <f t="shared" si="15"/>
        <v>1175.8633333333335</v>
      </c>
      <c r="L149" s="3">
        <f t="shared" si="18"/>
        <v>3.0838268828989328E-5</v>
      </c>
      <c r="N149" s="16">
        <f>+L149*(assessment!$J$273*assessment!$F$3)</f>
        <v>788.3449012392482</v>
      </c>
      <c r="P149" s="6">
        <f>+N149/payroll!F149</f>
        <v>2.3342265990567825E-4</v>
      </c>
      <c r="R149" s="16">
        <f>IF(P149&lt;$R$2,N149, +payroll!F149 * $R$2)</f>
        <v>788.3449012392482</v>
      </c>
      <c r="T149" s="5">
        <f t="shared" si="16"/>
        <v>0</v>
      </c>
      <c r="V149">
        <f t="shared" si="17"/>
        <v>1</v>
      </c>
    </row>
    <row r="150" spans="1:22" outlineLevel="1">
      <c r="A150" t="s">
        <v>229</v>
      </c>
      <c r="B150" t="s">
        <v>230</v>
      </c>
      <c r="C150" s="38">
        <v>0</v>
      </c>
      <c r="D150" s="38">
        <v>0</v>
      </c>
      <c r="E150" s="38">
        <v>0</v>
      </c>
      <c r="F150" s="16"/>
      <c r="G150" s="16">
        <f t="shared" si="19"/>
        <v>0</v>
      </c>
      <c r="H150" s="14">
        <v>1</v>
      </c>
      <c r="J150" s="16">
        <f t="shared" si="15"/>
        <v>0</v>
      </c>
      <c r="L150" s="3">
        <f t="shared" si="18"/>
        <v>0</v>
      </c>
      <c r="N150" s="16">
        <f>+L150*(assessment!$J$273*assessment!$F$3)</f>
        <v>0</v>
      </c>
      <c r="P150" s="6">
        <f>+N150/payroll!F150</f>
        <v>0</v>
      </c>
      <c r="R150" s="16">
        <f>IF(P150&lt;$R$2,N150, +payroll!F150 * $R$2)</f>
        <v>0</v>
      </c>
      <c r="T150" s="5">
        <f t="shared" si="16"/>
        <v>0</v>
      </c>
      <c r="V150" t="e">
        <f t="shared" si="17"/>
        <v>#DIV/0!</v>
      </c>
    </row>
    <row r="151" spans="1:22" outlineLevel="1">
      <c r="A151" t="s">
        <v>231</v>
      </c>
      <c r="B151" t="s">
        <v>232</v>
      </c>
      <c r="C151" s="38">
        <v>0</v>
      </c>
      <c r="D151" s="38">
        <v>0</v>
      </c>
      <c r="E151" s="38">
        <v>0</v>
      </c>
      <c r="F151" s="16"/>
      <c r="G151" s="16">
        <f t="shared" si="19"/>
        <v>0</v>
      </c>
      <c r="H151" s="14">
        <v>1</v>
      </c>
      <c r="J151" s="16">
        <f t="shared" si="15"/>
        <v>0</v>
      </c>
      <c r="L151" s="3">
        <f t="shared" si="18"/>
        <v>0</v>
      </c>
      <c r="N151" s="16">
        <f>+L151*(assessment!$J$273*assessment!$F$3)</f>
        <v>0</v>
      </c>
      <c r="P151" s="6">
        <f>+N151/payroll!F151</f>
        <v>0</v>
      </c>
      <c r="R151" s="16">
        <f>IF(P151&lt;$R$2,N151, +payroll!F151 * $R$2)</f>
        <v>0</v>
      </c>
      <c r="T151" s="5">
        <f t="shared" si="16"/>
        <v>0</v>
      </c>
      <c r="V151" t="e">
        <f t="shared" si="17"/>
        <v>#DIV/0!</v>
      </c>
    </row>
    <row r="152" spans="1:22" outlineLevel="1">
      <c r="A152" t="s">
        <v>233</v>
      </c>
      <c r="B152" t="s">
        <v>234</v>
      </c>
      <c r="C152" s="38">
        <v>0</v>
      </c>
      <c r="D152" s="38">
        <v>1796.74</v>
      </c>
      <c r="E152" s="38">
        <v>108.62</v>
      </c>
      <c r="F152" s="16"/>
      <c r="G152" s="16">
        <f t="shared" si="19"/>
        <v>635.12</v>
      </c>
      <c r="H152" s="14">
        <v>1</v>
      </c>
      <c r="J152" s="16">
        <f t="shared" si="15"/>
        <v>635.12</v>
      </c>
      <c r="L152" s="3">
        <f t="shared" si="18"/>
        <v>1.6656698736532052E-5</v>
      </c>
      <c r="N152" s="16">
        <f>+L152*(assessment!$J$273*assessment!$F$3)</f>
        <v>425.80936022191179</v>
      </c>
      <c r="P152" s="6">
        <f>+N152/payroll!F152</f>
        <v>2.6454744462412919E-4</v>
      </c>
      <c r="R152" s="16">
        <f>IF(P152&lt;$R$2,N152, +payroll!F152 * $R$2)</f>
        <v>425.80936022191179</v>
      </c>
      <c r="T152" s="5">
        <f t="shared" si="16"/>
        <v>0</v>
      </c>
      <c r="V152">
        <f t="shared" si="17"/>
        <v>1</v>
      </c>
    </row>
    <row r="153" spans="1:22" outlineLevel="1">
      <c r="A153" t="s">
        <v>235</v>
      </c>
      <c r="B153" t="s">
        <v>236</v>
      </c>
      <c r="C153" s="38">
        <v>2567.67</v>
      </c>
      <c r="D153" s="38">
        <v>2037.87</v>
      </c>
      <c r="E153" s="38">
        <v>4645.6899999999996</v>
      </c>
      <c r="F153" s="16"/>
      <c r="G153" s="16">
        <f t="shared" si="19"/>
        <v>3083.7433333333333</v>
      </c>
      <c r="H153" s="14">
        <v>1</v>
      </c>
      <c r="J153" s="16">
        <f t="shared" si="15"/>
        <v>3083.7433333333333</v>
      </c>
      <c r="L153" s="3">
        <f t="shared" si="18"/>
        <v>8.087445472370964E-5</v>
      </c>
      <c r="N153" s="16">
        <f>+L153*(assessment!$J$273*assessment!$F$3)</f>
        <v>2067.4624887505547</v>
      </c>
      <c r="P153" s="6">
        <f>+N153/payroll!F153</f>
        <v>5.4009458581774487E-4</v>
      </c>
      <c r="R153" s="16">
        <f>IF(P153&lt;$R$2,N153, +payroll!F153 * $R$2)</f>
        <v>2067.4624887505547</v>
      </c>
      <c r="T153" s="5">
        <f t="shared" si="16"/>
        <v>0</v>
      </c>
      <c r="V153">
        <f t="shared" si="17"/>
        <v>1</v>
      </c>
    </row>
    <row r="154" spans="1:22" outlineLevel="1">
      <c r="A154" t="s">
        <v>237</v>
      </c>
      <c r="B154" t="s">
        <v>238</v>
      </c>
      <c r="C154" s="38">
        <v>1730.59</v>
      </c>
      <c r="D154" s="38">
        <v>1145.57</v>
      </c>
      <c r="E154" s="38">
        <v>20656.27</v>
      </c>
      <c r="F154" s="16"/>
      <c r="G154" s="16">
        <f t="shared" si="19"/>
        <v>7844.1433333333334</v>
      </c>
      <c r="H154" s="14">
        <v>1</v>
      </c>
      <c r="J154" s="16">
        <f t="shared" si="15"/>
        <v>7844.1433333333334</v>
      </c>
      <c r="L154" s="3">
        <f t="shared" si="18"/>
        <v>2.0572101705112363E-4</v>
      </c>
      <c r="N154" s="16">
        <f>+L154*(assessment!$J$273*assessment!$F$3)</f>
        <v>5259.021372741594</v>
      </c>
      <c r="P154" s="6">
        <f>+N154/payroll!F154</f>
        <v>9.0331625188161283E-4</v>
      </c>
      <c r="R154" s="16">
        <f>IF(P154&lt;$R$2,N154, +payroll!F154 * $R$2)</f>
        <v>5259.021372741594</v>
      </c>
      <c r="T154" s="5">
        <f t="shared" si="16"/>
        <v>0</v>
      </c>
      <c r="V154">
        <f t="shared" si="17"/>
        <v>1</v>
      </c>
    </row>
    <row r="155" spans="1:22" outlineLevel="1">
      <c r="A155" t="s">
        <v>239</v>
      </c>
      <c r="B155" t="s">
        <v>240</v>
      </c>
      <c r="C155" s="38">
        <v>0</v>
      </c>
      <c r="D155" s="38">
        <v>0</v>
      </c>
      <c r="E155" s="38">
        <v>0</v>
      </c>
      <c r="F155" s="16"/>
      <c r="G155" s="16">
        <f t="shared" si="19"/>
        <v>0</v>
      </c>
      <c r="H155" s="14">
        <v>1</v>
      </c>
      <c r="J155" s="16">
        <f t="shared" si="15"/>
        <v>0</v>
      </c>
      <c r="L155" s="3">
        <f t="shared" si="18"/>
        <v>0</v>
      </c>
      <c r="N155" s="16">
        <f>+L155*(assessment!$J$273*assessment!$F$3)</f>
        <v>0</v>
      </c>
      <c r="P155" s="6">
        <f>+N155/payroll!F155</f>
        <v>0</v>
      </c>
      <c r="R155" s="16">
        <f>IF(P155&lt;$R$2,N155, +payroll!F155 * $R$2)</f>
        <v>0</v>
      </c>
      <c r="T155" s="5">
        <f t="shared" si="16"/>
        <v>0</v>
      </c>
      <c r="V155" t="e">
        <f t="shared" si="17"/>
        <v>#DIV/0!</v>
      </c>
    </row>
    <row r="156" spans="1:22" outlineLevel="1">
      <c r="A156" t="s">
        <v>241</v>
      </c>
      <c r="B156" t="s">
        <v>242</v>
      </c>
      <c r="C156" s="38">
        <v>0</v>
      </c>
      <c r="D156" s="38">
        <v>0</v>
      </c>
      <c r="E156" s="38">
        <v>0</v>
      </c>
      <c r="F156" s="16"/>
      <c r="G156" s="16">
        <f t="shared" si="19"/>
        <v>0</v>
      </c>
      <c r="H156" s="14">
        <v>1</v>
      </c>
      <c r="J156" s="16">
        <f t="shared" si="15"/>
        <v>0</v>
      </c>
      <c r="L156" s="3">
        <f t="shared" si="18"/>
        <v>0</v>
      </c>
      <c r="N156" s="16">
        <f>+L156*(assessment!$J$273*assessment!$F$3)</f>
        <v>0</v>
      </c>
      <c r="P156" s="6">
        <f>+N156/payroll!F156</f>
        <v>0</v>
      </c>
      <c r="R156" s="16">
        <f>IF(P156&lt;$R$2,N156, +payroll!F156 * $R$2)</f>
        <v>0</v>
      </c>
      <c r="T156" s="5">
        <f t="shared" si="16"/>
        <v>0</v>
      </c>
      <c r="V156" t="e">
        <f t="shared" si="17"/>
        <v>#DIV/0!</v>
      </c>
    </row>
    <row r="157" spans="1:22" outlineLevel="1">
      <c r="A157" t="s">
        <v>243</v>
      </c>
      <c r="B157" t="s">
        <v>244</v>
      </c>
      <c r="C157" s="38">
        <v>0</v>
      </c>
      <c r="D157" s="38">
        <v>0</v>
      </c>
      <c r="E157" s="38">
        <v>0</v>
      </c>
      <c r="F157" s="16"/>
      <c r="G157" s="16">
        <f t="shared" si="19"/>
        <v>0</v>
      </c>
      <c r="H157" s="14">
        <v>1</v>
      </c>
      <c r="J157" s="16">
        <f t="shared" si="15"/>
        <v>0</v>
      </c>
      <c r="L157" s="3">
        <f t="shared" si="18"/>
        <v>0</v>
      </c>
      <c r="N157" s="16">
        <f>+L157*(assessment!$J$273*assessment!$F$3)</f>
        <v>0</v>
      </c>
      <c r="P157" s="6">
        <f>+N157/payroll!F157</f>
        <v>0</v>
      </c>
      <c r="R157" s="16">
        <f>IF(P157&lt;$R$2,N157, +payroll!F157 * $R$2)</f>
        <v>0</v>
      </c>
      <c r="T157" s="5">
        <f t="shared" si="16"/>
        <v>0</v>
      </c>
      <c r="V157" t="e">
        <f t="shared" si="17"/>
        <v>#DIV/0!</v>
      </c>
    </row>
    <row r="158" spans="1:22" outlineLevel="1">
      <c r="A158" t="s">
        <v>245</v>
      </c>
      <c r="B158" t="s">
        <v>246</v>
      </c>
      <c r="C158" s="38">
        <v>1212.4000000000001</v>
      </c>
      <c r="D158" s="38">
        <v>6308.04</v>
      </c>
      <c r="E158" s="38">
        <v>874.84</v>
      </c>
      <c r="F158" s="16"/>
      <c r="G158" s="16">
        <f t="shared" si="19"/>
        <v>2798.4266666666667</v>
      </c>
      <c r="H158" s="14">
        <v>1</v>
      </c>
      <c r="J158" s="16">
        <f t="shared" si="15"/>
        <v>2798.4266666666667</v>
      </c>
      <c r="L158" s="3">
        <f t="shared" si="18"/>
        <v>7.3391721128202971E-5</v>
      </c>
      <c r="N158" s="16">
        <f>+L158*(assessment!$J$273*assessment!$F$3)</f>
        <v>1876.1750040327349</v>
      </c>
      <c r="P158" s="6">
        <f>+N158/payroll!F158</f>
        <v>4.0324167965276255E-4</v>
      </c>
      <c r="R158" s="16">
        <f>IF(P158&lt;$R$2,N158, +payroll!F158 * $R$2)</f>
        <v>1876.1750040327349</v>
      </c>
      <c r="T158" s="5">
        <f t="shared" si="16"/>
        <v>0</v>
      </c>
      <c r="V158">
        <f t="shared" si="17"/>
        <v>1</v>
      </c>
    </row>
    <row r="159" spans="1:22" outlineLevel="1">
      <c r="A159" t="s">
        <v>247</v>
      </c>
      <c r="B159" t="s">
        <v>248</v>
      </c>
      <c r="C159" s="38">
        <v>0</v>
      </c>
      <c r="D159" s="38">
        <v>0</v>
      </c>
      <c r="E159" s="38">
        <v>0</v>
      </c>
      <c r="F159" s="16"/>
      <c r="G159" s="16">
        <f t="shared" si="19"/>
        <v>0</v>
      </c>
      <c r="H159" s="14">
        <v>1</v>
      </c>
      <c r="J159" s="16">
        <f t="shared" si="15"/>
        <v>0</v>
      </c>
      <c r="L159" s="3">
        <f t="shared" si="18"/>
        <v>0</v>
      </c>
      <c r="N159" s="16">
        <f>+L159*(assessment!$J$273*assessment!$F$3)</f>
        <v>0</v>
      </c>
      <c r="P159" s="6">
        <f>+N159/payroll!F159</f>
        <v>0</v>
      </c>
      <c r="R159" s="16">
        <f>IF(P159&lt;$R$2,N159, +payroll!F159 * $R$2)</f>
        <v>0</v>
      </c>
      <c r="T159" s="5">
        <f t="shared" si="16"/>
        <v>0</v>
      </c>
      <c r="V159" t="e">
        <f t="shared" si="17"/>
        <v>#DIV/0!</v>
      </c>
    </row>
    <row r="160" spans="1:22" outlineLevel="1">
      <c r="A160" t="s">
        <v>249</v>
      </c>
      <c r="B160" t="s">
        <v>250</v>
      </c>
      <c r="C160" s="38">
        <v>0</v>
      </c>
      <c r="D160" s="38">
        <v>8.9499999999999993</v>
      </c>
      <c r="E160" s="38">
        <v>0</v>
      </c>
      <c r="F160" s="16"/>
      <c r="G160" s="16">
        <f t="shared" si="19"/>
        <v>2.9833333333333329</v>
      </c>
      <c r="H160" s="14">
        <v>1</v>
      </c>
      <c r="J160" s="16">
        <f t="shared" si="15"/>
        <v>2.9833333333333329</v>
      </c>
      <c r="L160" s="3">
        <f t="shared" si="18"/>
        <v>7.8241095484297896E-8</v>
      </c>
      <c r="N160" s="16">
        <f>+L160*(assessment!$J$273*assessment!$F$3)</f>
        <v>2.0001436862252331</v>
      </c>
      <c r="P160" s="6">
        <f>+N160/payroll!F160</f>
        <v>6.6502289162655412E-6</v>
      </c>
      <c r="R160" s="16">
        <f>IF(P160&lt;$R$2,N160, +payroll!F160 * $R$2)</f>
        <v>2.0001436862252331</v>
      </c>
      <c r="T160" s="5">
        <f t="shared" si="16"/>
        <v>0</v>
      </c>
      <c r="V160">
        <f t="shared" si="17"/>
        <v>1</v>
      </c>
    </row>
    <row r="161" spans="1:22" outlineLevel="1">
      <c r="A161" t="s">
        <v>251</v>
      </c>
      <c r="B161" t="s">
        <v>252</v>
      </c>
      <c r="C161" s="38">
        <v>0</v>
      </c>
      <c r="D161" s="38">
        <v>0</v>
      </c>
      <c r="E161" s="38">
        <v>0</v>
      </c>
      <c r="F161" s="16"/>
      <c r="G161" s="16">
        <f t="shared" si="19"/>
        <v>0</v>
      </c>
      <c r="H161" s="14">
        <v>1</v>
      </c>
      <c r="J161" s="16">
        <f t="shared" si="15"/>
        <v>0</v>
      </c>
      <c r="L161" s="3">
        <f t="shared" si="18"/>
        <v>0</v>
      </c>
      <c r="N161" s="16">
        <f>+L161*(assessment!$J$273*assessment!$F$3)</f>
        <v>0</v>
      </c>
      <c r="P161" s="6">
        <f>+N161/payroll!F161</f>
        <v>0</v>
      </c>
      <c r="R161" s="16">
        <f>IF(P161&lt;$R$2,N161, +payroll!F161 * $R$2)</f>
        <v>0</v>
      </c>
      <c r="T161" s="5">
        <f t="shared" si="16"/>
        <v>0</v>
      </c>
      <c r="V161" t="e">
        <f t="shared" si="17"/>
        <v>#DIV/0!</v>
      </c>
    </row>
    <row r="162" spans="1:22" outlineLevel="1">
      <c r="A162" t="s">
        <v>495</v>
      </c>
      <c r="B162" t="s">
        <v>496</v>
      </c>
      <c r="C162" s="38">
        <v>0</v>
      </c>
      <c r="D162" s="38">
        <v>0</v>
      </c>
      <c r="E162" s="38">
        <v>0</v>
      </c>
      <c r="F162" s="16"/>
      <c r="G162" s="16">
        <f t="shared" si="19"/>
        <v>0</v>
      </c>
      <c r="H162" s="14">
        <v>1</v>
      </c>
      <c r="J162" s="16">
        <f>+G162*H162</f>
        <v>0</v>
      </c>
      <c r="L162" s="3">
        <f t="shared" ref="L162:L195" si="20">+J162/$J$265</f>
        <v>0</v>
      </c>
      <c r="N162" s="16">
        <f>+L162*(assessment!$J$273*assessment!$F$3)</f>
        <v>0</v>
      </c>
      <c r="P162" s="6">
        <f>+N162/payroll!F162</f>
        <v>0</v>
      </c>
      <c r="R162" s="16">
        <f>IF(P162&lt;$R$2,N162, +payroll!F162 * $R$2)</f>
        <v>0</v>
      </c>
      <c r="T162" s="5">
        <f>+N162-R162</f>
        <v>0</v>
      </c>
      <c r="V162" t="e">
        <f t="shared" si="17"/>
        <v>#DIV/0!</v>
      </c>
    </row>
    <row r="163" spans="1:22" outlineLevel="1">
      <c r="A163" t="s">
        <v>253</v>
      </c>
      <c r="B163" t="s">
        <v>254</v>
      </c>
      <c r="C163" s="38">
        <v>-5584.55</v>
      </c>
      <c r="D163" s="38">
        <v>41827.83</v>
      </c>
      <c r="E163" s="38">
        <v>14178.82</v>
      </c>
      <c r="F163" s="16"/>
      <c r="G163" s="16">
        <f t="shared" si="19"/>
        <v>16807.366666666665</v>
      </c>
      <c r="H163" s="14">
        <v>1</v>
      </c>
      <c r="J163" s="16">
        <f t="shared" si="15"/>
        <v>16807.366666666665</v>
      </c>
      <c r="L163" s="3">
        <f t="shared" si="20"/>
        <v>4.4079109951048238E-4</v>
      </c>
      <c r="N163" s="16">
        <f>+L163*(assessment!$J$273*assessment!$F$3)</f>
        <v>11268.317872761712</v>
      </c>
      <c r="P163" s="6">
        <f>+N163/payroll!F163</f>
        <v>4.2735841675937329E-4</v>
      </c>
      <c r="R163" s="16">
        <f>IF(P163&lt;$R$2,N163, +payroll!F163 * $R$2)</f>
        <v>11268.317872761712</v>
      </c>
      <c r="T163" s="5">
        <f t="shared" si="16"/>
        <v>0</v>
      </c>
      <c r="V163">
        <f t="shared" si="17"/>
        <v>1</v>
      </c>
    </row>
    <row r="164" spans="1:22" outlineLevel="1">
      <c r="A164" t="s">
        <v>255</v>
      </c>
      <c r="B164" t="s">
        <v>256</v>
      </c>
      <c r="C164" s="38">
        <v>0</v>
      </c>
      <c r="D164" s="38">
        <v>0</v>
      </c>
      <c r="E164" s="38">
        <v>0</v>
      </c>
      <c r="F164" s="16"/>
      <c r="G164" s="16">
        <f t="shared" si="19"/>
        <v>0</v>
      </c>
      <c r="H164" s="14">
        <v>1</v>
      </c>
      <c r="J164" s="16">
        <f t="shared" si="15"/>
        <v>0</v>
      </c>
      <c r="L164" s="3">
        <f t="shared" si="20"/>
        <v>0</v>
      </c>
      <c r="N164" s="16">
        <f>+L164*(assessment!$J$273*assessment!$F$3)</f>
        <v>0</v>
      </c>
      <c r="P164" s="6">
        <f>+N164/payroll!F164</f>
        <v>0</v>
      </c>
      <c r="R164" s="16">
        <f>IF(P164&lt;$R$2,N164, +payroll!F164 * $R$2)</f>
        <v>0</v>
      </c>
      <c r="T164" s="5">
        <f t="shared" si="16"/>
        <v>0</v>
      </c>
      <c r="V164" t="e">
        <f t="shared" si="17"/>
        <v>#DIV/0!</v>
      </c>
    </row>
    <row r="165" spans="1:22" outlineLevel="1">
      <c r="A165" t="s">
        <v>257</v>
      </c>
      <c r="B165" t="s">
        <v>258</v>
      </c>
      <c r="C165" s="38">
        <v>0</v>
      </c>
      <c r="D165" s="38">
        <v>0</v>
      </c>
      <c r="E165" s="38">
        <v>0</v>
      </c>
      <c r="F165" s="16"/>
      <c r="G165" s="16">
        <f t="shared" si="19"/>
        <v>0</v>
      </c>
      <c r="H165" s="14">
        <v>1</v>
      </c>
      <c r="J165" s="16">
        <f t="shared" ref="J165:J227" si="21">+G165*H165</f>
        <v>0</v>
      </c>
      <c r="L165" s="3">
        <f t="shared" si="20"/>
        <v>0</v>
      </c>
      <c r="N165" s="16">
        <f>+L165*(assessment!$J$273*assessment!$F$3)</f>
        <v>0</v>
      </c>
      <c r="P165" s="6">
        <f>+N165/payroll!F165</f>
        <v>0</v>
      </c>
      <c r="R165" s="16">
        <f>IF(P165&lt;$R$2,N165, +payroll!F165 * $R$2)</f>
        <v>0</v>
      </c>
      <c r="T165" s="5">
        <f t="shared" ref="T165:T227" si="22">+N165-R165</f>
        <v>0</v>
      </c>
      <c r="V165" t="e">
        <f t="shared" ref="V165:V227" si="23">+R165/N165</f>
        <v>#DIV/0!</v>
      </c>
    </row>
    <row r="166" spans="1:22" outlineLevel="1">
      <c r="A166" t="s">
        <v>259</v>
      </c>
      <c r="B166" t="s">
        <v>260</v>
      </c>
      <c r="C166" s="38">
        <v>405.44</v>
      </c>
      <c r="D166" s="38">
        <v>143.56</v>
      </c>
      <c r="E166" s="38">
        <v>3492.26</v>
      </c>
      <c r="F166" s="16"/>
      <c r="G166" s="16">
        <f t="shared" si="19"/>
        <v>1347.0866666666668</v>
      </c>
      <c r="H166" s="14">
        <v>1</v>
      </c>
      <c r="J166" s="16">
        <f t="shared" si="21"/>
        <v>1347.0866666666668</v>
      </c>
      <c r="L166" s="3">
        <f t="shared" si="20"/>
        <v>3.5328783188477516E-5</v>
      </c>
      <c r="N166" s="16">
        <f>+L166*(assessment!$J$273*assessment!$F$3)</f>
        <v>903.13974004408783</v>
      </c>
      <c r="P166" s="6">
        <f>+N166/payroll!F166</f>
        <v>2.3066321210973387E-4</v>
      </c>
      <c r="R166" s="16">
        <f>IF(P166&lt;$R$2,N166, +payroll!F166 * $R$2)</f>
        <v>903.13974004408783</v>
      </c>
      <c r="T166" s="5">
        <f t="shared" si="22"/>
        <v>0</v>
      </c>
      <c r="V166">
        <f t="shared" si="23"/>
        <v>1</v>
      </c>
    </row>
    <row r="167" spans="1:22" outlineLevel="1">
      <c r="A167" t="s">
        <v>261</v>
      </c>
      <c r="B167" t="s">
        <v>262</v>
      </c>
      <c r="C167" s="38">
        <v>0</v>
      </c>
      <c r="D167" s="38">
        <v>0</v>
      </c>
      <c r="E167" s="38">
        <v>0</v>
      </c>
      <c r="F167" s="16"/>
      <c r="G167" s="16">
        <f t="shared" si="19"/>
        <v>0</v>
      </c>
      <c r="H167" s="14">
        <v>1</v>
      </c>
      <c r="J167" s="16">
        <f t="shared" si="21"/>
        <v>0</v>
      </c>
      <c r="L167" s="3">
        <f t="shared" si="20"/>
        <v>0</v>
      </c>
      <c r="N167" s="16">
        <f>+L167*(assessment!$J$273*assessment!$F$3)</f>
        <v>0</v>
      </c>
      <c r="P167" s="6">
        <f>+N167/payroll!F167</f>
        <v>0</v>
      </c>
      <c r="R167" s="16">
        <f>IF(P167&lt;$R$2,N167, +payroll!F167 * $R$2)</f>
        <v>0</v>
      </c>
      <c r="T167" s="5">
        <f t="shared" si="22"/>
        <v>0</v>
      </c>
      <c r="V167" t="e">
        <f t="shared" si="23"/>
        <v>#DIV/0!</v>
      </c>
    </row>
    <row r="168" spans="1:22" outlineLevel="1">
      <c r="A168" t="s">
        <v>263</v>
      </c>
      <c r="B168" t="s">
        <v>264</v>
      </c>
      <c r="C168" s="38">
        <v>0</v>
      </c>
      <c r="D168" s="38">
        <v>0</v>
      </c>
      <c r="E168" s="38">
        <v>0</v>
      </c>
      <c r="F168" s="16"/>
      <c r="G168" s="16">
        <f t="shared" si="19"/>
        <v>0</v>
      </c>
      <c r="H168" s="14">
        <v>1</v>
      </c>
      <c r="J168" s="16">
        <f t="shared" si="21"/>
        <v>0</v>
      </c>
      <c r="L168" s="3">
        <f t="shared" si="20"/>
        <v>0</v>
      </c>
      <c r="N168" s="16">
        <f>+L168*(assessment!$J$273*assessment!$F$3)</f>
        <v>0</v>
      </c>
      <c r="P168" s="6">
        <f>+N168/payroll!F168</f>
        <v>0</v>
      </c>
      <c r="R168" s="16">
        <f>IF(P168&lt;$R$2,N168, +payroll!F168 * $R$2)</f>
        <v>0</v>
      </c>
      <c r="T168" s="5">
        <f t="shared" si="22"/>
        <v>0</v>
      </c>
      <c r="V168" t="e">
        <f t="shared" si="23"/>
        <v>#DIV/0!</v>
      </c>
    </row>
    <row r="169" spans="1:22" outlineLevel="1">
      <c r="A169" t="s">
        <v>265</v>
      </c>
      <c r="B169" t="s">
        <v>266</v>
      </c>
      <c r="C169" s="38">
        <v>0</v>
      </c>
      <c r="D169" s="38">
        <v>0</v>
      </c>
      <c r="E169" s="38">
        <v>9.1999999999999993</v>
      </c>
      <c r="F169" s="16"/>
      <c r="G169" s="16">
        <f t="shared" si="19"/>
        <v>3.0666666666666664</v>
      </c>
      <c r="H169" s="14">
        <v>1</v>
      </c>
      <c r="J169" s="16">
        <f t="shared" si="21"/>
        <v>3.0666666666666664</v>
      </c>
      <c r="L169" s="3">
        <f t="shared" si="20"/>
        <v>8.0426600944753154E-8</v>
      </c>
      <c r="N169" s="16">
        <f>+L169*(assessment!$J$273*assessment!$F$3)</f>
        <v>2.0560136215946532</v>
      </c>
      <c r="P169" s="6">
        <f>+N169/payroll!F169</f>
        <v>1.2383615367414195E-6</v>
      </c>
      <c r="R169" s="16">
        <f>IF(P169&lt;$R$2,N169, +payroll!F169 * $R$2)</f>
        <v>2.0560136215946532</v>
      </c>
      <c r="T169" s="5">
        <f t="shared" si="22"/>
        <v>0</v>
      </c>
      <c r="V169">
        <f t="shared" si="23"/>
        <v>1</v>
      </c>
    </row>
    <row r="170" spans="1:22" outlineLevel="1">
      <c r="A170" t="s">
        <v>267</v>
      </c>
      <c r="B170" t="s">
        <v>268</v>
      </c>
      <c r="C170" s="38">
        <v>27138.59</v>
      </c>
      <c r="D170" s="38">
        <v>56372.76</v>
      </c>
      <c r="E170" s="38">
        <v>93174.53</v>
      </c>
      <c r="F170" s="16"/>
      <c r="G170" s="16">
        <f t="shared" si="19"/>
        <v>58895.293333333335</v>
      </c>
      <c r="H170" s="14">
        <v>1</v>
      </c>
      <c r="J170" s="16">
        <f t="shared" si="21"/>
        <v>58895.293333333335</v>
      </c>
      <c r="L170" s="3">
        <f t="shared" si="20"/>
        <v>1.5445918221013634E-3</v>
      </c>
      <c r="N170" s="16">
        <f>+L170*(assessment!$J$273*assessment!$F$3)</f>
        <v>39485.714785156342</v>
      </c>
      <c r="P170" s="6">
        <f>+N170/payroll!F170</f>
        <v>4.81397301405835E-3</v>
      </c>
      <c r="R170" s="16">
        <f>IF(P170&lt;$R$2,N170, +payroll!F170 * $R$2)</f>
        <v>39485.714785156342</v>
      </c>
      <c r="T170" s="5">
        <f t="shared" si="22"/>
        <v>0</v>
      </c>
      <c r="V170">
        <f t="shared" si="23"/>
        <v>1</v>
      </c>
    </row>
    <row r="171" spans="1:22" outlineLevel="1">
      <c r="A171" t="s">
        <v>269</v>
      </c>
      <c r="B171" t="s">
        <v>270</v>
      </c>
      <c r="C171" s="38">
        <v>0</v>
      </c>
      <c r="D171" s="38">
        <v>0</v>
      </c>
      <c r="E171" s="38">
        <v>0</v>
      </c>
      <c r="F171" s="16"/>
      <c r="G171" s="16">
        <f t="shared" si="19"/>
        <v>0</v>
      </c>
      <c r="H171" s="14">
        <v>1</v>
      </c>
      <c r="J171" s="16">
        <f t="shared" si="21"/>
        <v>0</v>
      </c>
      <c r="L171" s="3">
        <f t="shared" si="20"/>
        <v>0</v>
      </c>
      <c r="N171" s="16">
        <f>+L171*(assessment!$J$273*assessment!$F$3)</f>
        <v>0</v>
      </c>
      <c r="P171" s="6">
        <f>+N171/payroll!F171</f>
        <v>0</v>
      </c>
      <c r="R171" s="16">
        <f>IF(P171&lt;$R$2,N171, +payroll!F171 * $R$2)</f>
        <v>0</v>
      </c>
      <c r="T171" s="5">
        <f t="shared" si="22"/>
        <v>0</v>
      </c>
      <c r="V171" t="e">
        <f t="shared" si="23"/>
        <v>#DIV/0!</v>
      </c>
    </row>
    <row r="172" spans="1:22" outlineLevel="1">
      <c r="A172" t="s">
        <v>271</v>
      </c>
      <c r="B172" t="s">
        <v>272</v>
      </c>
      <c r="C172" s="38">
        <v>0</v>
      </c>
      <c r="D172" s="38">
        <v>0</v>
      </c>
      <c r="E172" s="38">
        <v>0</v>
      </c>
      <c r="F172" s="16"/>
      <c r="G172" s="16">
        <f t="shared" si="19"/>
        <v>0</v>
      </c>
      <c r="H172" s="14">
        <v>1</v>
      </c>
      <c r="J172" s="16">
        <f t="shared" si="21"/>
        <v>0</v>
      </c>
      <c r="L172" s="3">
        <f t="shared" si="20"/>
        <v>0</v>
      </c>
      <c r="N172" s="16">
        <f>+L172*(assessment!$J$273*assessment!$F$3)</f>
        <v>0</v>
      </c>
      <c r="P172" s="6">
        <f>+N172/payroll!F172</f>
        <v>0</v>
      </c>
      <c r="R172" s="16">
        <f>IF(P172&lt;$R$2,N172, +payroll!F172 * $R$2)</f>
        <v>0</v>
      </c>
      <c r="T172" s="5">
        <f t="shared" si="22"/>
        <v>0</v>
      </c>
      <c r="V172" t="e">
        <f t="shared" si="23"/>
        <v>#DIV/0!</v>
      </c>
    </row>
    <row r="173" spans="1:22" outlineLevel="1">
      <c r="A173" t="s">
        <v>273</v>
      </c>
      <c r="B173" t="s">
        <v>274</v>
      </c>
      <c r="C173" s="38">
        <v>0</v>
      </c>
      <c r="D173" s="38">
        <v>0</v>
      </c>
      <c r="E173" s="38">
        <v>0</v>
      </c>
      <c r="F173" s="16"/>
      <c r="G173" s="16">
        <f t="shared" si="19"/>
        <v>0</v>
      </c>
      <c r="H173" s="14">
        <v>1</v>
      </c>
      <c r="J173" s="16">
        <f t="shared" si="21"/>
        <v>0</v>
      </c>
      <c r="L173" s="3">
        <f t="shared" si="20"/>
        <v>0</v>
      </c>
      <c r="N173" s="16">
        <f>+L173*(assessment!$J$273*assessment!$F$3)</f>
        <v>0</v>
      </c>
      <c r="P173" s="6">
        <f>+N173/payroll!F173</f>
        <v>0</v>
      </c>
      <c r="R173" s="16">
        <f>IF(P173&lt;$R$2,N173, +payroll!F173 * $R$2)</f>
        <v>0</v>
      </c>
      <c r="T173" s="5">
        <f t="shared" si="22"/>
        <v>0</v>
      </c>
      <c r="V173" t="e">
        <f t="shared" si="23"/>
        <v>#DIV/0!</v>
      </c>
    </row>
    <row r="174" spans="1:22" outlineLevel="1">
      <c r="A174" t="s">
        <v>275</v>
      </c>
      <c r="B174" t="s">
        <v>276</v>
      </c>
      <c r="C174" s="38">
        <v>0</v>
      </c>
      <c r="D174" s="38">
        <v>0</v>
      </c>
      <c r="E174" s="38">
        <v>0</v>
      </c>
      <c r="F174" s="16"/>
      <c r="G174" s="16">
        <f t="shared" si="19"/>
        <v>0</v>
      </c>
      <c r="H174" s="14">
        <v>1</v>
      </c>
      <c r="J174" s="16">
        <f t="shared" si="21"/>
        <v>0</v>
      </c>
      <c r="L174" s="3">
        <f t="shared" si="20"/>
        <v>0</v>
      </c>
      <c r="N174" s="16">
        <f>+L174*(assessment!$J$273*assessment!$F$3)</f>
        <v>0</v>
      </c>
      <c r="P174" s="6">
        <f>+N174/payroll!F174</f>
        <v>0</v>
      </c>
      <c r="R174" s="16">
        <f>IF(P174&lt;$R$2,N174, +payroll!F174 * $R$2)</f>
        <v>0</v>
      </c>
      <c r="T174" s="5">
        <f t="shared" si="22"/>
        <v>0</v>
      </c>
      <c r="V174" t="e">
        <f t="shared" si="23"/>
        <v>#DIV/0!</v>
      </c>
    </row>
    <row r="175" spans="1:22" outlineLevel="1">
      <c r="A175" t="s">
        <v>277</v>
      </c>
      <c r="B175" t="s">
        <v>278</v>
      </c>
      <c r="C175" s="38">
        <v>0</v>
      </c>
      <c r="D175" s="38">
        <v>0</v>
      </c>
      <c r="E175" s="38">
        <v>0</v>
      </c>
      <c r="F175" s="16"/>
      <c r="G175" s="16">
        <f t="shared" si="19"/>
        <v>0</v>
      </c>
      <c r="H175" s="14">
        <v>1</v>
      </c>
      <c r="J175" s="16">
        <f t="shared" si="21"/>
        <v>0</v>
      </c>
      <c r="L175" s="3">
        <f t="shared" si="20"/>
        <v>0</v>
      </c>
      <c r="N175" s="16">
        <f>+L175*(assessment!$J$273*assessment!$F$3)</f>
        <v>0</v>
      </c>
      <c r="P175" s="6">
        <f>+N175/payroll!F175</f>
        <v>0</v>
      </c>
      <c r="R175" s="16">
        <f>IF(P175&lt;$R$2,N175, +payroll!F175 * $R$2)</f>
        <v>0</v>
      </c>
      <c r="T175" s="5">
        <f t="shared" si="22"/>
        <v>0</v>
      </c>
      <c r="V175" t="e">
        <f t="shared" si="23"/>
        <v>#DIV/0!</v>
      </c>
    </row>
    <row r="176" spans="1:22" outlineLevel="1">
      <c r="A176" t="s">
        <v>279</v>
      </c>
      <c r="B176" t="s">
        <v>280</v>
      </c>
      <c r="C176" s="38">
        <v>0</v>
      </c>
      <c r="D176" s="38">
        <v>228.38</v>
      </c>
      <c r="E176" s="38">
        <v>65.55</v>
      </c>
      <c r="F176" s="16"/>
      <c r="G176" s="16">
        <f t="shared" si="19"/>
        <v>97.976666666666674</v>
      </c>
      <c r="H176" s="14">
        <v>1</v>
      </c>
      <c r="J176" s="16">
        <f t="shared" si="21"/>
        <v>97.976666666666674</v>
      </c>
      <c r="L176" s="3">
        <f t="shared" si="20"/>
        <v>2.5695424799664453E-6</v>
      </c>
      <c r="N176" s="16">
        <f>+L176*(assessment!$J$273*assessment!$F$3)</f>
        <v>65.687400412534402</v>
      </c>
      <c r="P176" s="6">
        <f>+N176/payroll!F176</f>
        <v>1.8122499781328288E-5</v>
      </c>
      <c r="R176" s="16">
        <f>IF(P176&lt;$R$2,N176, +payroll!F176 * $R$2)</f>
        <v>65.687400412534402</v>
      </c>
      <c r="T176" s="5">
        <f t="shared" si="22"/>
        <v>0</v>
      </c>
      <c r="V176">
        <f t="shared" si="23"/>
        <v>1</v>
      </c>
    </row>
    <row r="177" spans="1:22" outlineLevel="1">
      <c r="A177" t="s">
        <v>281</v>
      </c>
      <c r="B177" t="s">
        <v>282</v>
      </c>
      <c r="C177" s="38">
        <v>283.64999999999998</v>
      </c>
      <c r="D177" s="38">
        <v>-10618.7</v>
      </c>
      <c r="E177" s="38">
        <v>265</v>
      </c>
      <c r="F177" s="16"/>
      <c r="G177" s="16">
        <f>IF(SUM(C177:E177)&gt;0,AVERAGE(C177:E177),0)</f>
        <v>0</v>
      </c>
      <c r="H177" s="14">
        <v>1</v>
      </c>
      <c r="J177" s="16">
        <f t="shared" si="21"/>
        <v>0</v>
      </c>
      <c r="L177" s="3">
        <f t="shared" si="20"/>
        <v>0</v>
      </c>
      <c r="N177" s="16">
        <f>+L177*(assessment!$J$273*assessment!$F$3)</f>
        <v>0</v>
      </c>
      <c r="P177" s="6">
        <f>+N177/payroll!F177</f>
        <v>0</v>
      </c>
      <c r="R177" s="16">
        <f>IF(P177&lt;$R$2,N177, +payroll!F177 * $R$2)</f>
        <v>0</v>
      </c>
      <c r="T177" s="5">
        <f t="shared" si="22"/>
        <v>0</v>
      </c>
      <c r="V177" t="e">
        <f t="shared" si="23"/>
        <v>#DIV/0!</v>
      </c>
    </row>
    <row r="178" spans="1:22" outlineLevel="1">
      <c r="A178" t="s">
        <v>283</v>
      </c>
      <c r="B178" t="s">
        <v>284</v>
      </c>
      <c r="C178" s="38">
        <v>0</v>
      </c>
      <c r="D178" s="38">
        <v>0</v>
      </c>
      <c r="E178" s="38">
        <v>0</v>
      </c>
      <c r="F178" s="16"/>
      <c r="G178" s="16">
        <f t="shared" si="19"/>
        <v>0</v>
      </c>
      <c r="H178" s="14">
        <v>1</v>
      </c>
      <c r="J178" s="16">
        <f t="shared" si="21"/>
        <v>0</v>
      </c>
      <c r="L178" s="3">
        <f t="shared" si="20"/>
        <v>0</v>
      </c>
      <c r="N178" s="16">
        <f>+L178*(assessment!$J$273*assessment!$F$3)</f>
        <v>0</v>
      </c>
      <c r="P178" s="6">
        <f>+N178/payroll!F178</f>
        <v>0</v>
      </c>
      <c r="R178" s="16">
        <f>IF(P178&lt;$R$2,N178, +payroll!F178 * $R$2)</f>
        <v>0</v>
      </c>
      <c r="T178" s="5">
        <f t="shared" si="22"/>
        <v>0</v>
      </c>
      <c r="V178" t="e">
        <f t="shared" si="23"/>
        <v>#DIV/0!</v>
      </c>
    </row>
    <row r="179" spans="1:22" outlineLevel="1">
      <c r="A179" t="s">
        <v>285</v>
      </c>
      <c r="B179" t="s">
        <v>286</v>
      </c>
      <c r="C179" s="38">
        <v>0</v>
      </c>
      <c r="D179" s="38">
        <v>0</v>
      </c>
      <c r="E179" s="38">
        <v>0</v>
      </c>
      <c r="F179" s="16"/>
      <c r="G179" s="16">
        <f t="shared" si="19"/>
        <v>0</v>
      </c>
      <c r="H179" s="14">
        <v>1</v>
      </c>
      <c r="J179" s="16">
        <f t="shared" si="21"/>
        <v>0</v>
      </c>
      <c r="L179" s="3">
        <f t="shared" si="20"/>
        <v>0</v>
      </c>
      <c r="N179" s="16">
        <f>+L179*(assessment!$J$273*assessment!$F$3)</f>
        <v>0</v>
      </c>
      <c r="P179" s="6">
        <f>+N179/payroll!F179</f>
        <v>0</v>
      </c>
      <c r="R179" s="16">
        <f>IF(P179&lt;$R$2,N179, +payroll!F179 * $R$2)</f>
        <v>0</v>
      </c>
      <c r="T179" s="5">
        <f t="shared" si="22"/>
        <v>0</v>
      </c>
      <c r="V179" t="e">
        <f t="shared" si="23"/>
        <v>#DIV/0!</v>
      </c>
    </row>
    <row r="180" spans="1:22" outlineLevel="1">
      <c r="A180" t="s">
        <v>287</v>
      </c>
      <c r="B180" t="s">
        <v>288</v>
      </c>
      <c r="C180" s="38">
        <v>0</v>
      </c>
      <c r="D180" s="38">
        <v>574.87</v>
      </c>
      <c r="E180" s="38">
        <v>0</v>
      </c>
      <c r="F180" s="16"/>
      <c r="G180" s="16">
        <f t="shared" si="19"/>
        <v>191.62333333333333</v>
      </c>
      <c r="H180" s="14">
        <v>1</v>
      </c>
      <c r="J180" s="16">
        <f t="shared" si="21"/>
        <v>191.62333333333333</v>
      </c>
      <c r="L180" s="3">
        <f t="shared" si="20"/>
        <v>5.0255260962076359E-6</v>
      </c>
      <c r="N180" s="16">
        <f>+L180*(assessment!$J$273*assessment!$F$3)</f>
        <v>128.47179898327374</v>
      </c>
      <c r="P180" s="6">
        <f>+N180/payroll!F180</f>
        <v>9.1116857826761244E-5</v>
      </c>
      <c r="R180" s="16">
        <f>IF(P180&lt;$R$2,N180, +payroll!F180 * $R$2)</f>
        <v>128.47179898327374</v>
      </c>
      <c r="T180" s="5">
        <f t="shared" si="22"/>
        <v>0</v>
      </c>
      <c r="V180">
        <f t="shared" si="23"/>
        <v>1</v>
      </c>
    </row>
    <row r="181" spans="1:22" outlineLevel="1">
      <c r="A181" t="s">
        <v>289</v>
      </c>
      <c r="B181" t="s">
        <v>290</v>
      </c>
      <c r="C181" s="38">
        <v>0</v>
      </c>
      <c r="D181" s="38">
        <v>0</v>
      </c>
      <c r="E181" s="38">
        <v>0</v>
      </c>
      <c r="F181" s="16"/>
      <c r="G181" s="16">
        <f t="shared" si="19"/>
        <v>0</v>
      </c>
      <c r="H181" s="14">
        <v>1</v>
      </c>
      <c r="J181" s="16">
        <f t="shared" si="21"/>
        <v>0</v>
      </c>
      <c r="L181" s="3">
        <f t="shared" si="20"/>
        <v>0</v>
      </c>
      <c r="N181" s="16">
        <f>+L181*(assessment!$J$273*assessment!$F$3)</f>
        <v>0</v>
      </c>
      <c r="P181" s="6">
        <f>+N181/payroll!F181</f>
        <v>0</v>
      </c>
      <c r="R181" s="16">
        <f>IF(P181&lt;$R$2,N181, +payroll!F181 * $R$2)</f>
        <v>0</v>
      </c>
      <c r="T181" s="5">
        <f t="shared" si="22"/>
        <v>0</v>
      </c>
      <c r="V181" t="e">
        <f t="shared" si="23"/>
        <v>#DIV/0!</v>
      </c>
    </row>
    <row r="182" spans="1:22" outlineLevel="1">
      <c r="A182" t="s">
        <v>291</v>
      </c>
      <c r="B182" t="s">
        <v>292</v>
      </c>
      <c r="C182" s="38">
        <v>0</v>
      </c>
      <c r="D182" s="38">
        <v>0</v>
      </c>
      <c r="E182" s="38">
        <v>0</v>
      </c>
      <c r="F182" s="16"/>
      <c r="G182" s="16">
        <f t="shared" si="19"/>
        <v>0</v>
      </c>
      <c r="H182" s="14">
        <v>1</v>
      </c>
      <c r="J182" s="16">
        <f t="shared" si="21"/>
        <v>0</v>
      </c>
      <c r="L182" s="3">
        <f t="shared" si="20"/>
        <v>0</v>
      </c>
      <c r="N182" s="16">
        <f>+L182*(assessment!$J$273*assessment!$F$3)</f>
        <v>0</v>
      </c>
      <c r="P182" s="6">
        <f>+N182/payroll!F182</f>
        <v>0</v>
      </c>
      <c r="R182" s="16">
        <f>IF(P182&lt;$R$2,N182, +payroll!F182 * $R$2)</f>
        <v>0</v>
      </c>
      <c r="T182" s="5">
        <f t="shared" si="22"/>
        <v>0</v>
      </c>
      <c r="V182" t="e">
        <f t="shared" si="23"/>
        <v>#DIV/0!</v>
      </c>
    </row>
    <row r="183" spans="1:22" outlineLevel="1">
      <c r="A183" t="s">
        <v>293</v>
      </c>
      <c r="B183" t="s">
        <v>294</v>
      </c>
      <c r="C183" s="38">
        <v>0</v>
      </c>
      <c r="D183" s="38">
        <v>0</v>
      </c>
      <c r="E183" s="38">
        <v>0</v>
      </c>
      <c r="F183" s="16"/>
      <c r="G183" s="16">
        <f t="shared" si="19"/>
        <v>0</v>
      </c>
      <c r="H183" s="14">
        <v>1</v>
      </c>
      <c r="J183" s="16">
        <f t="shared" si="21"/>
        <v>0</v>
      </c>
      <c r="L183" s="3">
        <f t="shared" si="20"/>
        <v>0</v>
      </c>
      <c r="N183" s="16">
        <f>+L183*(assessment!$J$273*assessment!$F$3)</f>
        <v>0</v>
      </c>
      <c r="P183" s="6">
        <f>+N183/payroll!F183</f>
        <v>0</v>
      </c>
      <c r="R183" s="16">
        <f>IF(P183&lt;$R$2,N183, +payroll!F183 * $R$2)</f>
        <v>0</v>
      </c>
      <c r="T183" s="5">
        <f t="shared" si="22"/>
        <v>0</v>
      </c>
      <c r="V183" t="e">
        <f t="shared" si="23"/>
        <v>#DIV/0!</v>
      </c>
    </row>
    <row r="184" spans="1:22" outlineLevel="1">
      <c r="A184" t="s">
        <v>295</v>
      </c>
      <c r="B184" t="s">
        <v>296</v>
      </c>
      <c r="C184" s="38">
        <v>135859.57</v>
      </c>
      <c r="D184" s="38">
        <v>96507.35</v>
      </c>
      <c r="E184" s="38">
        <v>12872.61</v>
      </c>
      <c r="F184" s="16"/>
      <c r="G184" s="16">
        <f t="shared" si="19"/>
        <v>81746.510000000009</v>
      </c>
      <c r="H184" s="14">
        <v>1</v>
      </c>
      <c r="J184" s="16">
        <f t="shared" si="21"/>
        <v>81746.510000000009</v>
      </c>
      <c r="L184" s="3">
        <f t="shared" si="20"/>
        <v>2.1438893277379153E-3</v>
      </c>
      <c r="N184" s="16">
        <f>+L184*(assessment!$J$273*assessment!$F$3)</f>
        <v>54806.066764507676</v>
      </c>
      <c r="P184" s="6">
        <f>+N184/payroll!F184</f>
        <v>1.7760813400628421E-3</v>
      </c>
      <c r="R184" s="16">
        <f>IF(P184&lt;$R$2,N184, +payroll!F184 * $R$2)</f>
        <v>54806.066764507676</v>
      </c>
      <c r="T184" s="5">
        <f t="shared" si="22"/>
        <v>0</v>
      </c>
      <c r="V184">
        <f t="shared" si="23"/>
        <v>1</v>
      </c>
    </row>
    <row r="185" spans="1:22" outlineLevel="1">
      <c r="A185" t="s">
        <v>297</v>
      </c>
      <c r="B185" t="s">
        <v>298</v>
      </c>
      <c r="C185" s="38">
        <v>0</v>
      </c>
      <c r="D185" s="38">
        <v>0</v>
      </c>
      <c r="E185" s="38">
        <v>0</v>
      </c>
      <c r="F185" s="16"/>
      <c r="G185" s="16">
        <f t="shared" si="19"/>
        <v>0</v>
      </c>
      <c r="H185" s="14">
        <v>1</v>
      </c>
      <c r="J185" s="16">
        <f t="shared" si="21"/>
        <v>0</v>
      </c>
      <c r="L185" s="3">
        <f t="shared" si="20"/>
        <v>0</v>
      </c>
      <c r="N185" s="16">
        <f>+L185*(assessment!$J$273*assessment!$F$3)</f>
        <v>0</v>
      </c>
      <c r="P185" s="6">
        <f>+N185/payroll!F185</f>
        <v>0</v>
      </c>
      <c r="R185" s="16">
        <f>IF(P185&lt;$R$2,N185, +payroll!F185 * $R$2)</f>
        <v>0</v>
      </c>
      <c r="T185" s="5">
        <f t="shared" si="22"/>
        <v>0</v>
      </c>
      <c r="V185" t="e">
        <f t="shared" si="23"/>
        <v>#DIV/0!</v>
      </c>
    </row>
    <row r="186" spans="1:22" outlineLevel="1">
      <c r="A186" t="s">
        <v>299</v>
      </c>
      <c r="B186" t="s">
        <v>300</v>
      </c>
      <c r="C186" s="38">
        <v>0</v>
      </c>
      <c r="D186" s="38">
        <v>0</v>
      </c>
      <c r="E186" s="38">
        <v>0</v>
      </c>
      <c r="F186" s="16"/>
      <c r="G186" s="16">
        <f t="shared" si="19"/>
        <v>0</v>
      </c>
      <c r="H186" s="14">
        <v>1</v>
      </c>
      <c r="J186" s="16">
        <f t="shared" si="21"/>
        <v>0</v>
      </c>
      <c r="L186" s="3">
        <f t="shared" si="20"/>
        <v>0</v>
      </c>
      <c r="N186" s="16">
        <f>+L186*(assessment!$J$273*assessment!$F$3)</f>
        <v>0</v>
      </c>
      <c r="P186" s="6">
        <f>+N186/payroll!F186</f>
        <v>0</v>
      </c>
      <c r="R186" s="16">
        <f>IF(P186&lt;$R$2,N186, +payroll!F186 * $R$2)</f>
        <v>0</v>
      </c>
      <c r="T186" s="5">
        <f t="shared" si="22"/>
        <v>0</v>
      </c>
      <c r="V186" t="e">
        <f t="shared" si="23"/>
        <v>#DIV/0!</v>
      </c>
    </row>
    <row r="187" spans="1:22" outlineLevel="1">
      <c r="A187" t="s">
        <v>301</v>
      </c>
      <c r="B187" t="s">
        <v>302</v>
      </c>
      <c r="C187" s="38">
        <v>0</v>
      </c>
      <c r="D187" s="38">
        <v>0</v>
      </c>
      <c r="E187" s="38">
        <v>0</v>
      </c>
      <c r="F187" s="16"/>
      <c r="G187" s="16">
        <f t="shared" si="19"/>
        <v>0</v>
      </c>
      <c r="H187" s="14">
        <v>1</v>
      </c>
      <c r="J187" s="16">
        <f t="shared" si="21"/>
        <v>0</v>
      </c>
      <c r="L187" s="3">
        <f t="shared" si="20"/>
        <v>0</v>
      </c>
      <c r="N187" s="16">
        <f>+L187*(assessment!$J$273*assessment!$F$3)</f>
        <v>0</v>
      </c>
      <c r="P187" s="6">
        <f>+N187/payroll!F187</f>
        <v>0</v>
      </c>
      <c r="R187" s="16">
        <f>IF(P187&lt;$R$2,N187, +payroll!F187 * $R$2)</f>
        <v>0</v>
      </c>
      <c r="T187" s="5">
        <f t="shared" si="22"/>
        <v>0</v>
      </c>
      <c r="V187" t="e">
        <f t="shared" si="23"/>
        <v>#DIV/0!</v>
      </c>
    </row>
    <row r="188" spans="1:22" outlineLevel="1">
      <c r="A188" t="s">
        <v>303</v>
      </c>
      <c r="B188" t="s">
        <v>304</v>
      </c>
      <c r="C188" s="38">
        <v>8.9499999999999993</v>
      </c>
      <c r="D188" s="38">
        <v>5009.66</v>
      </c>
      <c r="E188" s="38">
        <v>20231.91</v>
      </c>
      <c r="F188" s="16"/>
      <c r="G188" s="16">
        <f t="shared" si="19"/>
        <v>8416.84</v>
      </c>
      <c r="H188" s="14">
        <v>1</v>
      </c>
      <c r="J188" s="16">
        <f t="shared" si="21"/>
        <v>8416.84</v>
      </c>
      <c r="L188" s="3">
        <f t="shared" si="20"/>
        <v>2.2074059735733789E-4</v>
      </c>
      <c r="N188" s="16">
        <f>+L188*(assessment!$J$273*assessment!$F$3)</f>
        <v>5642.9796817769811</v>
      </c>
      <c r="P188" s="6">
        <f>+N188/payroll!F188</f>
        <v>6.0537355198481764E-4</v>
      </c>
      <c r="R188" s="16">
        <f>IF(P188&lt;$R$2,N188, +payroll!F188 * $R$2)</f>
        <v>5642.9796817769811</v>
      </c>
      <c r="T188" s="5">
        <f t="shared" si="22"/>
        <v>0</v>
      </c>
      <c r="V188">
        <f t="shared" si="23"/>
        <v>1</v>
      </c>
    </row>
    <row r="189" spans="1:22" outlineLevel="1">
      <c r="A189" t="s">
        <v>305</v>
      </c>
      <c r="B189" t="s">
        <v>306</v>
      </c>
      <c r="C189" s="38">
        <v>0</v>
      </c>
      <c r="D189" s="38">
        <v>0</v>
      </c>
      <c r="E189" s="38">
        <v>0</v>
      </c>
      <c r="F189" s="16"/>
      <c r="G189" s="16">
        <f t="shared" si="19"/>
        <v>0</v>
      </c>
      <c r="H189" s="14">
        <v>1</v>
      </c>
      <c r="J189" s="16">
        <f t="shared" si="21"/>
        <v>0</v>
      </c>
      <c r="L189" s="3">
        <f t="shared" si="20"/>
        <v>0</v>
      </c>
      <c r="N189" s="16">
        <f>+L189*(assessment!$J$273*assessment!$F$3)</f>
        <v>0</v>
      </c>
      <c r="P189" s="6">
        <f>+N189/payroll!F189</f>
        <v>0</v>
      </c>
      <c r="R189" s="16">
        <f>IF(P189&lt;$R$2,N189, +payroll!F189 * $R$2)</f>
        <v>0</v>
      </c>
      <c r="T189" s="5">
        <f t="shared" si="22"/>
        <v>0</v>
      </c>
      <c r="V189" t="e">
        <f t="shared" si="23"/>
        <v>#DIV/0!</v>
      </c>
    </row>
    <row r="190" spans="1:22" outlineLevel="1">
      <c r="A190" t="s">
        <v>307</v>
      </c>
      <c r="B190" t="s">
        <v>308</v>
      </c>
      <c r="C190" s="38">
        <v>0</v>
      </c>
      <c r="D190" s="38">
        <v>0</v>
      </c>
      <c r="E190" s="38">
        <v>0</v>
      </c>
      <c r="F190" s="16"/>
      <c r="G190" s="16">
        <f t="shared" si="19"/>
        <v>0</v>
      </c>
      <c r="H190" s="14">
        <v>1</v>
      </c>
      <c r="J190" s="16">
        <f t="shared" si="21"/>
        <v>0</v>
      </c>
      <c r="L190" s="3">
        <f t="shared" si="20"/>
        <v>0</v>
      </c>
      <c r="N190" s="16">
        <f>+L190*(assessment!$J$273*assessment!$F$3)</f>
        <v>0</v>
      </c>
      <c r="P190" s="6">
        <f>+N190/payroll!F190</f>
        <v>0</v>
      </c>
      <c r="R190" s="16">
        <f>IF(P190&lt;$R$2,N190, +payroll!F190 * $R$2)</f>
        <v>0</v>
      </c>
      <c r="T190" s="5">
        <f t="shared" si="22"/>
        <v>0</v>
      </c>
      <c r="V190" t="e">
        <f t="shared" si="23"/>
        <v>#DIV/0!</v>
      </c>
    </row>
    <row r="191" spans="1:22" outlineLevel="1">
      <c r="A191" t="s">
        <v>309</v>
      </c>
      <c r="B191" t="s">
        <v>310</v>
      </c>
      <c r="C191" s="38">
        <v>0</v>
      </c>
      <c r="D191" s="38">
        <v>0</v>
      </c>
      <c r="E191" s="38">
        <v>720.95</v>
      </c>
      <c r="F191" s="16"/>
      <c r="G191" s="16">
        <f t="shared" si="19"/>
        <v>240.31666666666669</v>
      </c>
      <c r="H191" s="14">
        <v>1</v>
      </c>
      <c r="J191" s="16">
        <f t="shared" si="21"/>
        <v>240.31666666666669</v>
      </c>
      <c r="L191" s="3">
        <f t="shared" si="20"/>
        <v>6.3025606468608474E-6</v>
      </c>
      <c r="N191" s="16">
        <f>+L191*(assessment!$J$273*assessment!$F$3)</f>
        <v>161.11771961833318</v>
      </c>
      <c r="P191" s="6">
        <f>+N191/payroll!F191</f>
        <v>2.1947934279397413E-4</v>
      </c>
      <c r="R191" s="16">
        <f>IF(P191&lt;$R$2,N191, +payroll!F191 * $R$2)</f>
        <v>161.11771961833318</v>
      </c>
      <c r="T191" s="5">
        <f t="shared" si="22"/>
        <v>0</v>
      </c>
      <c r="V191">
        <f t="shared" si="23"/>
        <v>1</v>
      </c>
    </row>
    <row r="192" spans="1:22" outlineLevel="1">
      <c r="A192" t="s">
        <v>311</v>
      </c>
      <c r="B192" t="s">
        <v>312</v>
      </c>
      <c r="C192" s="38">
        <v>0</v>
      </c>
      <c r="D192" s="38">
        <v>0</v>
      </c>
      <c r="E192" s="38">
        <v>0</v>
      </c>
      <c r="F192" s="16"/>
      <c r="G192" s="16">
        <f t="shared" si="19"/>
        <v>0</v>
      </c>
      <c r="H192" s="14">
        <v>1</v>
      </c>
      <c r="J192" s="16">
        <f t="shared" si="21"/>
        <v>0</v>
      </c>
      <c r="L192" s="3">
        <f t="shared" si="20"/>
        <v>0</v>
      </c>
      <c r="N192" s="16">
        <f>+L192*(assessment!$J$273*assessment!$F$3)</f>
        <v>0</v>
      </c>
      <c r="P192" s="6">
        <f>+N192/payroll!F192</f>
        <v>0</v>
      </c>
      <c r="R192" s="16">
        <f>IF(P192&lt;$R$2,N192, +payroll!F192 * $R$2)</f>
        <v>0</v>
      </c>
      <c r="T192" s="5">
        <f t="shared" si="22"/>
        <v>0</v>
      </c>
      <c r="V192" t="e">
        <f t="shared" si="23"/>
        <v>#DIV/0!</v>
      </c>
    </row>
    <row r="193" spans="1:22" outlineLevel="1">
      <c r="A193" t="s">
        <v>313</v>
      </c>
      <c r="B193" t="s">
        <v>314</v>
      </c>
      <c r="C193" s="38">
        <v>0</v>
      </c>
      <c r="D193" s="38">
        <v>0</v>
      </c>
      <c r="E193" s="38">
        <v>101.91</v>
      </c>
      <c r="F193" s="16"/>
      <c r="G193" s="16">
        <f t="shared" si="19"/>
        <v>33.97</v>
      </c>
      <c r="H193" s="14">
        <v>1</v>
      </c>
      <c r="J193" s="16">
        <f t="shared" si="21"/>
        <v>33.97</v>
      </c>
      <c r="L193" s="3">
        <f t="shared" si="20"/>
        <v>8.908994458999776E-7</v>
      </c>
      <c r="N193" s="16">
        <f>+L193*(assessment!$J$273*assessment!$F$3)</f>
        <v>22.774820453990337</v>
      </c>
      <c r="P193" s="6">
        <f>+N193/payroll!F193</f>
        <v>5.5254221625937705E-5</v>
      </c>
      <c r="R193" s="16">
        <f>IF(P193&lt;$R$2,N193, +payroll!F193 * $R$2)</f>
        <v>22.774820453990337</v>
      </c>
      <c r="T193" s="5">
        <f t="shared" si="22"/>
        <v>0</v>
      </c>
      <c r="V193">
        <f t="shared" si="23"/>
        <v>1</v>
      </c>
    </row>
    <row r="194" spans="1:22" outlineLevel="1">
      <c r="A194" t="s">
        <v>315</v>
      </c>
      <c r="B194" t="s">
        <v>316</v>
      </c>
      <c r="C194" s="38">
        <v>0</v>
      </c>
      <c r="D194" s="38">
        <v>0</v>
      </c>
      <c r="E194" s="38">
        <v>0</v>
      </c>
      <c r="F194" s="16"/>
      <c r="G194" s="16">
        <f t="shared" si="19"/>
        <v>0</v>
      </c>
      <c r="H194" s="14">
        <v>1</v>
      </c>
      <c r="J194" s="16">
        <f t="shared" si="21"/>
        <v>0</v>
      </c>
      <c r="L194" s="3">
        <f t="shared" si="20"/>
        <v>0</v>
      </c>
      <c r="N194" s="16">
        <f>+L194*(assessment!$J$273*assessment!$F$3)</f>
        <v>0</v>
      </c>
      <c r="P194" s="6">
        <f>+N194/payroll!F194</f>
        <v>0</v>
      </c>
      <c r="R194" s="16">
        <f>IF(P194&lt;$R$2,N194, +payroll!F194 * $R$2)</f>
        <v>0</v>
      </c>
      <c r="T194" s="5">
        <f t="shared" si="22"/>
        <v>0</v>
      </c>
      <c r="V194" t="e">
        <f t="shared" si="23"/>
        <v>#DIV/0!</v>
      </c>
    </row>
    <row r="195" spans="1:22" outlineLevel="1">
      <c r="A195" t="s">
        <v>317</v>
      </c>
      <c r="B195" t="s">
        <v>318</v>
      </c>
      <c r="C195" s="38">
        <v>0</v>
      </c>
      <c r="D195" s="38">
        <v>0</v>
      </c>
      <c r="E195" s="38">
        <v>771</v>
      </c>
      <c r="F195" s="16"/>
      <c r="G195" s="16">
        <f t="shared" si="19"/>
        <v>257</v>
      </c>
      <c r="H195" s="14">
        <v>1</v>
      </c>
      <c r="J195" s="16">
        <f t="shared" si="21"/>
        <v>257</v>
      </c>
      <c r="L195" s="3">
        <f t="shared" si="20"/>
        <v>6.7400988400439874E-6</v>
      </c>
      <c r="N195" s="16">
        <f>+L195*(assessment!$J$273*assessment!$F$3)</f>
        <v>172.30288067929104</v>
      </c>
      <c r="P195" s="6">
        <f>+N195/payroll!F195</f>
        <v>5.6480952877989985E-4</v>
      </c>
      <c r="R195" s="16">
        <f>IF(P195&lt;$R$2,N195, +payroll!F195 * $R$2)</f>
        <v>172.30288067929104</v>
      </c>
      <c r="T195" s="5">
        <f t="shared" si="22"/>
        <v>0</v>
      </c>
      <c r="V195">
        <f t="shared" si="23"/>
        <v>1</v>
      </c>
    </row>
    <row r="196" spans="1:22" outlineLevel="1">
      <c r="A196" t="s">
        <v>319</v>
      </c>
      <c r="B196" t="s">
        <v>320</v>
      </c>
      <c r="C196" s="38">
        <v>0</v>
      </c>
      <c r="D196" s="38">
        <v>0</v>
      </c>
      <c r="E196" s="38">
        <v>0</v>
      </c>
      <c r="F196" s="16"/>
      <c r="G196" s="16">
        <f t="shared" ref="G196:G261" si="24">IF(SUM(C196:E196)&gt;0,AVERAGE(C196:E196),0)</f>
        <v>0</v>
      </c>
      <c r="H196" s="14">
        <v>1</v>
      </c>
      <c r="J196" s="16">
        <f t="shared" si="21"/>
        <v>0</v>
      </c>
      <c r="L196" s="3">
        <f t="shared" ref="L196:L226" si="25">+J196/$J$265</f>
        <v>0</v>
      </c>
      <c r="N196" s="16">
        <f>+L196*(assessment!$J$273*assessment!$F$3)</f>
        <v>0</v>
      </c>
      <c r="P196" s="6">
        <f>+N196/payroll!F196</f>
        <v>0</v>
      </c>
      <c r="R196" s="16">
        <f>IF(P196&lt;$R$2,N196, +payroll!F196 * $R$2)</f>
        <v>0</v>
      </c>
      <c r="T196" s="5">
        <f t="shared" si="22"/>
        <v>0</v>
      </c>
      <c r="V196" t="e">
        <f t="shared" si="23"/>
        <v>#DIV/0!</v>
      </c>
    </row>
    <row r="197" spans="1:22" outlineLevel="1">
      <c r="A197" t="s">
        <v>321</v>
      </c>
      <c r="B197" t="s">
        <v>322</v>
      </c>
      <c r="C197" s="38">
        <v>27.31</v>
      </c>
      <c r="D197" s="38">
        <v>17760.28</v>
      </c>
      <c r="E197" s="38">
        <v>24095.15</v>
      </c>
      <c r="F197" s="16"/>
      <c r="G197" s="16">
        <f t="shared" si="24"/>
        <v>13960.913333333336</v>
      </c>
      <c r="H197" s="14">
        <v>1</v>
      </c>
      <c r="J197" s="16">
        <f t="shared" si="21"/>
        <v>13960.913333333336</v>
      </c>
      <c r="L197" s="3">
        <f t="shared" si="25"/>
        <v>3.6613982787530994E-4</v>
      </c>
      <c r="N197" s="16">
        <f>+L197*(assessment!$J$273*assessment!$F$3)</f>
        <v>9359.9439075768769</v>
      </c>
      <c r="P197" s="6">
        <f>+N197/payroll!F197</f>
        <v>2.1252961441647171E-3</v>
      </c>
      <c r="R197" s="16">
        <f>IF(P197&lt;$R$2,N197, +payroll!F197 * $R$2)</f>
        <v>9359.9439075768769</v>
      </c>
      <c r="T197" s="5">
        <f t="shared" si="22"/>
        <v>0</v>
      </c>
      <c r="V197">
        <f t="shared" si="23"/>
        <v>1</v>
      </c>
    </row>
    <row r="198" spans="1:22" outlineLevel="1">
      <c r="A198" t="s">
        <v>323</v>
      </c>
      <c r="B198" t="s">
        <v>324</v>
      </c>
      <c r="C198" s="38">
        <v>0</v>
      </c>
      <c r="D198" s="38">
        <v>0</v>
      </c>
      <c r="E198" s="38">
        <v>15.9</v>
      </c>
      <c r="F198" s="16"/>
      <c r="G198" s="16">
        <f t="shared" si="24"/>
        <v>5.3</v>
      </c>
      <c r="H198" s="14">
        <v>1</v>
      </c>
      <c r="J198" s="16">
        <f t="shared" si="21"/>
        <v>5.3</v>
      </c>
      <c r="L198" s="3">
        <f t="shared" si="25"/>
        <v>1.3899814728495381E-7</v>
      </c>
      <c r="N198" s="16">
        <f>+L198*(assessment!$J$273*assessment!$F$3)</f>
        <v>3.5533278894951068</v>
      </c>
      <c r="P198" s="6">
        <f>+N198/payroll!F198</f>
        <v>5.1300714039655015E-6</v>
      </c>
      <c r="R198" s="16">
        <f>IF(P198&lt;$R$2,N198, +payroll!F198 * $R$2)</f>
        <v>3.5533278894951068</v>
      </c>
      <c r="T198" s="5">
        <f t="shared" si="22"/>
        <v>0</v>
      </c>
      <c r="V198">
        <f t="shared" si="23"/>
        <v>1</v>
      </c>
    </row>
    <row r="199" spans="1:22" outlineLevel="1">
      <c r="A199" t="s">
        <v>325</v>
      </c>
      <c r="B199" t="s">
        <v>326</v>
      </c>
      <c r="C199" s="38">
        <v>804.56</v>
      </c>
      <c r="D199" s="38">
        <v>3862.94</v>
      </c>
      <c r="E199" s="38">
        <v>4106.38</v>
      </c>
      <c r="F199" s="16"/>
      <c r="G199" s="16">
        <f t="shared" si="24"/>
        <v>2924.626666666667</v>
      </c>
      <c r="H199" s="14">
        <v>1</v>
      </c>
      <c r="J199" s="16">
        <f t="shared" si="21"/>
        <v>2924.626666666667</v>
      </c>
      <c r="L199" s="3">
        <f t="shared" si="25"/>
        <v>7.6701450597516408E-5</v>
      </c>
      <c r="N199" s="16">
        <f>+L199*(assessment!$J$273*assessment!$F$3)</f>
        <v>1960.7844341561847</v>
      </c>
      <c r="P199" s="6">
        <f>+N199/payroll!F199</f>
        <v>7.9469620083962619E-4</v>
      </c>
      <c r="R199" s="16">
        <f>IF(P199&lt;$R$2,N199, +payroll!F199 * $R$2)</f>
        <v>1960.7844341561847</v>
      </c>
      <c r="T199" s="5">
        <f t="shared" si="22"/>
        <v>0</v>
      </c>
      <c r="V199">
        <f t="shared" si="23"/>
        <v>1</v>
      </c>
    </row>
    <row r="200" spans="1:22" outlineLevel="1">
      <c r="A200" t="s">
        <v>327</v>
      </c>
      <c r="B200" t="s">
        <v>328</v>
      </c>
      <c r="C200" s="38">
        <v>0</v>
      </c>
      <c r="D200" s="38">
        <v>0</v>
      </c>
      <c r="E200" s="38">
        <v>0</v>
      </c>
      <c r="F200" s="16"/>
      <c r="G200" s="16">
        <f t="shared" si="24"/>
        <v>0</v>
      </c>
      <c r="H200" s="14">
        <v>1</v>
      </c>
      <c r="J200" s="16">
        <f t="shared" si="21"/>
        <v>0</v>
      </c>
      <c r="L200" s="3">
        <f t="shared" si="25"/>
        <v>0</v>
      </c>
      <c r="N200" s="16">
        <f>+L200*(assessment!$J$273*assessment!$F$3)</f>
        <v>0</v>
      </c>
      <c r="P200" s="6">
        <f>+N200/payroll!F200</f>
        <v>0</v>
      </c>
      <c r="R200" s="16">
        <f>IF(P200&lt;$R$2,N200, +payroll!F200 * $R$2)</f>
        <v>0</v>
      </c>
      <c r="T200" s="5">
        <f t="shared" si="22"/>
        <v>0</v>
      </c>
      <c r="V200" t="e">
        <f t="shared" si="23"/>
        <v>#DIV/0!</v>
      </c>
    </row>
    <row r="201" spans="1:22" outlineLevel="1">
      <c r="A201" t="s">
        <v>329</v>
      </c>
      <c r="B201" t="s">
        <v>330</v>
      </c>
      <c r="C201" s="38">
        <v>0</v>
      </c>
      <c r="D201" s="38">
        <v>0</v>
      </c>
      <c r="E201" s="38">
        <v>0</v>
      </c>
      <c r="F201" s="16"/>
      <c r="G201" s="16">
        <f t="shared" si="24"/>
        <v>0</v>
      </c>
      <c r="H201" s="14">
        <v>1</v>
      </c>
      <c r="J201" s="16">
        <f t="shared" si="21"/>
        <v>0</v>
      </c>
      <c r="L201" s="3">
        <f t="shared" si="25"/>
        <v>0</v>
      </c>
      <c r="N201" s="16">
        <f>+L201*(assessment!$J$273*assessment!$F$3)</f>
        <v>0</v>
      </c>
      <c r="P201" s="6">
        <f>+N201/payroll!F201</f>
        <v>0</v>
      </c>
      <c r="R201" s="16">
        <f>IF(P201&lt;$R$2,N201, +payroll!F201 * $R$2)</f>
        <v>0</v>
      </c>
      <c r="T201" s="5">
        <f t="shared" si="22"/>
        <v>0</v>
      </c>
      <c r="V201" t="e">
        <f t="shared" si="23"/>
        <v>#DIV/0!</v>
      </c>
    </row>
    <row r="202" spans="1:22" outlineLevel="1">
      <c r="A202" t="s">
        <v>505</v>
      </c>
      <c r="B202" t="s">
        <v>503</v>
      </c>
      <c r="C202" s="38">
        <v>0</v>
      </c>
      <c r="D202" s="38">
        <v>0</v>
      </c>
      <c r="E202" s="38">
        <v>0</v>
      </c>
      <c r="F202" s="16"/>
      <c r="G202" s="16">
        <f t="shared" si="24"/>
        <v>0</v>
      </c>
      <c r="H202" s="14">
        <v>1</v>
      </c>
      <c r="J202" s="16">
        <f>+G202*H202</f>
        <v>0</v>
      </c>
      <c r="L202" s="3">
        <f t="shared" si="25"/>
        <v>0</v>
      </c>
      <c r="N202" s="16">
        <f>+L202*(assessment!$J$273*assessment!$F$3)</f>
        <v>0</v>
      </c>
      <c r="P202" s="6">
        <f>+N202/payroll!F202</f>
        <v>0</v>
      </c>
      <c r="R202" s="16">
        <f>IF(P202&lt;$R$2,N202, +payroll!F202 * $R$2)</f>
        <v>0</v>
      </c>
      <c r="T202" s="5">
        <f>+N202-R202</f>
        <v>0</v>
      </c>
      <c r="V202" t="e">
        <f>+R202/N202</f>
        <v>#DIV/0!</v>
      </c>
    </row>
    <row r="203" spans="1:22" outlineLevel="1">
      <c r="A203" t="s">
        <v>331</v>
      </c>
      <c r="B203" t="s">
        <v>332</v>
      </c>
      <c r="C203" s="38">
        <v>3157.59</v>
      </c>
      <c r="D203" s="38">
        <v>0</v>
      </c>
      <c r="E203" s="38">
        <v>0</v>
      </c>
      <c r="F203" s="16"/>
      <c r="G203" s="16">
        <f t="shared" si="24"/>
        <v>1052.53</v>
      </c>
      <c r="H203" s="14">
        <v>1</v>
      </c>
      <c r="J203" s="16">
        <f t="shared" si="21"/>
        <v>1052.53</v>
      </c>
      <c r="L203" s="3">
        <f t="shared" si="25"/>
        <v>2.7603720747515554E-5</v>
      </c>
      <c r="N203" s="16">
        <f>+L203*(assessment!$J$273*assessment!$F$3)</f>
        <v>705.65739689250654</v>
      </c>
      <c r="P203" s="6">
        <f>+N203/payroll!F203</f>
        <v>7.945813967692309E-4</v>
      </c>
      <c r="R203" s="16">
        <f>IF(P203&lt;$R$2,N203, +payroll!F203 * $R$2)</f>
        <v>705.65739689250654</v>
      </c>
      <c r="T203" s="5">
        <f t="shared" si="22"/>
        <v>0</v>
      </c>
      <c r="V203">
        <f t="shared" si="23"/>
        <v>1</v>
      </c>
    </row>
    <row r="204" spans="1:22" outlineLevel="1">
      <c r="A204" t="s">
        <v>333</v>
      </c>
      <c r="B204" t="s">
        <v>334</v>
      </c>
      <c r="C204" s="38">
        <v>0</v>
      </c>
      <c r="D204" s="38">
        <v>0</v>
      </c>
      <c r="E204" s="38">
        <v>0</v>
      </c>
      <c r="F204" s="16"/>
      <c r="G204" s="16">
        <f t="shared" si="24"/>
        <v>0</v>
      </c>
      <c r="H204" s="14">
        <v>1</v>
      </c>
      <c r="J204" s="16">
        <f t="shared" si="21"/>
        <v>0</v>
      </c>
      <c r="L204" s="3">
        <f t="shared" si="25"/>
        <v>0</v>
      </c>
      <c r="N204" s="16">
        <f>+L204*(assessment!$J$273*assessment!$F$3)</f>
        <v>0</v>
      </c>
      <c r="P204" s="6">
        <f>+N204/payroll!F204</f>
        <v>0</v>
      </c>
      <c r="R204" s="16">
        <f>IF(P204&lt;$R$2,N204, +payroll!F204 * $R$2)</f>
        <v>0</v>
      </c>
      <c r="T204" s="5">
        <f t="shared" si="22"/>
        <v>0</v>
      </c>
      <c r="V204" t="e">
        <f t="shared" si="23"/>
        <v>#DIV/0!</v>
      </c>
    </row>
    <row r="205" spans="1:22" outlineLevel="1">
      <c r="A205" t="s">
        <v>335</v>
      </c>
      <c r="B205" t="s">
        <v>336</v>
      </c>
      <c r="C205" s="38">
        <v>0</v>
      </c>
      <c r="D205" s="38">
        <v>0</v>
      </c>
      <c r="E205" s="38">
        <v>0</v>
      </c>
      <c r="F205" s="16"/>
      <c r="G205" s="16">
        <f t="shared" si="24"/>
        <v>0</v>
      </c>
      <c r="H205" s="14">
        <v>1</v>
      </c>
      <c r="J205" s="16">
        <f t="shared" si="21"/>
        <v>0</v>
      </c>
      <c r="L205" s="3">
        <f t="shared" si="25"/>
        <v>0</v>
      </c>
      <c r="N205" s="16">
        <f>+L205*(assessment!$J$273*assessment!$F$3)</f>
        <v>0</v>
      </c>
      <c r="P205" s="6">
        <f>+N205/payroll!F205</f>
        <v>0</v>
      </c>
      <c r="R205" s="16">
        <f>IF(P205&lt;$R$2,N205, +payroll!F205 * $R$2)</f>
        <v>0</v>
      </c>
      <c r="T205" s="5">
        <f t="shared" si="22"/>
        <v>0</v>
      </c>
      <c r="V205" t="e">
        <f t="shared" si="23"/>
        <v>#DIV/0!</v>
      </c>
    </row>
    <row r="206" spans="1:22" outlineLevel="1">
      <c r="A206" t="s">
        <v>337</v>
      </c>
      <c r="B206" t="s">
        <v>338</v>
      </c>
      <c r="C206" s="38">
        <v>0</v>
      </c>
      <c r="D206" s="38">
        <v>0</v>
      </c>
      <c r="E206" s="38">
        <v>0</v>
      </c>
      <c r="F206" s="16"/>
      <c r="G206" s="16">
        <f t="shared" si="24"/>
        <v>0</v>
      </c>
      <c r="H206" s="14">
        <v>1</v>
      </c>
      <c r="J206" s="16">
        <f t="shared" si="21"/>
        <v>0</v>
      </c>
      <c r="L206" s="3">
        <f t="shared" si="25"/>
        <v>0</v>
      </c>
      <c r="N206" s="16">
        <f>+L206*(assessment!$J$273*assessment!$F$3)</f>
        <v>0</v>
      </c>
      <c r="P206" s="6">
        <f>+N206/payroll!F206</f>
        <v>0</v>
      </c>
      <c r="R206" s="16">
        <f>IF(P206&lt;$R$2,N206, +payroll!F206 * $R$2)</f>
        <v>0</v>
      </c>
      <c r="T206" s="5">
        <f t="shared" si="22"/>
        <v>0</v>
      </c>
      <c r="V206" t="e">
        <f t="shared" si="23"/>
        <v>#DIV/0!</v>
      </c>
    </row>
    <row r="207" spans="1:22" outlineLevel="1">
      <c r="A207" t="s">
        <v>339</v>
      </c>
      <c r="B207" t="s">
        <v>340</v>
      </c>
      <c r="C207" s="38">
        <v>2455.4699999999998</v>
      </c>
      <c r="D207" s="38">
        <v>5588.4</v>
      </c>
      <c r="E207" s="38">
        <v>1157.81</v>
      </c>
      <c r="F207" s="16"/>
      <c r="G207" s="16">
        <f t="shared" si="24"/>
        <v>3067.226666666666</v>
      </c>
      <c r="H207" s="14">
        <v>1</v>
      </c>
      <c r="J207" s="16">
        <f t="shared" si="21"/>
        <v>3067.226666666666</v>
      </c>
      <c r="L207" s="3">
        <f t="shared" si="25"/>
        <v>8.0441287541447397E-5</v>
      </c>
      <c r="N207" s="16">
        <f>+L207*(assessment!$J$273*assessment!$F$3)</f>
        <v>2056.3890675603352</v>
      </c>
      <c r="P207" s="6">
        <f>+N207/payroll!F207</f>
        <v>1.1715367239954145E-3</v>
      </c>
      <c r="R207" s="16">
        <f>IF(P207&lt;$R$2,N207, +payroll!F207 * $R$2)</f>
        <v>2056.3890675603352</v>
      </c>
      <c r="T207" s="5">
        <f t="shared" si="22"/>
        <v>0</v>
      </c>
      <c r="V207">
        <f t="shared" si="23"/>
        <v>1</v>
      </c>
    </row>
    <row r="208" spans="1:22" outlineLevel="1">
      <c r="A208" t="s">
        <v>341</v>
      </c>
      <c r="B208" t="s">
        <v>342</v>
      </c>
      <c r="C208" s="38">
        <v>0</v>
      </c>
      <c r="D208" s="38">
        <v>0</v>
      </c>
      <c r="E208" s="38">
        <v>0</v>
      </c>
      <c r="F208" s="16"/>
      <c r="G208" s="16">
        <f t="shared" si="24"/>
        <v>0</v>
      </c>
      <c r="H208" s="14">
        <v>1</v>
      </c>
      <c r="J208" s="16">
        <f t="shared" si="21"/>
        <v>0</v>
      </c>
      <c r="L208" s="3">
        <f t="shared" si="25"/>
        <v>0</v>
      </c>
      <c r="N208" s="16">
        <f>+L208*(assessment!$J$273*assessment!$F$3)</f>
        <v>0</v>
      </c>
      <c r="P208" s="6">
        <f>+N208/payroll!F208</f>
        <v>0</v>
      </c>
      <c r="R208" s="16">
        <f>IF(P208&lt;$R$2,N208, +payroll!F208 * $R$2)</f>
        <v>0</v>
      </c>
      <c r="T208" s="5">
        <f t="shared" si="22"/>
        <v>0</v>
      </c>
      <c r="V208" t="e">
        <f t="shared" si="23"/>
        <v>#DIV/0!</v>
      </c>
    </row>
    <row r="209" spans="1:22" outlineLevel="1">
      <c r="A209" t="s">
        <v>343</v>
      </c>
      <c r="B209" t="s">
        <v>344</v>
      </c>
      <c r="C209" s="38">
        <v>0</v>
      </c>
      <c r="D209" s="38">
        <v>2024.28</v>
      </c>
      <c r="E209" s="38">
        <v>0</v>
      </c>
      <c r="F209" s="16"/>
      <c r="G209" s="16">
        <f t="shared" si="24"/>
        <v>674.76</v>
      </c>
      <c r="H209" s="14">
        <v>1</v>
      </c>
      <c r="J209" s="16">
        <f t="shared" si="21"/>
        <v>674.76</v>
      </c>
      <c r="L209" s="3">
        <f t="shared" si="25"/>
        <v>1.7696299973961403E-5</v>
      </c>
      <c r="N209" s="16">
        <f>+L209*(assessment!$J$273*assessment!$F$3)</f>
        <v>452.38557107843741</v>
      </c>
      <c r="P209" s="6">
        <f>+N209/payroll!F209</f>
        <v>9.7636075940410818E-4</v>
      </c>
      <c r="R209" s="16">
        <f>IF(P209&lt;$R$2,N209, +payroll!F209 * $R$2)</f>
        <v>452.38557107843741</v>
      </c>
      <c r="T209" s="5">
        <f t="shared" si="22"/>
        <v>0</v>
      </c>
      <c r="V209">
        <f t="shared" si="23"/>
        <v>1</v>
      </c>
    </row>
    <row r="210" spans="1:22" outlineLevel="1">
      <c r="A210" t="s">
        <v>345</v>
      </c>
      <c r="B210" t="s">
        <v>346</v>
      </c>
      <c r="C210" s="38">
        <v>15121.48</v>
      </c>
      <c r="D210" s="38">
        <v>30963.93</v>
      </c>
      <c r="E210" s="38">
        <v>8455.9500000000007</v>
      </c>
      <c r="F210" s="16"/>
      <c r="G210" s="16">
        <f t="shared" si="24"/>
        <v>18180.453333333335</v>
      </c>
      <c r="H210" s="14">
        <v>1</v>
      </c>
      <c r="J210" s="16">
        <f t="shared" si="21"/>
        <v>18180.453333333335</v>
      </c>
      <c r="L210" s="3">
        <f t="shared" si="25"/>
        <v>4.76801760402622E-4</v>
      </c>
      <c r="N210" s="16">
        <f>+L210*(assessment!$J$273*assessment!$F$3)</f>
        <v>12188.889032641062</v>
      </c>
      <c r="P210" s="6">
        <f>+N210/payroll!F210</f>
        <v>2.0701048709111125E-3</v>
      </c>
      <c r="R210" s="16">
        <f>IF(P210&lt;$R$2,N210, +payroll!F210 * $R$2)</f>
        <v>12188.889032641062</v>
      </c>
      <c r="T210" s="5">
        <f t="shared" si="22"/>
        <v>0</v>
      </c>
      <c r="V210">
        <f t="shared" si="23"/>
        <v>1</v>
      </c>
    </row>
    <row r="211" spans="1:22" outlineLevel="1">
      <c r="A211" t="s">
        <v>486</v>
      </c>
      <c r="B211" t="s">
        <v>350</v>
      </c>
      <c r="C211" s="38">
        <v>0</v>
      </c>
      <c r="D211" s="38">
        <v>0</v>
      </c>
      <c r="E211" s="38">
        <v>0</v>
      </c>
      <c r="F211" s="16"/>
      <c r="G211" s="16">
        <f t="shared" si="24"/>
        <v>0</v>
      </c>
      <c r="H211" s="14">
        <v>1</v>
      </c>
      <c r="J211" s="16">
        <f>+G211*H211</f>
        <v>0</v>
      </c>
      <c r="L211" s="3">
        <f t="shared" si="25"/>
        <v>0</v>
      </c>
      <c r="N211" s="16">
        <f>+L211*(assessment!$J$273*assessment!$F$3)</f>
        <v>0</v>
      </c>
      <c r="P211" s="6">
        <f>+N211/payroll!F211</f>
        <v>0</v>
      </c>
      <c r="R211" s="16">
        <f>IF(P211&lt;$R$2,N211, +payroll!F211 * $R$2)</f>
        <v>0</v>
      </c>
      <c r="T211" s="5">
        <f>+N211-R211</f>
        <v>0</v>
      </c>
      <c r="V211" t="e">
        <f>+R211/N211</f>
        <v>#DIV/0!</v>
      </c>
    </row>
    <row r="212" spans="1:22" outlineLevel="1">
      <c r="A212" t="s">
        <v>487</v>
      </c>
      <c r="B212" t="s">
        <v>351</v>
      </c>
      <c r="C212" s="38">
        <v>0</v>
      </c>
      <c r="D212" s="38">
        <v>0</v>
      </c>
      <c r="E212" s="38">
        <v>0</v>
      </c>
      <c r="F212" s="16"/>
      <c r="G212" s="16">
        <f t="shared" si="24"/>
        <v>0</v>
      </c>
      <c r="H212" s="14">
        <v>1</v>
      </c>
      <c r="J212" s="16">
        <f>+G212*H212</f>
        <v>0</v>
      </c>
      <c r="L212" s="3">
        <f t="shared" si="25"/>
        <v>0</v>
      </c>
      <c r="N212" s="16">
        <f>+L212*(assessment!$J$273*assessment!$F$3)</f>
        <v>0</v>
      </c>
      <c r="P212" s="6">
        <f>+N212/payroll!F212</f>
        <v>0</v>
      </c>
      <c r="R212" s="16">
        <f>IF(P212&lt;$R$2,N212, +payroll!F212 * $R$2)</f>
        <v>0</v>
      </c>
      <c r="T212" s="5">
        <f>+N212-R212</f>
        <v>0</v>
      </c>
      <c r="V212" t="e">
        <f>+R212/N212</f>
        <v>#DIV/0!</v>
      </c>
    </row>
    <row r="213" spans="1:22" outlineLevel="1">
      <c r="A213" t="s">
        <v>488</v>
      </c>
      <c r="B213" t="s">
        <v>347</v>
      </c>
      <c r="C213" s="38">
        <v>0</v>
      </c>
      <c r="D213" s="38">
        <v>0</v>
      </c>
      <c r="E213" s="38">
        <v>0</v>
      </c>
      <c r="F213" s="16"/>
      <c r="G213" s="16">
        <f t="shared" si="24"/>
        <v>0</v>
      </c>
      <c r="H213" s="14">
        <v>1</v>
      </c>
      <c r="J213" s="16">
        <f t="shared" si="21"/>
        <v>0</v>
      </c>
      <c r="L213" s="3">
        <f t="shared" si="25"/>
        <v>0</v>
      </c>
      <c r="N213" s="16">
        <f>+L213*(assessment!$J$273*assessment!$F$3)</f>
        <v>0</v>
      </c>
      <c r="P213" s="6">
        <f>+N213/payroll!F213</f>
        <v>0</v>
      </c>
      <c r="R213" s="16">
        <f>IF(P213&lt;$R$2,N213, +payroll!F213 * $R$2)</f>
        <v>0</v>
      </c>
      <c r="T213" s="5">
        <f t="shared" si="22"/>
        <v>0</v>
      </c>
      <c r="V213" t="e">
        <f t="shared" si="23"/>
        <v>#DIV/0!</v>
      </c>
    </row>
    <row r="214" spans="1:22" outlineLevel="1">
      <c r="A214" t="s">
        <v>349</v>
      </c>
      <c r="B214" t="s">
        <v>348</v>
      </c>
      <c r="C214" s="38">
        <v>0</v>
      </c>
      <c r="D214" s="38">
        <v>-7306.62</v>
      </c>
      <c r="E214" s="38">
        <v>1086.1199999999999</v>
      </c>
      <c r="F214" s="16"/>
      <c r="G214" s="16">
        <f t="shared" si="24"/>
        <v>0</v>
      </c>
      <c r="H214" s="14">
        <v>1</v>
      </c>
      <c r="J214" s="16">
        <f t="shared" si="21"/>
        <v>0</v>
      </c>
      <c r="L214" s="3">
        <f t="shared" si="25"/>
        <v>0</v>
      </c>
      <c r="N214" s="16">
        <f>+L214*(assessment!$J$273*assessment!$F$3)</f>
        <v>0</v>
      </c>
      <c r="P214" s="6">
        <f>+N214/payroll!F214</f>
        <v>0</v>
      </c>
      <c r="R214" s="16">
        <f>IF(P214&lt;$R$2,N214, +payroll!F214 * $R$2)</f>
        <v>0</v>
      </c>
      <c r="T214" s="5">
        <f t="shared" si="22"/>
        <v>0</v>
      </c>
      <c r="V214" t="e">
        <f t="shared" si="23"/>
        <v>#DIV/0!</v>
      </c>
    </row>
    <row r="215" spans="1:22" outlineLevel="1">
      <c r="A215" t="s">
        <v>352</v>
      </c>
      <c r="B215" t="s">
        <v>353</v>
      </c>
      <c r="C215" s="38">
        <v>1903.7</v>
      </c>
      <c r="D215" s="38">
        <v>3577.25</v>
      </c>
      <c r="E215" s="38">
        <v>1320.61</v>
      </c>
      <c r="F215" s="16"/>
      <c r="G215" s="16">
        <f t="shared" si="24"/>
        <v>2267.1866666666665</v>
      </c>
      <c r="H215" s="14">
        <v>1</v>
      </c>
      <c r="J215" s="16">
        <f t="shared" si="21"/>
        <v>2267.1866666666665</v>
      </c>
      <c r="L215" s="3">
        <f t="shared" si="25"/>
        <v>5.9459386078456004E-5</v>
      </c>
      <c r="N215" s="16">
        <f>+L215*(assessment!$J$273*assessment!$F$3)</f>
        <v>1520.0108704449269</v>
      </c>
      <c r="P215" s="6">
        <f>+N215/payroll!F215</f>
        <v>9.1249158926978908E-4</v>
      </c>
      <c r="R215" s="16">
        <f>IF(P215&lt;$R$2,N215, +payroll!F215 * $R$2)</f>
        <v>1520.0108704449269</v>
      </c>
      <c r="T215" s="5">
        <f t="shared" si="22"/>
        <v>0</v>
      </c>
      <c r="V215">
        <f t="shared" si="23"/>
        <v>1</v>
      </c>
    </row>
    <row r="216" spans="1:22" outlineLevel="1">
      <c r="A216" t="s">
        <v>354</v>
      </c>
      <c r="B216" t="s">
        <v>355</v>
      </c>
      <c r="C216" s="38">
        <v>0</v>
      </c>
      <c r="D216" s="38">
        <v>0</v>
      </c>
      <c r="E216" s="38">
        <v>0</v>
      </c>
      <c r="F216" s="16"/>
      <c r="G216" s="16">
        <f t="shared" si="24"/>
        <v>0</v>
      </c>
      <c r="H216" s="14">
        <v>1</v>
      </c>
      <c r="J216" s="16">
        <f t="shared" si="21"/>
        <v>0</v>
      </c>
      <c r="L216" s="3">
        <f t="shared" si="25"/>
        <v>0</v>
      </c>
      <c r="N216" s="16">
        <f>+L216*(assessment!$J$273*assessment!$F$3)</f>
        <v>0</v>
      </c>
      <c r="P216" s="6">
        <f>+N216/payroll!F216</f>
        <v>0</v>
      </c>
      <c r="R216" s="16">
        <f>IF(P216&lt;$R$2,N216, +payroll!F216 * $R$2)</f>
        <v>0</v>
      </c>
      <c r="T216" s="5">
        <f t="shared" si="22"/>
        <v>0</v>
      </c>
      <c r="V216" t="e">
        <f t="shared" si="23"/>
        <v>#DIV/0!</v>
      </c>
    </row>
    <row r="217" spans="1:22" outlineLevel="1">
      <c r="A217" t="s">
        <v>356</v>
      </c>
      <c r="B217" t="s">
        <v>357</v>
      </c>
      <c r="C217" s="38">
        <v>0</v>
      </c>
      <c r="D217" s="38">
        <v>0</v>
      </c>
      <c r="E217" s="38">
        <v>0</v>
      </c>
      <c r="F217" s="16"/>
      <c r="G217" s="16">
        <f t="shared" si="24"/>
        <v>0</v>
      </c>
      <c r="H217" s="14">
        <v>1</v>
      </c>
      <c r="J217" s="16">
        <f t="shared" si="21"/>
        <v>0</v>
      </c>
      <c r="L217" s="3">
        <f t="shared" si="25"/>
        <v>0</v>
      </c>
      <c r="N217" s="16">
        <f>+L217*(assessment!$J$273*assessment!$F$3)</f>
        <v>0</v>
      </c>
      <c r="P217" s="6">
        <f>+N217/payroll!F217</f>
        <v>0</v>
      </c>
      <c r="R217" s="16">
        <f>IF(P217&lt;$R$2,N217, +payroll!F217 * $R$2)</f>
        <v>0</v>
      </c>
      <c r="T217" s="5">
        <f t="shared" si="22"/>
        <v>0</v>
      </c>
      <c r="V217" t="e">
        <f t="shared" si="23"/>
        <v>#DIV/0!</v>
      </c>
    </row>
    <row r="218" spans="1:22" outlineLevel="1">
      <c r="A218" t="s">
        <v>358</v>
      </c>
      <c r="B218" t="s">
        <v>359</v>
      </c>
      <c r="C218" s="38">
        <v>24318.3</v>
      </c>
      <c r="D218" s="38">
        <v>6257.03</v>
      </c>
      <c r="E218" s="38">
        <v>0</v>
      </c>
      <c r="F218" s="16"/>
      <c r="G218" s="16">
        <f t="shared" si="24"/>
        <v>10191.776666666667</v>
      </c>
      <c r="H218" s="14">
        <v>1</v>
      </c>
      <c r="J218" s="16">
        <f t="shared" si="21"/>
        <v>10191.776666666667</v>
      </c>
      <c r="L218" s="3">
        <f t="shared" si="25"/>
        <v>2.6729020268088471E-4</v>
      </c>
      <c r="N218" s="16">
        <f>+L218*(assessment!$J$273*assessment!$F$3)</f>
        <v>6832.9668439947436</v>
      </c>
      <c r="P218" s="6">
        <f>+N218/payroll!F218</f>
        <v>2.1379636366740656E-3</v>
      </c>
      <c r="R218" s="16">
        <f>IF(P218&lt;$R$2,N218, +payroll!F218 * $R$2)</f>
        <v>6832.9668439947436</v>
      </c>
      <c r="T218" s="5">
        <f t="shared" si="22"/>
        <v>0</v>
      </c>
      <c r="V218">
        <f t="shared" si="23"/>
        <v>1</v>
      </c>
    </row>
    <row r="219" spans="1:22" outlineLevel="1">
      <c r="A219" t="s">
        <v>360</v>
      </c>
      <c r="B219" t="s">
        <v>361</v>
      </c>
      <c r="C219" s="38">
        <v>0</v>
      </c>
      <c r="D219" s="38">
        <v>0</v>
      </c>
      <c r="E219" s="38">
        <v>0</v>
      </c>
      <c r="F219" s="16"/>
      <c r="G219" s="16">
        <f t="shared" si="24"/>
        <v>0</v>
      </c>
      <c r="H219" s="14">
        <v>1</v>
      </c>
      <c r="J219" s="16">
        <f t="shared" si="21"/>
        <v>0</v>
      </c>
      <c r="L219" s="3">
        <f t="shared" si="25"/>
        <v>0</v>
      </c>
      <c r="N219" s="16">
        <f>+L219*(assessment!$J$273*assessment!$F$3)</f>
        <v>0</v>
      </c>
      <c r="P219" s="6">
        <f>+N219/payroll!F219</f>
        <v>0</v>
      </c>
      <c r="R219" s="16">
        <f>IF(P219&lt;$R$2,N219, +payroll!F219 * $R$2)</f>
        <v>0</v>
      </c>
      <c r="T219" s="5">
        <f t="shared" si="22"/>
        <v>0</v>
      </c>
      <c r="V219" t="e">
        <f t="shared" si="23"/>
        <v>#DIV/0!</v>
      </c>
    </row>
    <row r="220" spans="1:22" outlineLevel="1">
      <c r="A220" t="s">
        <v>362</v>
      </c>
      <c r="B220" t="s">
        <v>363</v>
      </c>
      <c r="C220" s="38">
        <v>0</v>
      </c>
      <c r="D220" s="38">
        <v>0</v>
      </c>
      <c r="E220" s="38">
        <v>0</v>
      </c>
      <c r="F220" s="16"/>
      <c r="G220" s="16">
        <f t="shared" si="24"/>
        <v>0</v>
      </c>
      <c r="H220" s="14">
        <v>1</v>
      </c>
      <c r="J220" s="16">
        <f t="shared" si="21"/>
        <v>0</v>
      </c>
      <c r="L220" s="3">
        <f t="shared" si="25"/>
        <v>0</v>
      </c>
      <c r="N220" s="16">
        <f>+L220*(assessment!$J$273*assessment!$F$3)</f>
        <v>0</v>
      </c>
      <c r="P220" s="6">
        <f>+N220/payroll!F220</f>
        <v>0</v>
      </c>
      <c r="R220" s="16">
        <f>IF(P220&lt;$R$2,N220, +payroll!F220 * $R$2)</f>
        <v>0</v>
      </c>
      <c r="T220" s="5">
        <f t="shared" si="22"/>
        <v>0</v>
      </c>
      <c r="V220" t="e">
        <f t="shared" si="23"/>
        <v>#DIV/0!</v>
      </c>
    </row>
    <row r="221" spans="1:22" outlineLevel="1">
      <c r="A221" t="s">
        <v>364</v>
      </c>
      <c r="B221" t="s">
        <v>365</v>
      </c>
      <c r="C221" s="38">
        <v>0</v>
      </c>
      <c r="D221" s="38">
        <v>0</v>
      </c>
      <c r="E221" s="38">
        <v>0</v>
      </c>
      <c r="F221" s="16"/>
      <c r="G221" s="16">
        <f t="shared" si="24"/>
        <v>0</v>
      </c>
      <c r="H221" s="14">
        <v>1</v>
      </c>
      <c r="J221" s="16">
        <f t="shared" si="21"/>
        <v>0</v>
      </c>
      <c r="L221" s="3">
        <f t="shared" si="25"/>
        <v>0</v>
      </c>
      <c r="N221" s="16">
        <f>+L221*(assessment!$J$273*assessment!$F$3)</f>
        <v>0</v>
      </c>
      <c r="P221" s="6">
        <f>+N221/payroll!F221</f>
        <v>0</v>
      </c>
      <c r="R221" s="16">
        <f>IF(P221&lt;$R$2,N221, +payroll!F221 * $R$2)</f>
        <v>0</v>
      </c>
      <c r="T221" s="5">
        <f t="shared" si="22"/>
        <v>0</v>
      </c>
      <c r="V221" t="e">
        <f t="shared" si="23"/>
        <v>#DIV/0!</v>
      </c>
    </row>
    <row r="222" spans="1:22" outlineLevel="1">
      <c r="A222" t="s">
        <v>366</v>
      </c>
      <c r="B222" t="s">
        <v>367</v>
      </c>
      <c r="C222" s="38">
        <v>0</v>
      </c>
      <c r="D222" s="38">
        <v>0</v>
      </c>
      <c r="E222" s="38">
        <v>0</v>
      </c>
      <c r="F222" s="16"/>
      <c r="G222" s="16">
        <f t="shared" si="24"/>
        <v>0</v>
      </c>
      <c r="H222" s="14">
        <v>1</v>
      </c>
      <c r="J222" s="16">
        <f t="shared" si="21"/>
        <v>0</v>
      </c>
      <c r="L222" s="3">
        <f t="shared" si="25"/>
        <v>0</v>
      </c>
      <c r="N222" s="16">
        <f>+L222*(assessment!$J$273*assessment!$F$3)</f>
        <v>0</v>
      </c>
      <c r="P222" s="6">
        <f>+N222/payroll!F222</f>
        <v>0</v>
      </c>
      <c r="R222" s="16">
        <f>IF(P222&lt;$R$2,N222, +payroll!F222 * $R$2)</f>
        <v>0</v>
      </c>
      <c r="T222" s="5">
        <f t="shared" si="22"/>
        <v>0</v>
      </c>
      <c r="V222" t="e">
        <f t="shared" si="23"/>
        <v>#DIV/0!</v>
      </c>
    </row>
    <row r="223" spans="1:22" outlineLevel="1">
      <c r="A223" t="s">
        <v>368</v>
      </c>
      <c r="B223" t="s">
        <v>369</v>
      </c>
      <c r="C223" s="38">
        <v>0</v>
      </c>
      <c r="D223" s="38">
        <v>0</v>
      </c>
      <c r="E223" s="38">
        <v>0</v>
      </c>
      <c r="F223" s="16"/>
      <c r="G223" s="16">
        <f t="shared" si="24"/>
        <v>0</v>
      </c>
      <c r="H223" s="14">
        <v>1</v>
      </c>
      <c r="J223" s="16">
        <f t="shared" si="21"/>
        <v>0</v>
      </c>
      <c r="L223" s="3">
        <f t="shared" si="25"/>
        <v>0</v>
      </c>
      <c r="N223" s="16">
        <f>+L223*(assessment!$J$273*assessment!$F$3)</f>
        <v>0</v>
      </c>
      <c r="P223" s="6">
        <f>+N223/payroll!F223</f>
        <v>0</v>
      </c>
      <c r="R223" s="16">
        <f>IF(P223&lt;$R$2,N223, +payroll!F223 * $R$2)</f>
        <v>0</v>
      </c>
      <c r="T223" s="5">
        <f t="shared" si="22"/>
        <v>0</v>
      </c>
      <c r="V223" t="e">
        <f t="shared" si="23"/>
        <v>#DIV/0!</v>
      </c>
    </row>
    <row r="224" spans="1:22" outlineLevel="1">
      <c r="A224" t="s">
        <v>370</v>
      </c>
      <c r="B224" t="s">
        <v>371</v>
      </c>
      <c r="C224" s="38">
        <v>37937.5</v>
      </c>
      <c r="D224" s="38">
        <v>186.5</v>
      </c>
      <c r="E224" s="38">
        <v>779.96</v>
      </c>
      <c r="F224" s="16"/>
      <c r="G224" s="16">
        <f t="shared" si="24"/>
        <v>12967.986666666666</v>
      </c>
      <c r="H224" s="14">
        <v>1</v>
      </c>
      <c r="J224" s="16">
        <f t="shared" si="21"/>
        <v>12967.986666666666</v>
      </c>
      <c r="L224" s="3">
        <f t="shared" si="25"/>
        <v>3.400992680533303E-4</v>
      </c>
      <c r="N224" s="16">
        <f>+L224*(assessment!$J$273*assessment!$F$3)</f>
        <v>8694.2469232579915</v>
      </c>
      <c r="P224" s="6">
        <f>+N224/payroll!F224</f>
        <v>1.3561881310346397E-3</v>
      </c>
      <c r="R224" s="16">
        <f>IF(P224&lt;$R$2,N224, +payroll!F224 * $R$2)</f>
        <v>8694.2469232579915</v>
      </c>
      <c r="T224" s="5">
        <f t="shared" si="22"/>
        <v>0</v>
      </c>
      <c r="V224">
        <f t="shared" si="23"/>
        <v>1</v>
      </c>
    </row>
    <row r="225" spans="1:22" outlineLevel="1">
      <c r="A225" t="s">
        <v>372</v>
      </c>
      <c r="B225" t="s">
        <v>373</v>
      </c>
      <c r="C225" s="38">
        <v>377.88</v>
      </c>
      <c r="D225" s="38">
        <v>-377.88</v>
      </c>
      <c r="E225" s="38">
        <v>0</v>
      </c>
      <c r="F225" s="16"/>
      <c r="G225" s="16">
        <f t="shared" si="24"/>
        <v>0</v>
      </c>
      <c r="H225" s="14">
        <v>1</v>
      </c>
      <c r="J225" s="16">
        <f t="shared" si="21"/>
        <v>0</v>
      </c>
      <c r="L225" s="3">
        <f t="shared" si="25"/>
        <v>0</v>
      </c>
      <c r="N225" s="16">
        <f>+L225*(assessment!$J$273*assessment!$F$3)</f>
        <v>0</v>
      </c>
      <c r="P225" s="6">
        <f>+N225/payroll!F225</f>
        <v>0</v>
      </c>
      <c r="R225" s="16">
        <f>IF(P225&lt;$R$2,N225, +payroll!F225 * $R$2)</f>
        <v>0</v>
      </c>
      <c r="T225" s="5">
        <f t="shared" si="22"/>
        <v>0</v>
      </c>
      <c r="V225" t="e">
        <f t="shared" si="23"/>
        <v>#DIV/0!</v>
      </c>
    </row>
    <row r="226" spans="1:22" outlineLevel="1">
      <c r="A226" t="s">
        <v>374</v>
      </c>
      <c r="B226" t="s">
        <v>375</v>
      </c>
      <c r="C226" s="38">
        <v>0</v>
      </c>
      <c r="D226" s="38">
        <v>0</v>
      </c>
      <c r="E226" s="38">
        <v>0</v>
      </c>
      <c r="F226" s="16"/>
      <c r="G226" s="16">
        <f t="shared" si="24"/>
        <v>0</v>
      </c>
      <c r="H226" s="14">
        <v>1</v>
      </c>
      <c r="J226" s="16">
        <f t="shared" si="21"/>
        <v>0</v>
      </c>
      <c r="L226" s="3">
        <f t="shared" si="25"/>
        <v>0</v>
      </c>
      <c r="N226" s="16">
        <f>+L226*(assessment!$J$273*assessment!$F$3)</f>
        <v>0</v>
      </c>
      <c r="P226" s="6">
        <f>+N226/payroll!F226</f>
        <v>0</v>
      </c>
      <c r="R226" s="16">
        <f>IF(P226&lt;$R$2,N226, +payroll!F226 * $R$2)</f>
        <v>0</v>
      </c>
      <c r="T226" s="5">
        <f t="shared" si="22"/>
        <v>0</v>
      </c>
      <c r="V226" t="e">
        <f t="shared" si="23"/>
        <v>#DIV/0!</v>
      </c>
    </row>
    <row r="227" spans="1:22" outlineLevel="1">
      <c r="A227" t="s">
        <v>376</v>
      </c>
      <c r="B227" t="s">
        <v>377</v>
      </c>
      <c r="C227" s="38">
        <v>0</v>
      </c>
      <c r="D227" s="38">
        <v>0</v>
      </c>
      <c r="E227" s="38">
        <v>0</v>
      </c>
      <c r="F227" s="16"/>
      <c r="G227" s="16">
        <f t="shared" si="24"/>
        <v>0</v>
      </c>
      <c r="H227" s="14">
        <v>1</v>
      </c>
      <c r="J227" s="16">
        <f t="shared" si="21"/>
        <v>0</v>
      </c>
      <c r="L227" s="3">
        <f t="shared" ref="L227:L262" si="26">+J227/$J$265</f>
        <v>0</v>
      </c>
      <c r="N227" s="16">
        <f>+L227*(assessment!$J$273*assessment!$F$3)</f>
        <v>0</v>
      </c>
      <c r="P227" s="6">
        <f>+N227/payroll!F227</f>
        <v>0</v>
      </c>
      <c r="R227" s="16">
        <f>IF(P227&lt;$R$2,N227, +payroll!F227 * $R$2)</f>
        <v>0</v>
      </c>
      <c r="T227" s="5">
        <f t="shared" si="22"/>
        <v>0</v>
      </c>
      <c r="V227" t="e">
        <f t="shared" si="23"/>
        <v>#DIV/0!</v>
      </c>
    </row>
    <row r="228" spans="1:22" outlineLevel="1">
      <c r="A228" t="s">
        <v>378</v>
      </c>
      <c r="B228" t="s">
        <v>379</v>
      </c>
      <c r="C228" s="38">
        <v>0</v>
      </c>
      <c r="D228" s="38">
        <v>0</v>
      </c>
      <c r="E228" s="38">
        <v>9859.15</v>
      </c>
      <c r="F228" s="16"/>
      <c r="G228" s="16">
        <f t="shared" si="24"/>
        <v>3286.3833333333332</v>
      </c>
      <c r="H228" s="14">
        <v>1</v>
      </c>
      <c r="J228" s="16">
        <f t="shared" ref="J228:J262" si="27">+G228*H228</f>
        <v>3286.3833333333332</v>
      </c>
      <c r="L228" s="3">
        <f t="shared" si="26"/>
        <v>8.6188904641789466E-5</v>
      </c>
      <c r="N228" s="16">
        <f>+L228*(assessment!$J$273*assessment!$F$3)</f>
        <v>2203.3202931896658</v>
      </c>
      <c r="P228" s="6">
        <f>+N228/payroll!F228</f>
        <v>1.5339764833353445E-3</v>
      </c>
      <c r="R228" s="16">
        <f>IF(P228&lt;$R$2,N228, +payroll!F228 * $R$2)</f>
        <v>2203.3202931896658</v>
      </c>
      <c r="T228" s="5">
        <f t="shared" ref="T228:T262" si="28">+N228-R228</f>
        <v>0</v>
      </c>
      <c r="V228">
        <f t="shared" ref="V228:V262" si="29">+R228/N228</f>
        <v>1</v>
      </c>
    </row>
    <row r="229" spans="1:22" outlineLevel="1">
      <c r="A229" t="s">
        <v>511</v>
      </c>
      <c r="B229" t="s">
        <v>512</v>
      </c>
      <c r="C229" s="38">
        <v>0</v>
      </c>
      <c r="D229" s="38">
        <v>0</v>
      </c>
      <c r="E229" s="38">
        <v>0</v>
      </c>
      <c r="F229" s="16"/>
      <c r="G229" s="16">
        <f t="shared" si="24"/>
        <v>0</v>
      </c>
      <c r="H229" s="14">
        <v>1</v>
      </c>
      <c r="J229" s="16">
        <f>+G229*H229</f>
        <v>0</v>
      </c>
      <c r="L229" s="3">
        <f>+J229/$J$265</f>
        <v>0</v>
      </c>
      <c r="N229" s="16">
        <f>+L229*(assessment!$J$273*assessment!$F$3)</f>
        <v>0</v>
      </c>
      <c r="P229" s="6">
        <f>+N229/payroll!F229</f>
        <v>0</v>
      </c>
      <c r="R229" s="16">
        <f>IF(P229&lt;$R$2,N229, +payroll!F229 * $R$2)</f>
        <v>0</v>
      </c>
      <c r="T229" s="5">
        <f>+N229-R229</f>
        <v>0</v>
      </c>
      <c r="V229" t="e">
        <f>+R229/N229</f>
        <v>#DIV/0!</v>
      </c>
    </row>
    <row r="230" spans="1:22" outlineLevel="1">
      <c r="A230" t="s">
        <v>380</v>
      </c>
      <c r="B230" t="s">
        <v>381</v>
      </c>
      <c r="C230" s="38">
        <v>-1803.24</v>
      </c>
      <c r="D230" s="38">
        <v>13632.17</v>
      </c>
      <c r="E230" s="38">
        <v>4114.66</v>
      </c>
      <c r="F230" s="16"/>
      <c r="G230" s="16">
        <f t="shared" si="24"/>
        <v>5314.53</v>
      </c>
      <c r="H230" s="14">
        <v>1</v>
      </c>
      <c r="J230" s="16">
        <f t="shared" si="27"/>
        <v>5314.53</v>
      </c>
      <c r="L230" s="3">
        <f t="shared" si="26"/>
        <v>1.3937921201703879E-4</v>
      </c>
      <c r="N230" s="16">
        <f>+L230*(assessment!$J$273*assessment!$F$3)</f>
        <v>3563.0693714261188</v>
      </c>
      <c r="P230" s="6">
        <f>+N230/payroll!F230</f>
        <v>4.3644932534991285E-3</v>
      </c>
      <c r="R230" s="16">
        <f>IF(P230&lt;$R$2,N230, +payroll!F230 * $R$2)</f>
        <v>3563.0693714261188</v>
      </c>
      <c r="T230" s="5">
        <f t="shared" si="28"/>
        <v>0</v>
      </c>
      <c r="V230">
        <f t="shared" si="29"/>
        <v>1</v>
      </c>
    </row>
    <row r="231" spans="1:22" outlineLevel="1">
      <c r="A231" t="s">
        <v>382</v>
      </c>
      <c r="B231" t="s">
        <v>383</v>
      </c>
      <c r="C231" s="38">
        <v>590.77</v>
      </c>
      <c r="D231" s="38">
        <v>0</v>
      </c>
      <c r="E231" s="38">
        <v>12550.28</v>
      </c>
      <c r="F231" s="16"/>
      <c r="G231" s="16">
        <f t="shared" si="24"/>
        <v>4380.3500000000004</v>
      </c>
      <c r="H231" s="14">
        <v>1</v>
      </c>
      <c r="J231" s="16">
        <f t="shared" si="27"/>
        <v>4380.3500000000004</v>
      </c>
      <c r="L231" s="3">
        <f t="shared" si="26"/>
        <v>1.148793461244618E-4</v>
      </c>
      <c r="N231" s="16">
        <f>+L231*(assessment!$J$273*assessment!$F$3)</f>
        <v>2936.7584567452627</v>
      </c>
      <c r="P231" s="6">
        <f>+N231/payroll!F231</f>
        <v>3.5281843790792799E-3</v>
      </c>
      <c r="R231" s="16">
        <f>IF(P231&lt;$R$2,N231, +payroll!F231 * $R$2)</f>
        <v>2936.7584567452627</v>
      </c>
      <c r="T231" s="5">
        <f t="shared" si="28"/>
        <v>0</v>
      </c>
      <c r="V231">
        <f t="shared" si="29"/>
        <v>1</v>
      </c>
    </row>
    <row r="232" spans="1:22" outlineLevel="1">
      <c r="A232" t="s">
        <v>384</v>
      </c>
      <c r="B232" t="s">
        <v>385</v>
      </c>
      <c r="C232" s="38">
        <v>29059.91</v>
      </c>
      <c r="D232" s="38">
        <v>0</v>
      </c>
      <c r="E232" s="38">
        <v>1415.47</v>
      </c>
      <c r="F232" s="16"/>
      <c r="G232" s="16">
        <f t="shared" si="24"/>
        <v>10158.460000000001</v>
      </c>
      <c r="H232" s="14">
        <v>1</v>
      </c>
      <c r="J232" s="16">
        <f t="shared" si="27"/>
        <v>10158.460000000001</v>
      </c>
      <c r="L232" s="3">
        <f t="shared" si="26"/>
        <v>2.6641643759779476E-4</v>
      </c>
      <c r="N232" s="16">
        <f>+L232*(assessment!$J$273*assessment!$F$3)</f>
        <v>6810.6300438340513</v>
      </c>
      <c r="P232" s="6">
        <f>+N232/payroll!F232</f>
        <v>2.1412827613172146E-3</v>
      </c>
      <c r="R232" s="16">
        <f>IF(P232&lt;$R$2,N232, +payroll!F232 * $R$2)</f>
        <v>6810.6300438340513</v>
      </c>
      <c r="T232" s="5">
        <f t="shared" si="28"/>
        <v>0</v>
      </c>
      <c r="V232">
        <f t="shared" si="29"/>
        <v>1</v>
      </c>
    </row>
    <row r="233" spans="1:22" s="48" customFormat="1" outlineLevel="1">
      <c r="A233" s="50" t="s">
        <v>564</v>
      </c>
      <c r="B233" s="50" t="s">
        <v>565</v>
      </c>
      <c r="C233" s="38">
        <v>0</v>
      </c>
      <c r="D233" s="38">
        <v>0</v>
      </c>
      <c r="E233" s="38">
        <v>0</v>
      </c>
      <c r="F233" s="16"/>
      <c r="G233" s="16">
        <f t="shared" si="24"/>
        <v>0</v>
      </c>
      <c r="H233" s="14">
        <v>1</v>
      </c>
      <c r="J233" s="16">
        <f t="shared" si="27"/>
        <v>0</v>
      </c>
      <c r="L233" s="3">
        <f t="shared" si="26"/>
        <v>0</v>
      </c>
      <c r="N233" s="16">
        <f>+L233*(assessment!$J$273*assessment!$F$3)</f>
        <v>0</v>
      </c>
      <c r="P233" s="6">
        <f>+N233/payroll!F233</f>
        <v>0</v>
      </c>
      <c r="R233" s="16">
        <f>IF(P233&lt;$R$2,N233, +payroll!F233 * $R$2)</f>
        <v>0</v>
      </c>
      <c r="T233" s="5">
        <f t="shared" si="28"/>
        <v>0</v>
      </c>
      <c r="V233" s="48" t="e">
        <f t="shared" si="29"/>
        <v>#DIV/0!</v>
      </c>
    </row>
    <row r="234" spans="1:22" outlineLevel="1">
      <c r="A234" t="s">
        <v>386</v>
      </c>
      <c r="B234" t="s">
        <v>387</v>
      </c>
      <c r="C234" s="38">
        <v>0</v>
      </c>
      <c r="D234" s="38">
        <v>0</v>
      </c>
      <c r="E234" s="38">
        <v>0</v>
      </c>
      <c r="F234" s="16"/>
      <c r="G234" s="16">
        <f t="shared" si="24"/>
        <v>0</v>
      </c>
      <c r="H234" s="14">
        <v>1</v>
      </c>
      <c r="J234" s="16">
        <f t="shared" si="27"/>
        <v>0</v>
      </c>
      <c r="L234" s="3">
        <f t="shared" si="26"/>
        <v>0</v>
      </c>
      <c r="N234" s="16">
        <f>+L234*(assessment!$J$273*assessment!$F$3)</f>
        <v>0</v>
      </c>
      <c r="P234" s="6">
        <f>+N234/payroll!F234</f>
        <v>0</v>
      </c>
      <c r="R234" s="16">
        <f>IF(P234&lt;$R$2,N234, +payroll!F234 * $R$2)</f>
        <v>0</v>
      </c>
      <c r="T234" s="5">
        <f t="shared" si="28"/>
        <v>0</v>
      </c>
      <c r="V234" t="e">
        <f t="shared" si="29"/>
        <v>#DIV/0!</v>
      </c>
    </row>
    <row r="235" spans="1:22" outlineLevel="1">
      <c r="A235" t="s">
        <v>388</v>
      </c>
      <c r="B235" t="s">
        <v>389</v>
      </c>
      <c r="C235" s="38">
        <v>0</v>
      </c>
      <c r="D235" s="38">
        <v>0</v>
      </c>
      <c r="E235" s="38">
        <v>0</v>
      </c>
      <c r="F235" s="16"/>
      <c r="G235" s="16">
        <f t="shared" si="24"/>
        <v>0</v>
      </c>
      <c r="H235" s="14">
        <v>1</v>
      </c>
      <c r="J235" s="16">
        <f t="shared" si="27"/>
        <v>0</v>
      </c>
      <c r="L235" s="3">
        <f t="shared" si="26"/>
        <v>0</v>
      </c>
      <c r="N235" s="16">
        <f>+L235*(assessment!$J$273*assessment!$F$3)</f>
        <v>0</v>
      </c>
      <c r="P235" s="6">
        <f>+N235/payroll!F235</f>
        <v>0</v>
      </c>
      <c r="R235" s="16">
        <f>IF(P235&lt;$R$2,N235, +payroll!F235 * $R$2)</f>
        <v>0</v>
      </c>
      <c r="T235" s="5">
        <f t="shared" si="28"/>
        <v>0</v>
      </c>
      <c r="V235" t="e">
        <f t="shared" si="29"/>
        <v>#DIV/0!</v>
      </c>
    </row>
    <row r="236" spans="1:22" outlineLevel="1">
      <c r="A236" t="s">
        <v>390</v>
      </c>
      <c r="B236" t="s">
        <v>391</v>
      </c>
      <c r="C236" s="38">
        <v>0</v>
      </c>
      <c r="D236" s="38">
        <v>0</v>
      </c>
      <c r="E236" s="38">
        <v>0</v>
      </c>
      <c r="F236" s="16"/>
      <c r="G236" s="16">
        <f t="shared" si="24"/>
        <v>0</v>
      </c>
      <c r="H236" s="14">
        <v>1</v>
      </c>
      <c r="J236" s="16">
        <f t="shared" si="27"/>
        <v>0</v>
      </c>
      <c r="L236" s="3">
        <f t="shared" si="26"/>
        <v>0</v>
      </c>
      <c r="N236" s="16">
        <f>+L236*(assessment!$J$273*assessment!$F$3)</f>
        <v>0</v>
      </c>
      <c r="P236" s="6">
        <f>+N236/payroll!F236</f>
        <v>0</v>
      </c>
      <c r="R236" s="16">
        <f>IF(P236&lt;$R$2,N236, +payroll!F236 * $R$2)</f>
        <v>0</v>
      </c>
      <c r="T236" s="5">
        <f t="shared" si="28"/>
        <v>0</v>
      </c>
      <c r="V236" t="e">
        <f t="shared" si="29"/>
        <v>#DIV/0!</v>
      </c>
    </row>
    <row r="237" spans="1:22" outlineLevel="1">
      <c r="A237" t="s">
        <v>392</v>
      </c>
      <c r="B237" t="s">
        <v>393</v>
      </c>
      <c r="C237" s="38">
        <v>6984.13</v>
      </c>
      <c r="D237" s="38">
        <v>7807.33</v>
      </c>
      <c r="E237" s="38">
        <v>3747.58</v>
      </c>
      <c r="F237" s="16"/>
      <c r="G237" s="16">
        <f t="shared" si="24"/>
        <v>6179.68</v>
      </c>
      <c r="H237" s="14">
        <v>1</v>
      </c>
      <c r="J237" s="16">
        <f t="shared" si="27"/>
        <v>6179.68</v>
      </c>
      <c r="L237" s="3">
        <f t="shared" si="26"/>
        <v>1.620686926063931E-4</v>
      </c>
      <c r="N237" s="16">
        <f>+L237*(assessment!$J$273*assessment!$F$3)</f>
        <v>4143.0998664443632</v>
      </c>
      <c r="P237" s="6">
        <f>+N237/payroll!F237</f>
        <v>1.9375552707922373E-3</v>
      </c>
      <c r="R237" s="16">
        <f>IF(P237&lt;$R$2,N237, +payroll!F237 * $R$2)</f>
        <v>4143.0998664443632</v>
      </c>
      <c r="T237" s="5">
        <f t="shared" si="28"/>
        <v>0</v>
      </c>
      <c r="V237">
        <f t="shared" si="29"/>
        <v>1</v>
      </c>
    </row>
    <row r="238" spans="1:22" outlineLevel="1">
      <c r="A238" t="s">
        <v>394</v>
      </c>
      <c r="B238" t="s">
        <v>395</v>
      </c>
      <c r="C238" s="38">
        <v>0</v>
      </c>
      <c r="D238" s="38">
        <v>0</v>
      </c>
      <c r="E238" s="38">
        <v>0</v>
      </c>
      <c r="F238" s="16"/>
      <c r="G238" s="16">
        <f t="shared" si="24"/>
        <v>0</v>
      </c>
      <c r="H238" s="14">
        <v>1</v>
      </c>
      <c r="J238" s="16">
        <f t="shared" si="27"/>
        <v>0</v>
      </c>
      <c r="L238" s="3">
        <f t="shared" si="26"/>
        <v>0</v>
      </c>
      <c r="N238" s="16">
        <f>+L238*(assessment!$J$273*assessment!$F$3)</f>
        <v>0</v>
      </c>
      <c r="P238" s="6">
        <f>+N238/payroll!F238</f>
        <v>0</v>
      </c>
      <c r="R238" s="16">
        <f>IF(P238&lt;$R$2,N238, +payroll!F238 * $R$2)</f>
        <v>0</v>
      </c>
      <c r="T238" s="5">
        <f>+N238-R238</f>
        <v>0</v>
      </c>
      <c r="V238" t="e">
        <f>+R238/N238</f>
        <v>#DIV/0!</v>
      </c>
    </row>
    <row r="239" spans="1:22" s="48" customFormat="1" outlineLevel="1">
      <c r="A239" s="50" t="s">
        <v>576</v>
      </c>
      <c r="B239" s="50" t="s">
        <v>577</v>
      </c>
      <c r="C239" s="38">
        <v>0</v>
      </c>
      <c r="D239" s="38">
        <v>0</v>
      </c>
      <c r="E239" s="38">
        <v>0</v>
      </c>
      <c r="F239" s="16"/>
      <c r="G239" s="16">
        <f t="shared" si="24"/>
        <v>0</v>
      </c>
      <c r="H239" s="14">
        <v>1</v>
      </c>
      <c r="J239" s="16">
        <f t="shared" si="27"/>
        <v>0</v>
      </c>
      <c r="L239" s="51">
        <f t="shared" si="26"/>
        <v>0</v>
      </c>
      <c r="N239" s="16">
        <f>+L239*(assessment!$J$273*assessment!$F$3)</f>
        <v>0</v>
      </c>
      <c r="P239" s="52">
        <f>+N239/payroll!F239</f>
        <v>0</v>
      </c>
      <c r="R239" s="16">
        <f>IF(P239&lt;$R$2,N239, +payroll!F239 * $R$2)</f>
        <v>0</v>
      </c>
      <c r="T239" s="5"/>
      <c r="V239" s="48" t="e">
        <f t="shared" ref="V239:V242" si="30">+R239/N239</f>
        <v>#DIV/0!</v>
      </c>
    </row>
    <row r="240" spans="1:22" outlineLevel="1">
      <c r="A240" t="s">
        <v>396</v>
      </c>
      <c r="B240" t="s">
        <v>397</v>
      </c>
      <c r="C240" s="38">
        <v>575.80999999999995</v>
      </c>
      <c r="D240" s="38">
        <v>1764.43</v>
      </c>
      <c r="E240" s="38">
        <v>0</v>
      </c>
      <c r="F240" s="16"/>
      <c r="G240" s="16">
        <f t="shared" si="24"/>
        <v>780.07999999999993</v>
      </c>
      <c r="H240" s="14">
        <v>1</v>
      </c>
      <c r="J240" s="16">
        <f t="shared" si="27"/>
        <v>780.07999999999993</v>
      </c>
      <c r="L240" s="3">
        <f t="shared" si="26"/>
        <v>2.0458429195103163E-5</v>
      </c>
      <c r="N240" s="16">
        <f>+L240*(assessment!$J$273*assessment!$F$3)</f>
        <v>522.99623019572505</v>
      </c>
      <c r="P240" s="52">
        <f>+N240/payroll!F240</f>
        <v>2.2596156328070732E-4</v>
      </c>
      <c r="R240" s="16">
        <f>IF(P240&lt;$R$2,N240, +payroll!F240 * $R$2)</f>
        <v>522.99623019572505</v>
      </c>
      <c r="T240" s="5">
        <f t="shared" si="28"/>
        <v>0</v>
      </c>
      <c r="V240" s="48">
        <f t="shared" si="30"/>
        <v>1</v>
      </c>
    </row>
    <row r="241" spans="1:22" outlineLevel="1">
      <c r="A241" t="s">
        <v>398</v>
      </c>
      <c r="B241" t="s">
        <v>399</v>
      </c>
      <c r="C241" s="38">
        <v>0</v>
      </c>
      <c r="D241" s="38">
        <v>0</v>
      </c>
      <c r="E241" s="38">
        <v>0</v>
      </c>
      <c r="F241" s="16"/>
      <c r="G241" s="16">
        <f t="shared" si="24"/>
        <v>0</v>
      </c>
      <c r="H241" s="14">
        <v>1</v>
      </c>
      <c r="J241" s="16">
        <f t="shared" si="27"/>
        <v>0</v>
      </c>
      <c r="L241" s="3">
        <f t="shared" si="26"/>
        <v>0</v>
      </c>
      <c r="N241" s="16">
        <f>+L241*(assessment!$J$273*assessment!$F$3)</f>
        <v>0</v>
      </c>
      <c r="P241" s="6">
        <f>+N241/payroll!F241</f>
        <v>0</v>
      </c>
      <c r="R241" s="16">
        <f>IF(P241&lt;$R$2,N241, +payroll!F241 * $R$2)</f>
        <v>0</v>
      </c>
      <c r="T241" s="5">
        <f t="shared" si="28"/>
        <v>0</v>
      </c>
      <c r="V241" s="48" t="e">
        <f t="shared" si="30"/>
        <v>#DIV/0!</v>
      </c>
    </row>
    <row r="242" spans="1:22" outlineLevel="1">
      <c r="A242" t="s">
        <v>400</v>
      </c>
      <c r="B242" t="s">
        <v>401</v>
      </c>
      <c r="C242" s="38">
        <v>29352.53</v>
      </c>
      <c r="D242" s="38">
        <v>31382.67</v>
      </c>
      <c r="E242" s="38">
        <v>14069.32</v>
      </c>
      <c r="F242" s="16"/>
      <c r="G242" s="16">
        <f t="shared" si="24"/>
        <v>24934.839999999997</v>
      </c>
      <c r="H242" s="14">
        <v>1</v>
      </c>
      <c r="J242" s="16">
        <f t="shared" si="27"/>
        <v>24934.839999999997</v>
      </c>
      <c r="L242" s="3">
        <f t="shared" si="26"/>
        <v>6.5394274770693534E-4</v>
      </c>
      <c r="N242" s="16">
        <f>+L242*(assessment!$J$273*assessment!$F$3)</f>
        <v>16717.294790961918</v>
      </c>
      <c r="P242" s="6">
        <f>+N242/payroll!F242</f>
        <v>1.067119132218082E-3</v>
      </c>
      <c r="R242" s="16">
        <f>IF(P242&lt;$R$2,N242, +payroll!F242 * $R$2)</f>
        <v>16717.294790961918</v>
      </c>
      <c r="T242" s="5">
        <f t="shared" si="28"/>
        <v>0</v>
      </c>
      <c r="V242" s="48">
        <f t="shared" si="30"/>
        <v>1</v>
      </c>
    </row>
    <row r="243" spans="1:22" outlineLevel="1">
      <c r="A243" t="s">
        <v>402</v>
      </c>
      <c r="B243" t="s">
        <v>403</v>
      </c>
      <c r="C243" s="38">
        <v>4932.84</v>
      </c>
      <c r="D243" s="38">
        <v>14778.98</v>
      </c>
      <c r="E243" s="38">
        <v>151.18</v>
      </c>
      <c r="F243" s="16"/>
      <c r="G243" s="16">
        <f t="shared" si="24"/>
        <v>6621</v>
      </c>
      <c r="H243" s="14">
        <v>1</v>
      </c>
      <c r="J243" s="16">
        <f t="shared" si="27"/>
        <v>6621</v>
      </c>
      <c r="L243" s="3">
        <f t="shared" si="26"/>
        <v>1.7364277984409043E-4</v>
      </c>
      <c r="N243" s="16">
        <f>+L243*(assessment!$J$273*assessment!$F$3)</f>
        <v>4438.9781049711519</v>
      </c>
      <c r="P243" s="6">
        <f>+N243/payroll!F243</f>
        <v>1.1530377164160716E-3</v>
      </c>
      <c r="R243" s="16">
        <f>IF(P243&lt;$R$2,N243, +payroll!F243 * $R$2)</f>
        <v>4438.9781049711519</v>
      </c>
      <c r="T243" s="5">
        <f t="shared" si="28"/>
        <v>0</v>
      </c>
      <c r="V243">
        <f t="shared" si="29"/>
        <v>1</v>
      </c>
    </row>
    <row r="244" spans="1:22" outlineLevel="1">
      <c r="A244" t="s">
        <v>404</v>
      </c>
      <c r="B244" t="s">
        <v>405</v>
      </c>
      <c r="C244" s="38">
        <v>0</v>
      </c>
      <c r="D244" s="38">
        <v>199.58</v>
      </c>
      <c r="E244" s="38">
        <v>0</v>
      </c>
      <c r="F244" s="16"/>
      <c r="G244" s="16">
        <f t="shared" si="24"/>
        <v>66.526666666666671</v>
      </c>
      <c r="H244" s="14">
        <v>1</v>
      </c>
      <c r="J244" s="16">
        <f t="shared" si="27"/>
        <v>66.526666666666671</v>
      </c>
      <c r="L244" s="3">
        <f t="shared" si="26"/>
        <v>1.7447327191906343E-6</v>
      </c>
      <c r="N244" s="16">
        <f>+L244*(assessment!$J$273*assessment!$F$3)</f>
        <v>44.602086804115316</v>
      </c>
      <c r="P244" s="6">
        <f>+N244/payroll!F244</f>
        <v>4.7677950109453499E-5</v>
      </c>
      <c r="R244" s="16">
        <f>IF(P244&lt;$R$2,N244, +payroll!F244 * $R$2)</f>
        <v>44.602086804115316</v>
      </c>
      <c r="T244" s="5">
        <f t="shared" si="28"/>
        <v>0</v>
      </c>
      <c r="V244">
        <f t="shared" si="29"/>
        <v>1</v>
      </c>
    </row>
    <row r="245" spans="1:22" outlineLevel="1">
      <c r="A245" t="s">
        <v>406</v>
      </c>
      <c r="B245" t="s">
        <v>407</v>
      </c>
      <c r="C245" s="38">
        <v>16172.4</v>
      </c>
      <c r="D245" s="38">
        <v>3693.22</v>
      </c>
      <c r="E245" s="38">
        <v>10291.76</v>
      </c>
      <c r="F245" s="16"/>
      <c r="G245" s="16">
        <f t="shared" si="24"/>
        <v>10052.459999999999</v>
      </c>
      <c r="H245" s="14">
        <v>1</v>
      </c>
      <c r="J245" s="16">
        <f t="shared" si="27"/>
        <v>10052.459999999999</v>
      </c>
      <c r="L245" s="3">
        <f t="shared" si="26"/>
        <v>2.636364746520956E-4</v>
      </c>
      <c r="N245" s="16">
        <f>+L245*(assessment!$J$273*assessment!$F$3)</f>
        <v>6739.5634860441469</v>
      </c>
      <c r="P245" s="6">
        <f>+N245/payroll!F245</f>
        <v>1.1351623298738699E-3</v>
      </c>
      <c r="R245" s="16">
        <f>IF(P245&lt;$R$2,N245, +payroll!F245 * $R$2)</f>
        <v>6739.5634860441469</v>
      </c>
      <c r="T245" s="5">
        <f t="shared" si="28"/>
        <v>0</v>
      </c>
      <c r="V245">
        <f t="shared" si="29"/>
        <v>1</v>
      </c>
    </row>
    <row r="246" spans="1:22" outlineLevel="1">
      <c r="A246" t="s">
        <v>408</v>
      </c>
      <c r="B246" t="s">
        <v>409</v>
      </c>
      <c r="C246" s="38">
        <v>283.95</v>
      </c>
      <c r="D246" s="38">
        <v>3788.96</v>
      </c>
      <c r="E246" s="38">
        <v>1131.56</v>
      </c>
      <c r="F246" s="16"/>
      <c r="G246" s="16">
        <f t="shared" si="24"/>
        <v>1734.823333333333</v>
      </c>
      <c r="H246" s="14">
        <v>1</v>
      </c>
      <c r="J246" s="16">
        <f t="shared" si="27"/>
        <v>1734.823333333333</v>
      </c>
      <c r="L246" s="3">
        <f t="shared" si="26"/>
        <v>4.5497590415102105E-5</v>
      </c>
      <c r="N246" s="16">
        <f>+L246*(assessment!$J$273*assessment!$F$3)</f>
        <v>1163.0936101283394</v>
      </c>
      <c r="P246" s="6">
        <f>+N246/payroll!F246</f>
        <v>9.5874799427172244E-5</v>
      </c>
      <c r="R246" s="16">
        <f>IF(P246&lt;$R$2,N246, +payroll!F246 * $R$2)</f>
        <v>1163.0936101283394</v>
      </c>
      <c r="T246" s="5">
        <f t="shared" si="28"/>
        <v>0</v>
      </c>
      <c r="V246">
        <f t="shared" si="29"/>
        <v>1</v>
      </c>
    </row>
    <row r="247" spans="1:22" outlineLevel="1">
      <c r="A247" t="s">
        <v>410</v>
      </c>
      <c r="B247" t="s">
        <v>411</v>
      </c>
      <c r="C247" s="38">
        <v>0</v>
      </c>
      <c r="D247" s="38">
        <v>0</v>
      </c>
      <c r="E247" s="38">
        <v>0</v>
      </c>
      <c r="F247" s="16"/>
      <c r="G247" s="16">
        <f t="shared" si="24"/>
        <v>0</v>
      </c>
      <c r="H247" s="14">
        <v>1</v>
      </c>
      <c r="J247" s="16">
        <f t="shared" si="27"/>
        <v>0</v>
      </c>
      <c r="L247" s="3">
        <f t="shared" si="26"/>
        <v>0</v>
      </c>
      <c r="N247" s="16">
        <f>+L247*(assessment!$J$273*assessment!$F$3)</f>
        <v>0</v>
      </c>
      <c r="P247" s="6">
        <f>+N247/payroll!F247</f>
        <v>0</v>
      </c>
      <c r="R247" s="16">
        <f>IF(P247&lt;$R$2,N247, +payroll!F247 * $R$2)</f>
        <v>0</v>
      </c>
      <c r="T247" s="5">
        <f t="shared" si="28"/>
        <v>0</v>
      </c>
      <c r="V247" t="e">
        <f t="shared" si="29"/>
        <v>#DIV/0!</v>
      </c>
    </row>
    <row r="248" spans="1:22" outlineLevel="1">
      <c r="A248" t="s">
        <v>412</v>
      </c>
      <c r="B248" t="s">
        <v>413</v>
      </c>
      <c r="C248" s="38">
        <v>0</v>
      </c>
      <c r="D248" s="38">
        <v>0</v>
      </c>
      <c r="E248" s="38">
        <v>0</v>
      </c>
      <c r="F248" s="16"/>
      <c r="G248" s="16">
        <f t="shared" si="24"/>
        <v>0</v>
      </c>
      <c r="H248" s="14">
        <v>1</v>
      </c>
      <c r="J248" s="16">
        <f t="shared" si="27"/>
        <v>0</v>
      </c>
      <c r="L248" s="3">
        <f t="shared" si="26"/>
        <v>0</v>
      </c>
      <c r="N248" s="16">
        <f>+L248*(assessment!$J$273*assessment!$F$3)</f>
        <v>0</v>
      </c>
      <c r="P248" s="6">
        <f>+N248/payroll!F248</f>
        <v>0</v>
      </c>
      <c r="R248" s="16">
        <f>IF(P248&lt;$R$2,N248, +payroll!F248 * $R$2)</f>
        <v>0</v>
      </c>
      <c r="T248" s="5">
        <f t="shared" si="28"/>
        <v>0</v>
      </c>
      <c r="V248" t="e">
        <f t="shared" si="29"/>
        <v>#DIV/0!</v>
      </c>
    </row>
    <row r="249" spans="1:22" outlineLevel="1">
      <c r="A249" t="s">
        <v>414</v>
      </c>
      <c r="B249" t="s">
        <v>415</v>
      </c>
      <c r="C249" s="38">
        <v>6478.49</v>
      </c>
      <c r="D249" s="38">
        <v>2635.59</v>
      </c>
      <c r="E249" s="38">
        <v>543.86</v>
      </c>
      <c r="F249" s="16"/>
      <c r="G249" s="16">
        <f t="shared" si="24"/>
        <v>3219.3133333333335</v>
      </c>
      <c r="H249" s="14">
        <v>1</v>
      </c>
      <c r="J249" s="16">
        <f t="shared" si="27"/>
        <v>3219.3133333333335</v>
      </c>
      <c r="L249" s="3">
        <f t="shared" si="26"/>
        <v>8.4429922426996671E-5</v>
      </c>
      <c r="N249" s="16">
        <f>+L249*(assessment!$J$273*assessment!$F$3)</f>
        <v>2158.3539344069418</v>
      </c>
      <c r="P249" s="6">
        <f>+N249/payroll!F249</f>
        <v>1.1952886067448912E-3</v>
      </c>
      <c r="R249" s="16">
        <f>IF(P249&lt;$R$2,N249, +payroll!F249 * $R$2)</f>
        <v>2158.3539344069418</v>
      </c>
      <c r="T249" s="5">
        <f t="shared" si="28"/>
        <v>0</v>
      </c>
      <c r="V249">
        <f t="shared" si="29"/>
        <v>1</v>
      </c>
    </row>
    <row r="250" spans="1:22" outlineLevel="1">
      <c r="A250" t="s">
        <v>416</v>
      </c>
      <c r="B250" t="s">
        <v>417</v>
      </c>
      <c r="C250" s="38">
        <v>0</v>
      </c>
      <c r="D250" s="38">
        <v>0</v>
      </c>
      <c r="E250" s="38">
        <v>0</v>
      </c>
      <c r="F250" s="16"/>
      <c r="G250" s="16">
        <f t="shared" si="24"/>
        <v>0</v>
      </c>
      <c r="H250" s="14">
        <v>1</v>
      </c>
      <c r="J250" s="16">
        <f t="shared" si="27"/>
        <v>0</v>
      </c>
      <c r="L250" s="3">
        <f t="shared" si="26"/>
        <v>0</v>
      </c>
      <c r="N250" s="16">
        <f>+L250*(assessment!$J$273*assessment!$F$3)</f>
        <v>0</v>
      </c>
      <c r="P250" s="6">
        <f>+N250/payroll!F250</f>
        <v>0</v>
      </c>
      <c r="R250" s="16">
        <f>IF(P250&lt;$R$2,N250, +payroll!F250 * $R$2)</f>
        <v>0</v>
      </c>
      <c r="T250" s="5">
        <f t="shared" si="28"/>
        <v>0</v>
      </c>
      <c r="V250" t="e">
        <f t="shared" si="29"/>
        <v>#DIV/0!</v>
      </c>
    </row>
    <row r="251" spans="1:22" outlineLevel="1">
      <c r="A251" t="s">
        <v>418</v>
      </c>
      <c r="B251" t="s">
        <v>419</v>
      </c>
      <c r="C251" s="38">
        <v>0</v>
      </c>
      <c r="D251" s="38">
        <v>0</v>
      </c>
      <c r="E251" s="38">
        <v>0</v>
      </c>
      <c r="F251" s="16"/>
      <c r="G251" s="16">
        <f t="shared" si="24"/>
        <v>0</v>
      </c>
      <c r="H251" s="14">
        <v>1</v>
      </c>
      <c r="J251" s="16">
        <f t="shared" si="27"/>
        <v>0</v>
      </c>
      <c r="L251" s="3">
        <f t="shared" si="26"/>
        <v>0</v>
      </c>
      <c r="N251" s="16">
        <f>+L251*(assessment!$J$273*assessment!$F$3)</f>
        <v>0</v>
      </c>
      <c r="P251" s="6">
        <f>+N251/payroll!F251</f>
        <v>0</v>
      </c>
      <c r="R251" s="16">
        <f>IF(P251&lt;$R$2,N251, +payroll!F251 * $R$2)</f>
        <v>0</v>
      </c>
      <c r="T251" s="5">
        <f t="shared" si="28"/>
        <v>0</v>
      </c>
      <c r="V251" t="e">
        <f t="shared" si="29"/>
        <v>#DIV/0!</v>
      </c>
    </row>
    <row r="252" spans="1:22" outlineLevel="1">
      <c r="A252" t="s">
        <v>420</v>
      </c>
      <c r="B252" t="s">
        <v>421</v>
      </c>
      <c r="C252" s="38">
        <v>0</v>
      </c>
      <c r="D252" s="38">
        <v>0</v>
      </c>
      <c r="E252" s="38">
        <v>0</v>
      </c>
      <c r="F252" s="16"/>
      <c r="G252" s="16">
        <f t="shared" si="24"/>
        <v>0</v>
      </c>
      <c r="H252" s="14">
        <v>1</v>
      </c>
      <c r="J252" s="16">
        <f t="shared" si="27"/>
        <v>0</v>
      </c>
      <c r="L252" s="3">
        <f t="shared" si="26"/>
        <v>0</v>
      </c>
      <c r="N252" s="16">
        <f>+L252*(assessment!$J$273*assessment!$F$3)</f>
        <v>0</v>
      </c>
      <c r="P252" s="6">
        <f>+N252/payroll!F252</f>
        <v>0</v>
      </c>
      <c r="R252" s="16">
        <f>IF(P252&lt;$R$2,N252, +payroll!F252 * $R$2)</f>
        <v>0</v>
      </c>
      <c r="T252" s="5">
        <f t="shared" si="28"/>
        <v>0</v>
      </c>
      <c r="V252" t="e">
        <f t="shared" si="29"/>
        <v>#DIV/0!</v>
      </c>
    </row>
    <row r="253" spans="1:22" outlineLevel="1">
      <c r="A253" t="s">
        <v>422</v>
      </c>
      <c r="B253" t="s">
        <v>423</v>
      </c>
      <c r="C253" s="38">
        <v>429.3</v>
      </c>
      <c r="D253" s="38">
        <v>0</v>
      </c>
      <c r="E253" s="38">
        <v>0</v>
      </c>
      <c r="F253" s="16"/>
      <c r="G253" s="16">
        <f t="shared" si="24"/>
        <v>143.1</v>
      </c>
      <c r="H253" s="14">
        <v>1</v>
      </c>
      <c r="J253" s="16">
        <f t="shared" si="27"/>
        <v>143.1</v>
      </c>
      <c r="L253" s="3">
        <f t="shared" si="26"/>
        <v>3.7529499766937531E-6</v>
      </c>
      <c r="N253" s="16">
        <f>+L253*(assessment!$J$273*assessment!$F$3)</f>
        <v>95.939853016367891</v>
      </c>
      <c r="P253" s="6">
        <f>+N253/payroll!F253</f>
        <v>8.2261989580754231E-5</v>
      </c>
      <c r="R253" s="16">
        <f>IF(P253&lt;$R$2,N253, +payroll!F253 * $R$2)</f>
        <v>95.939853016367891</v>
      </c>
      <c r="T253" s="5">
        <f t="shared" si="28"/>
        <v>0</v>
      </c>
      <c r="V253">
        <f t="shared" si="29"/>
        <v>1</v>
      </c>
    </row>
    <row r="254" spans="1:22" outlineLevel="1">
      <c r="A254" t="s">
        <v>424</v>
      </c>
      <c r="B254" t="s">
        <v>425</v>
      </c>
      <c r="C254" s="38">
        <v>28391.62</v>
      </c>
      <c r="D254" s="38">
        <v>4847.68</v>
      </c>
      <c r="E254" s="38">
        <v>3293.27</v>
      </c>
      <c r="F254" s="16"/>
      <c r="G254" s="16">
        <f t="shared" si="24"/>
        <v>12177.523333333333</v>
      </c>
      <c r="H254" s="14">
        <v>1</v>
      </c>
      <c r="J254" s="16">
        <f t="shared" si="27"/>
        <v>12177.523333333333</v>
      </c>
      <c r="L254" s="3">
        <f t="shared" si="26"/>
        <v>3.1936852487785439E-4</v>
      </c>
      <c r="N254" s="16">
        <f>+L254*(assessment!$J$273*assessment!$F$3)</f>
        <v>8164.2892991152357</v>
      </c>
      <c r="P254" s="6">
        <f>+N254/payroll!F254</f>
        <v>4.066161307581407E-3</v>
      </c>
      <c r="R254" s="16">
        <f>IF(P254&lt;$R$2,N254, +payroll!F254 * $R$2)</f>
        <v>8164.2892991152357</v>
      </c>
      <c r="T254" s="5">
        <f t="shared" si="28"/>
        <v>0</v>
      </c>
      <c r="V254">
        <f t="shared" si="29"/>
        <v>1</v>
      </c>
    </row>
    <row r="255" spans="1:22" outlineLevel="1">
      <c r="A255" t="s">
        <v>426</v>
      </c>
      <c r="B255" t="s">
        <v>427</v>
      </c>
      <c r="C255" s="38">
        <v>0</v>
      </c>
      <c r="D255" s="38">
        <v>0</v>
      </c>
      <c r="E255" s="38">
        <v>0</v>
      </c>
      <c r="F255" s="16"/>
      <c r="G255" s="16">
        <f t="shared" si="24"/>
        <v>0</v>
      </c>
      <c r="H255" s="14">
        <v>1</v>
      </c>
      <c r="J255" s="16">
        <f t="shared" si="27"/>
        <v>0</v>
      </c>
      <c r="L255" s="3">
        <f t="shared" si="26"/>
        <v>0</v>
      </c>
      <c r="N255" s="16">
        <f>+L255*(assessment!$J$273*assessment!$F$3)</f>
        <v>0</v>
      </c>
      <c r="P255" s="6">
        <f>+N255/payroll!F255</f>
        <v>0</v>
      </c>
      <c r="R255" s="16">
        <f>IF(P255&lt;$R$2,N255, +payroll!F255 * $R$2)</f>
        <v>0</v>
      </c>
      <c r="T255" s="5">
        <f t="shared" si="28"/>
        <v>0</v>
      </c>
      <c r="V255" t="e">
        <f t="shared" si="29"/>
        <v>#DIV/0!</v>
      </c>
    </row>
    <row r="256" spans="1:22" outlineLevel="1">
      <c r="A256" t="s">
        <v>428</v>
      </c>
      <c r="B256" t="s">
        <v>429</v>
      </c>
      <c r="C256" s="38">
        <v>0</v>
      </c>
      <c r="D256" s="38">
        <v>879.93</v>
      </c>
      <c r="E256" s="38">
        <v>1572.83</v>
      </c>
      <c r="F256" s="16"/>
      <c r="G256" s="16">
        <f t="shared" si="24"/>
        <v>817.58666666666659</v>
      </c>
      <c r="H256" s="14">
        <v>1</v>
      </c>
      <c r="J256" s="16">
        <f t="shared" si="27"/>
        <v>817.58666666666659</v>
      </c>
      <c r="L256" s="3">
        <f t="shared" si="26"/>
        <v>2.1442081492744863E-5</v>
      </c>
      <c r="N256" s="16">
        <f>+L256*(assessment!$J$273*assessment!$F$3)</f>
        <v>548.14217070679365</v>
      </c>
      <c r="P256" s="6">
        <f>+N256/payroll!F256</f>
        <v>5.4898249388184097E-4</v>
      </c>
      <c r="R256" s="16">
        <f>IF(P256&lt;$R$2,N256, +payroll!F256 * $R$2)</f>
        <v>548.14217070679365</v>
      </c>
      <c r="T256" s="5">
        <f t="shared" si="28"/>
        <v>0</v>
      </c>
      <c r="V256">
        <f t="shared" si="29"/>
        <v>1</v>
      </c>
    </row>
    <row r="257" spans="1:22" outlineLevel="1">
      <c r="A257" t="s">
        <v>430</v>
      </c>
      <c r="B257" t="s">
        <v>431</v>
      </c>
      <c r="C257" s="38">
        <v>0</v>
      </c>
      <c r="D257" s="38">
        <v>0</v>
      </c>
      <c r="E257" s="38">
        <v>0</v>
      </c>
      <c r="F257" s="16"/>
      <c r="G257" s="16">
        <f t="shared" si="24"/>
        <v>0</v>
      </c>
      <c r="H257" s="14">
        <v>1</v>
      </c>
      <c r="J257" s="16">
        <f t="shared" si="27"/>
        <v>0</v>
      </c>
      <c r="L257" s="3">
        <f t="shared" si="26"/>
        <v>0</v>
      </c>
      <c r="N257" s="16">
        <f>+L257*(assessment!$J$273*assessment!$F$3)</f>
        <v>0</v>
      </c>
      <c r="P257" s="6">
        <f>+N257/payroll!F257</f>
        <v>0</v>
      </c>
      <c r="R257" s="16">
        <f>IF(P257&lt;$R$2,N257, +payroll!F257 * $R$2)</f>
        <v>0</v>
      </c>
      <c r="T257" s="5">
        <f t="shared" si="28"/>
        <v>0</v>
      </c>
      <c r="V257" t="e">
        <f t="shared" si="29"/>
        <v>#DIV/0!</v>
      </c>
    </row>
    <row r="258" spans="1:22" outlineLevel="1">
      <c r="A258" t="s">
        <v>432</v>
      </c>
      <c r="B258" t="s">
        <v>433</v>
      </c>
      <c r="C258" s="38">
        <v>2844.78</v>
      </c>
      <c r="D258" s="38">
        <v>0</v>
      </c>
      <c r="E258" s="38">
        <v>0</v>
      </c>
      <c r="F258" s="16"/>
      <c r="G258" s="16">
        <f t="shared" si="24"/>
        <v>948.2600000000001</v>
      </c>
      <c r="H258" s="14">
        <v>1</v>
      </c>
      <c r="J258" s="16">
        <f t="shared" si="27"/>
        <v>948.2600000000001</v>
      </c>
      <c r="L258" s="3">
        <f t="shared" si="26"/>
        <v>2.4869128895175534E-5</v>
      </c>
      <c r="N258" s="16">
        <f>+L258*(assessment!$J$273*assessment!$F$3)</f>
        <v>635.75069896087371</v>
      </c>
      <c r="P258" s="6">
        <f>+N258/payroll!F258</f>
        <v>1.5169995595256766E-4</v>
      </c>
      <c r="R258" s="16">
        <f>IF(P258&lt;$R$2,N258, +payroll!F258 * $R$2)</f>
        <v>635.75069896087371</v>
      </c>
      <c r="T258" s="5">
        <f t="shared" si="28"/>
        <v>0</v>
      </c>
      <c r="V258">
        <f t="shared" si="29"/>
        <v>1</v>
      </c>
    </row>
    <row r="259" spans="1:22" outlineLevel="1">
      <c r="A259" t="s">
        <v>434</v>
      </c>
      <c r="B259" t="s">
        <v>435</v>
      </c>
      <c r="C259" s="38">
        <v>0</v>
      </c>
      <c r="D259" s="38">
        <v>0</v>
      </c>
      <c r="E259" s="38">
        <v>0</v>
      </c>
      <c r="F259" s="16"/>
      <c r="G259" s="16">
        <f t="shared" si="24"/>
        <v>0</v>
      </c>
      <c r="H259" s="14">
        <v>1</v>
      </c>
      <c r="J259" s="16">
        <f t="shared" si="27"/>
        <v>0</v>
      </c>
      <c r="L259" s="3">
        <f t="shared" si="26"/>
        <v>0</v>
      </c>
      <c r="N259" s="16">
        <f>+L259*(assessment!$J$273*assessment!$F$3)</f>
        <v>0</v>
      </c>
      <c r="P259" s="6">
        <f>+N259/payroll!F259</f>
        <v>0</v>
      </c>
      <c r="R259" s="16">
        <f>IF(P259&lt;$R$2,N259, +payroll!F259 * $R$2)</f>
        <v>0</v>
      </c>
      <c r="T259" s="5">
        <f t="shared" si="28"/>
        <v>0</v>
      </c>
      <c r="V259" t="e">
        <f t="shared" si="29"/>
        <v>#DIV/0!</v>
      </c>
    </row>
    <row r="260" spans="1:22" outlineLevel="1">
      <c r="A260" s="48" t="s">
        <v>566</v>
      </c>
      <c r="B260" s="48" t="s">
        <v>567</v>
      </c>
      <c r="C260" s="38">
        <v>0</v>
      </c>
      <c r="D260" s="38">
        <v>0</v>
      </c>
      <c r="E260" s="38">
        <v>265</v>
      </c>
      <c r="F260" s="16"/>
      <c r="G260" s="16">
        <f>IF(SUM(C260:E260)&gt;0,AVERAGE(C260:E260),0)</f>
        <v>88.333333333333329</v>
      </c>
      <c r="H260" s="14">
        <v>1</v>
      </c>
      <c r="J260" s="16">
        <f>+G260*H260</f>
        <v>88.333333333333329</v>
      </c>
      <c r="L260" s="3">
        <f>+J260/$J$265</f>
        <v>2.3166357880825635E-6</v>
      </c>
      <c r="N260" s="16">
        <f>+L260*(assessment!$J$273*assessment!$F$3)</f>
        <v>59.22213149158511</v>
      </c>
      <c r="P260" s="6">
        <f>+N260/payroll!F260</f>
        <v>5.7442353849429287E-5</v>
      </c>
      <c r="R260" s="16">
        <f>IF(P260&lt;$R$2,N260, +payroll!F260 * $R$2)</f>
        <v>59.22213149158511</v>
      </c>
      <c r="T260" s="5">
        <f>+N260-R260</f>
        <v>0</v>
      </c>
      <c r="V260">
        <f>+R260/N260</f>
        <v>1</v>
      </c>
    </row>
    <row r="261" spans="1:22" outlineLevel="1">
      <c r="A261" t="s">
        <v>436</v>
      </c>
      <c r="B261" t="s">
        <v>437</v>
      </c>
      <c r="C261" s="38">
        <v>0</v>
      </c>
      <c r="D261" s="38">
        <v>3449.55</v>
      </c>
      <c r="E261" s="38">
        <v>0</v>
      </c>
      <c r="F261" s="16"/>
      <c r="G261" s="16">
        <f t="shared" si="24"/>
        <v>1149.8500000000001</v>
      </c>
      <c r="H261" s="14">
        <v>1</v>
      </c>
      <c r="J261" s="16">
        <f t="shared" si="27"/>
        <v>1149.8500000000001</v>
      </c>
      <c r="L261" s="3">
        <f t="shared" si="26"/>
        <v>3.0156041444453616E-5</v>
      </c>
      <c r="N261" s="16">
        <f>+L261*(assessment!$J$273*assessment!$F$3)</f>
        <v>770.90454221433004</v>
      </c>
      <c r="P261" s="6">
        <f>+N261/payroll!F261</f>
        <v>2.3497849377769934E-3</v>
      </c>
      <c r="R261" s="16">
        <f>IF(P261&lt;$R$2,N261, +payroll!F261 * $R$2)</f>
        <v>770.90454221433004</v>
      </c>
      <c r="T261" s="5">
        <f t="shared" si="28"/>
        <v>0</v>
      </c>
      <c r="V261">
        <f t="shared" si="29"/>
        <v>1</v>
      </c>
    </row>
    <row r="262" spans="1:22" outlineLevel="1">
      <c r="A262" t="s">
        <v>438</v>
      </c>
      <c r="B262" t="s">
        <v>439</v>
      </c>
      <c r="C262" s="46">
        <v>0</v>
      </c>
      <c r="D262" s="46">
        <v>0</v>
      </c>
      <c r="E262" s="46">
        <v>0</v>
      </c>
      <c r="F262" s="16"/>
      <c r="G262" s="20">
        <f>IF(SUM(C262:E262)&gt;0,AVERAGE(C262:E262),0)</f>
        <v>0</v>
      </c>
      <c r="H262" s="14">
        <v>1</v>
      </c>
      <c r="J262" s="20">
        <f t="shared" si="27"/>
        <v>0</v>
      </c>
      <c r="L262" s="24">
        <f t="shared" si="26"/>
        <v>0</v>
      </c>
      <c r="N262" s="20">
        <f>+L262*(assessment!$J$273*assessment!$F$3)</f>
        <v>0</v>
      </c>
      <c r="P262" s="26">
        <f>+N262/payroll!F262</f>
        <v>0</v>
      </c>
      <c r="R262" s="20">
        <f>IF(P262&lt;$R$2,N262, +payroll!F262 * $R$2)</f>
        <v>0</v>
      </c>
      <c r="T262" s="25">
        <f t="shared" si="28"/>
        <v>0</v>
      </c>
      <c r="V262" t="e">
        <f t="shared" si="29"/>
        <v>#DIV/0!</v>
      </c>
    </row>
    <row r="263" spans="1:22">
      <c r="B263" t="s">
        <v>483</v>
      </c>
      <c r="C263" s="38">
        <f>SUBTOTAL(9,C140:C262)</f>
        <v>512901.22000000003</v>
      </c>
      <c r="D263" s="38">
        <f>SUBTOTAL(9,D140:D262)</f>
        <v>526794.41</v>
      </c>
      <c r="E263" s="38">
        <f>SUBTOTAL(9,E140:E262)</f>
        <v>518711.20000000013</v>
      </c>
      <c r="F263" s="16"/>
      <c r="G263" s="16">
        <f>SUBTOTAL(9,G140:G262)</f>
        <v>524899.12666666682</v>
      </c>
      <c r="H263" s="14">
        <f>+J263/G263</f>
        <v>1</v>
      </c>
      <c r="J263" s="16">
        <f>SUBTOTAL(9,J140:J262)</f>
        <v>524899.12666666682</v>
      </c>
      <c r="L263" s="3">
        <f>SUBTOTAL(9,L140:L262)</f>
        <v>1.3766038890218294E-2</v>
      </c>
      <c r="N263" s="16">
        <f>SUBTOTAL(9,N140:N262)</f>
        <v>351912.96338797949</v>
      </c>
      <c r="P263" s="6">
        <f>+N263/payroll!F263</f>
        <v>1.3041962611581956E-3</v>
      </c>
      <c r="R263" s="16">
        <f>SUBTOTAL(9,R140:R262)</f>
        <v>351912.96338797949</v>
      </c>
      <c r="T263" s="5">
        <f>SUBTOTAL(9,T140:T262)</f>
        <v>0</v>
      </c>
      <c r="V263">
        <f>+R263/N263</f>
        <v>1</v>
      </c>
    </row>
    <row r="264" spans="1:22">
      <c r="C264" s="38"/>
      <c r="D264" s="38"/>
      <c r="E264" s="38"/>
      <c r="F264" s="16"/>
      <c r="G264" s="16"/>
      <c r="J264" s="16"/>
      <c r="N264" s="16"/>
      <c r="R264" s="16"/>
      <c r="T264" s="7"/>
    </row>
    <row r="265" spans="1:22" ht="13.5" thickBot="1">
      <c r="C265" s="41">
        <f>SUBTOTAL(9,C4:C264)</f>
        <v>37821517.659999564</v>
      </c>
      <c r="D265" s="41">
        <f>SUBTOTAL(9,D4:D264)</f>
        <v>37878836.899999604</v>
      </c>
      <c r="E265" s="41">
        <f>SUBTOTAL(9,E4:E264)</f>
        <v>38661202.709999971</v>
      </c>
      <c r="F265" s="16"/>
      <c r="G265" s="17">
        <f>SUBTOTAL(9,G4:G264)</f>
        <v>38130004.633333057</v>
      </c>
      <c r="H265" s="14">
        <f>+J265/G265</f>
        <v>1</v>
      </c>
      <c r="J265" s="17">
        <f>SUBTOTAL(9,J4:J264)</f>
        <v>38130004.633333057</v>
      </c>
      <c r="L265" s="18">
        <f>SUBTOTAL(9,L4:L264)</f>
        <v>0.99999999999999944</v>
      </c>
      <c r="N265" s="17">
        <f>SUBTOTAL(9,N5:N264)</f>
        <v>25563850.733999982</v>
      </c>
      <c r="P265" s="6">
        <f>+N265/payroll!F265</f>
        <v>2.6647862669815182E-3</v>
      </c>
      <c r="R265" s="17">
        <f>SUBTOTAL(9,R5:R264)</f>
        <v>25563850.733999982</v>
      </c>
      <c r="T265" s="5">
        <f>SUBTOTAL(9,T4:T264)</f>
        <v>0</v>
      </c>
    </row>
    <row r="266" spans="1:22" ht="13.5" thickTop="1"/>
    <row r="267" spans="1:22">
      <c r="C267" s="56"/>
      <c r="D267" s="56"/>
      <c r="E267" s="56"/>
    </row>
    <row r="268" spans="1:22">
      <c r="C268" s="82"/>
      <c r="D268" s="82"/>
      <c r="E268" s="83"/>
    </row>
    <row r="269" spans="1:22">
      <c r="C269" s="56"/>
      <c r="D269" s="56"/>
      <c r="E269" s="56"/>
    </row>
    <row r="270" spans="1:22">
      <c r="C270" s="82"/>
      <c r="D270" s="82"/>
      <c r="E270" s="82"/>
    </row>
    <row r="271" spans="1:22">
      <c r="C271" s="82"/>
      <c r="D271" s="82"/>
      <c r="E271" s="82"/>
    </row>
    <row r="273" spans="3:5">
      <c r="C273" s="38"/>
      <c r="D273" s="38"/>
      <c r="E273" s="38"/>
    </row>
  </sheetData>
  <phoneticPr fontId="6" type="noConversion"/>
  <printOptions horizontalCentered="1"/>
  <pageMargins left="0.25" right="0.25" top="0.5" bottom="0.5" header="0.25" footer="0.25"/>
  <pageSetup scale="90" orientation="landscape" horizontalDpi="4294967292" r:id="rId1"/>
  <headerFooter alignWithMargins="0">
    <oddHeader>&amp;C&amp;"Arial,Bold"&amp;11Claim Costs (Payout) Data
FY 2019 Assessments</oddHeader>
    <oddFooter xml:space="preserve">&amp;L&amp;D&amp;CPage &amp;P of &amp;N&amp;R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invoices</vt:lpstr>
      <vt:lpstr>assessment</vt:lpstr>
      <vt:lpstr>payroll</vt:lpstr>
      <vt:lpstr>IFR</vt:lpstr>
      <vt:lpstr>claims</vt:lpstr>
      <vt:lpstr>costs</vt:lpstr>
      <vt:lpstr>claims!Print_Area</vt:lpstr>
      <vt:lpstr>costs!Print_Area</vt:lpstr>
      <vt:lpstr>IFR!Print_Area</vt:lpstr>
      <vt:lpstr>payroll!Print_Area</vt:lpstr>
      <vt:lpstr>assessment!Print_Titles</vt:lpstr>
      <vt:lpstr>claims!Print_Titles</vt:lpstr>
      <vt:lpstr>costs!Print_Titles</vt:lpstr>
      <vt:lpstr>IFR!Print_Titles</vt:lpstr>
      <vt:lpstr>invoices!Print_Titles</vt:lpstr>
      <vt:lpstr>payroll!Print_Titles</vt:lpstr>
    </vt:vector>
  </TitlesOfParts>
  <Company>Srate Office Of Risk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</dc:creator>
  <cp:lastModifiedBy>Lori Shaw</cp:lastModifiedBy>
  <cp:lastPrinted>2019-04-29T17:53:41Z</cp:lastPrinted>
  <dcterms:created xsi:type="dcterms:W3CDTF">2001-09-27T20:26:12Z</dcterms:created>
  <dcterms:modified xsi:type="dcterms:W3CDTF">2019-05-01T13:53:56Z</dcterms:modified>
</cp:coreProperties>
</file>