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Z:\ACCOUNTING\Common\Accounting Data by FY\FY 2017\Assessments\Initial Invoice\"/>
    </mc:Choice>
  </mc:AlternateContent>
  <bookViews>
    <workbookView xWindow="-90" yWindow="105" windowWidth="19110" windowHeight="4095"/>
  </bookViews>
  <sheets>
    <sheet name="invoices" sheetId="8" r:id="rId1"/>
    <sheet name="assessment" sheetId="1" r:id="rId2"/>
    <sheet name="payroll" sheetId="2" r:id="rId3"/>
    <sheet name="IFR" sheetId="3" r:id="rId4"/>
    <sheet name="claims" sheetId="7" r:id="rId5"/>
    <sheet name="costs" sheetId="5" r:id="rId6"/>
  </sheets>
  <definedNames>
    <definedName name="_xlnm._FilterDatabase" localSheetId="1" hidden="1">assessment!$P$3:$P$264</definedName>
    <definedName name="_xlnm._FilterDatabase" localSheetId="4" hidden="1">claims!$A$3:$AC$264</definedName>
    <definedName name="_xlnm._FilterDatabase" localSheetId="5" hidden="1">costs!$A$5:$E$264</definedName>
    <definedName name="_xlnm._FilterDatabase" localSheetId="3" hidden="1">IFR!#REF!</definedName>
    <definedName name="_xlnm._FilterDatabase" localSheetId="0" hidden="1">invoices!#REF!</definedName>
    <definedName name="_xlnm._FilterDatabase" localSheetId="2" hidden="1">payroll!$J$5:$K$264</definedName>
    <definedName name="_xlnm.Print_Area" localSheetId="4">claims!$A$4:$W$272</definedName>
    <definedName name="_xlnm.Print_Area" localSheetId="5">costs!$A$4:$Q$267</definedName>
    <definedName name="_xlnm.Print_Area" localSheetId="3">IFR!$A$1:$AD$267</definedName>
    <definedName name="_xlnm.Print_Area" localSheetId="2">payroll!$A$4:$G$267</definedName>
    <definedName name="_xlnm.Print_Titles" localSheetId="1">assessment!$1:$3</definedName>
    <definedName name="_xlnm.Print_Titles" localSheetId="4">claims!$A:$B,claims!$1:$3</definedName>
    <definedName name="_xlnm.Print_Titles" localSheetId="5">costs!$1:$3</definedName>
    <definedName name="_xlnm.Print_Titles" localSheetId="3">IFR!$A:$B,IFR!$1:$3</definedName>
    <definedName name="_xlnm.Print_Titles" localSheetId="0">invoices!$1:$3</definedName>
    <definedName name="_xlnm.Print_Titles" localSheetId="2">payroll!$1:$3</definedName>
  </definedNames>
  <calcPr calcId="152511"/>
</workbook>
</file>

<file path=xl/calcChain.xml><?xml version="1.0" encoding="utf-8"?>
<calcChain xmlns="http://schemas.openxmlformats.org/spreadsheetml/2006/main">
  <c r="E117" i="7" l="1"/>
  <c r="P37" i="3" l="1"/>
  <c r="O37" i="3"/>
  <c r="N37" i="3"/>
  <c r="M37" i="3"/>
  <c r="K117" i="3" l="1"/>
  <c r="J117" i="3"/>
  <c r="I117" i="3"/>
  <c r="H117" i="3"/>
  <c r="K37" i="3"/>
  <c r="J37" i="3"/>
  <c r="I37" i="3"/>
  <c r="H37" i="3"/>
  <c r="F117" i="3"/>
  <c r="E117" i="3"/>
  <c r="D117" i="3"/>
  <c r="C117" i="3"/>
  <c r="F37" i="3"/>
  <c r="E37" i="3"/>
  <c r="D37" i="3"/>
  <c r="C37" i="3"/>
  <c r="E34" i="2" l="1"/>
  <c r="J272" i="1" l="1"/>
  <c r="E122" i="2" l="1"/>
  <c r="C117" i="2" l="1"/>
  <c r="F271" i="8" l="1"/>
  <c r="F272" i="8"/>
  <c r="F273" i="8"/>
  <c r="F270" i="8"/>
  <c r="G117" i="3" l="1"/>
  <c r="L264" i="3" l="1"/>
  <c r="L263" i="3"/>
  <c r="L261" i="3"/>
  <c r="L260" i="3"/>
  <c r="L259" i="3"/>
  <c r="L258" i="3"/>
  <c r="L257" i="3"/>
  <c r="L256" i="3"/>
  <c r="L255" i="3"/>
  <c r="L254" i="3"/>
  <c r="L253" i="3"/>
  <c r="L252" i="3"/>
  <c r="L251" i="3"/>
  <c r="L250" i="3"/>
  <c r="L249" i="3"/>
  <c r="L248" i="3"/>
  <c r="L247" i="3"/>
  <c r="L246" i="3"/>
  <c r="L245" i="3"/>
  <c r="L244" i="3"/>
  <c r="L243" i="3"/>
  <c r="L242" i="3"/>
  <c r="L241" i="3"/>
  <c r="L240" i="3"/>
  <c r="L239" i="3"/>
  <c r="L238" i="3"/>
  <c r="L237" i="3"/>
  <c r="L236" i="3"/>
  <c r="L235" i="3"/>
  <c r="L234" i="3"/>
  <c r="L233" i="3"/>
  <c r="L232" i="3"/>
  <c r="L231" i="3"/>
  <c r="L230" i="3"/>
  <c r="L229" i="3"/>
  <c r="L228" i="3"/>
  <c r="L227" i="3"/>
  <c r="L226" i="3"/>
  <c r="L225" i="3"/>
  <c r="L224" i="3"/>
  <c r="L223" i="3"/>
  <c r="L222" i="3"/>
  <c r="L221" i="3"/>
  <c r="L220" i="3"/>
  <c r="L219" i="3"/>
  <c r="L218" i="3"/>
  <c r="L217" i="3"/>
  <c r="L216" i="3"/>
  <c r="L215" i="3"/>
  <c r="L214" i="3"/>
  <c r="L213" i="3"/>
  <c r="L212" i="3"/>
  <c r="L211" i="3"/>
  <c r="L210" i="3"/>
  <c r="L209" i="3"/>
  <c r="L208" i="3"/>
  <c r="L207" i="3"/>
  <c r="L206" i="3"/>
  <c r="L205" i="3"/>
  <c r="L204" i="3"/>
  <c r="L203" i="3"/>
  <c r="L202" i="3"/>
  <c r="L201" i="3"/>
  <c r="L200" i="3"/>
  <c r="L199" i="3"/>
  <c r="L262" i="3"/>
  <c r="L198" i="3"/>
  <c r="L197" i="3"/>
  <c r="L196" i="3"/>
  <c r="L195" i="3"/>
  <c r="L194" i="3"/>
  <c r="L193" i="3"/>
  <c r="L192" i="3"/>
  <c r="L191" i="3"/>
  <c r="L190" i="3"/>
  <c r="L189" i="3"/>
  <c r="L188" i="3"/>
  <c r="L187" i="3"/>
  <c r="L186" i="3"/>
  <c r="L185" i="3"/>
  <c r="L184" i="3"/>
  <c r="L183" i="3"/>
  <c r="L182" i="3"/>
  <c r="L181" i="3"/>
  <c r="L180" i="3"/>
  <c r="L179" i="3"/>
  <c r="L178" i="3"/>
  <c r="L177" i="3"/>
  <c r="L176" i="3"/>
  <c r="L175" i="3"/>
  <c r="L174" i="3"/>
  <c r="L173" i="3"/>
  <c r="L172" i="3"/>
  <c r="L171" i="3"/>
  <c r="L170" i="3"/>
  <c r="L169" i="3"/>
  <c r="L168" i="3"/>
  <c r="L167" i="3"/>
  <c r="L166" i="3"/>
  <c r="L165" i="3"/>
  <c r="L164" i="3"/>
  <c r="L163" i="3"/>
  <c r="L162" i="3"/>
  <c r="L161" i="3"/>
  <c r="L160" i="3"/>
  <c r="L159" i="3"/>
  <c r="L158" i="3"/>
  <c r="L157" i="3"/>
  <c r="L156" i="3"/>
  <c r="L155" i="3"/>
  <c r="L154" i="3"/>
  <c r="L153" i="3"/>
  <c r="L152" i="3"/>
  <c r="L151" i="3"/>
  <c r="L150" i="3"/>
  <c r="L149" i="3"/>
  <c r="L148" i="3"/>
  <c r="L147" i="3"/>
  <c r="L146" i="3"/>
  <c r="L145" i="3"/>
  <c r="L144" i="3"/>
  <c r="L143" i="3"/>
  <c r="L142" i="3"/>
  <c r="L141" i="3"/>
  <c r="L140" i="3"/>
  <c r="L139" i="3"/>
  <c r="L138" i="3"/>
  <c r="L137" i="3"/>
  <c r="L136" i="3"/>
  <c r="L135" i="3"/>
  <c r="L134" i="3"/>
  <c r="L133" i="3"/>
  <c r="L132" i="3"/>
  <c r="L131" i="3"/>
  <c r="L130" i="3"/>
  <c r="L129" i="3"/>
  <c r="L128" i="3"/>
  <c r="L127" i="3"/>
  <c r="L126" i="3"/>
  <c r="L125" i="3"/>
  <c r="L124" i="3"/>
  <c r="L123" i="3"/>
  <c r="L122" i="3"/>
  <c r="L121" i="3"/>
  <c r="L120" i="3"/>
  <c r="L119" i="3"/>
  <c r="L118" i="3"/>
  <c r="L117" i="3"/>
  <c r="L116" i="3"/>
  <c r="L115" i="3"/>
  <c r="L114" i="3"/>
  <c r="L113" i="3"/>
  <c r="L112" i="3"/>
  <c r="L111" i="3"/>
  <c r="L110" i="3"/>
  <c r="L109" i="3"/>
  <c r="L108" i="3"/>
  <c r="L107" i="3"/>
  <c r="L106" i="3"/>
  <c r="L105" i="3"/>
  <c r="L104" i="3"/>
  <c r="L103" i="3"/>
  <c r="L102" i="3"/>
  <c r="L101" i="3"/>
  <c r="L100" i="3"/>
  <c r="L99" i="3"/>
  <c r="L98" i="3"/>
  <c r="L97" i="3"/>
  <c r="L96" i="3"/>
  <c r="L95" i="3"/>
  <c r="L94" i="3"/>
  <c r="L93" i="3"/>
  <c r="L92" i="3"/>
  <c r="L91" i="3"/>
  <c r="L90" i="3"/>
  <c r="L89" i="3"/>
  <c r="L88" i="3"/>
  <c r="L87" i="3"/>
  <c r="L86" i="3"/>
  <c r="L85" i="3"/>
  <c r="L84" i="3"/>
  <c r="L83" i="3"/>
  <c r="L82" i="3"/>
  <c r="L81" i="3"/>
  <c r="L80" i="3"/>
  <c r="L79" i="3"/>
  <c r="L78" i="3"/>
  <c r="L77" i="3"/>
  <c r="L76" i="3"/>
  <c r="L75" i="3"/>
  <c r="L74" i="3"/>
  <c r="L73" i="3"/>
  <c r="L72" i="3"/>
  <c r="L71" i="3"/>
  <c r="L70" i="3"/>
  <c r="L69" i="3"/>
  <c r="L68" i="3"/>
  <c r="L67" i="3"/>
  <c r="L66" i="3"/>
  <c r="L65" i="3"/>
  <c r="L64" i="3"/>
  <c r="L63" i="3"/>
  <c r="L62" i="3"/>
  <c r="L61" i="3"/>
  <c r="L60" i="3"/>
  <c r="L59" i="3"/>
  <c r="L58" i="3"/>
  <c r="L57" i="3"/>
  <c r="L56" i="3"/>
  <c r="L55" i="3"/>
  <c r="L54" i="3"/>
  <c r="L53" i="3"/>
  <c r="L52" i="3"/>
  <c r="L51" i="3"/>
  <c r="L50" i="3"/>
  <c r="L49" i="3"/>
  <c r="L48" i="3"/>
  <c r="L47" i="3"/>
  <c r="L46" i="3"/>
  <c r="L45" i="3"/>
  <c r="L44" i="3"/>
  <c r="L43" i="3"/>
  <c r="L42" i="3"/>
  <c r="L41" i="3"/>
  <c r="L40" i="3"/>
  <c r="L39" i="3"/>
  <c r="L38" i="3"/>
  <c r="L36" i="3"/>
  <c r="L35" i="3"/>
  <c r="L34" i="3"/>
  <c r="L33" i="3"/>
  <c r="L32" i="3"/>
  <c r="L31" i="3"/>
  <c r="L30" i="3"/>
  <c r="L29" i="3"/>
  <c r="L28" i="3"/>
  <c r="L27" i="3"/>
  <c r="L26" i="3"/>
  <c r="L25" i="3"/>
  <c r="L24" i="3"/>
  <c r="L23" i="3"/>
  <c r="L22" i="3"/>
  <c r="L21" i="3"/>
  <c r="L20" i="3"/>
  <c r="L19" i="3"/>
  <c r="L18" i="3"/>
  <c r="L17" i="3"/>
  <c r="L16" i="3"/>
  <c r="L15" i="3"/>
  <c r="L14" i="3"/>
  <c r="L13" i="3"/>
  <c r="L12" i="3"/>
  <c r="L11" i="3"/>
  <c r="L10" i="3"/>
  <c r="L9" i="3"/>
  <c r="L8" i="3"/>
  <c r="L7" i="3"/>
  <c r="L6" i="3"/>
  <c r="L5" i="3"/>
  <c r="G264" i="3"/>
  <c r="G263" i="3"/>
  <c r="G261" i="3"/>
  <c r="G260" i="3"/>
  <c r="G259" i="3"/>
  <c r="G258" i="3"/>
  <c r="G257" i="3"/>
  <c r="G256" i="3"/>
  <c r="G255" i="3"/>
  <c r="G254" i="3"/>
  <c r="G253" i="3"/>
  <c r="G252" i="3"/>
  <c r="G251" i="3"/>
  <c r="G250" i="3"/>
  <c r="G249" i="3"/>
  <c r="G248" i="3"/>
  <c r="G247" i="3"/>
  <c r="G246" i="3"/>
  <c r="G245" i="3"/>
  <c r="G244" i="3"/>
  <c r="G243" i="3"/>
  <c r="G242" i="3"/>
  <c r="G241" i="3"/>
  <c r="G240" i="3"/>
  <c r="G239" i="3"/>
  <c r="G238" i="3"/>
  <c r="G237" i="3"/>
  <c r="G236" i="3"/>
  <c r="G235" i="3"/>
  <c r="G234" i="3"/>
  <c r="G233" i="3"/>
  <c r="G232" i="3"/>
  <c r="G231" i="3"/>
  <c r="G230" i="3"/>
  <c r="G229" i="3"/>
  <c r="G228" i="3"/>
  <c r="G227" i="3"/>
  <c r="G226" i="3"/>
  <c r="G225" i="3"/>
  <c r="G224" i="3"/>
  <c r="G223" i="3"/>
  <c r="G222" i="3"/>
  <c r="G221" i="3"/>
  <c r="G220" i="3"/>
  <c r="G219" i="3"/>
  <c r="G218" i="3"/>
  <c r="G217" i="3"/>
  <c r="G216" i="3"/>
  <c r="G215" i="3"/>
  <c r="G214" i="3"/>
  <c r="G213" i="3"/>
  <c r="G212" i="3"/>
  <c r="G211" i="3"/>
  <c r="G210" i="3"/>
  <c r="G209" i="3"/>
  <c r="G208" i="3"/>
  <c r="G207" i="3"/>
  <c r="G206" i="3"/>
  <c r="G205" i="3"/>
  <c r="G204" i="3"/>
  <c r="G203" i="3"/>
  <c r="G202" i="3"/>
  <c r="G201" i="3"/>
  <c r="G200" i="3"/>
  <c r="G199" i="3"/>
  <c r="G262" i="3"/>
  <c r="G198" i="3"/>
  <c r="G197" i="3"/>
  <c r="G196" i="3"/>
  <c r="G195" i="3"/>
  <c r="G194" i="3"/>
  <c r="G193" i="3"/>
  <c r="G192" i="3"/>
  <c r="G191" i="3"/>
  <c r="G190" i="3"/>
  <c r="G189" i="3"/>
  <c r="G188" i="3"/>
  <c r="G187" i="3"/>
  <c r="G186" i="3"/>
  <c r="G185" i="3"/>
  <c r="G184" i="3"/>
  <c r="G183" i="3"/>
  <c r="G182" i="3"/>
  <c r="G181" i="3"/>
  <c r="G180" i="3"/>
  <c r="G179" i="3"/>
  <c r="G178" i="3"/>
  <c r="G177" i="3"/>
  <c r="G176" i="3"/>
  <c r="G175" i="3"/>
  <c r="G174" i="3"/>
  <c r="G173" i="3"/>
  <c r="G172" i="3"/>
  <c r="G171" i="3"/>
  <c r="G170" i="3"/>
  <c r="G169" i="3"/>
  <c r="G168" i="3"/>
  <c r="G167" i="3"/>
  <c r="G166" i="3"/>
  <c r="G165" i="3"/>
  <c r="G164" i="3"/>
  <c r="G163" i="3"/>
  <c r="G162" i="3"/>
  <c r="G161" i="3"/>
  <c r="G160" i="3"/>
  <c r="G159" i="3"/>
  <c r="G158" i="3"/>
  <c r="G157" i="3"/>
  <c r="G156" i="3"/>
  <c r="G155" i="3"/>
  <c r="G154" i="3"/>
  <c r="G153" i="3"/>
  <c r="G152" i="3"/>
  <c r="G151" i="3"/>
  <c r="G150" i="3"/>
  <c r="G149" i="3"/>
  <c r="G148" i="3"/>
  <c r="G147" i="3"/>
  <c r="G146" i="3"/>
  <c r="G145" i="3"/>
  <c r="G144" i="3"/>
  <c r="G143" i="3"/>
  <c r="G142" i="3"/>
  <c r="G141" i="3"/>
  <c r="G140" i="3"/>
  <c r="G139" i="3"/>
  <c r="G138" i="3"/>
  <c r="G137" i="3"/>
  <c r="G136" i="3"/>
  <c r="G135" i="3"/>
  <c r="G134" i="3"/>
  <c r="G133" i="3"/>
  <c r="G132" i="3"/>
  <c r="G131" i="3"/>
  <c r="G130" i="3"/>
  <c r="G129" i="3"/>
  <c r="G128" i="3"/>
  <c r="G127" i="3"/>
  <c r="G126" i="3"/>
  <c r="G125" i="3"/>
  <c r="G124" i="3"/>
  <c r="G123" i="3"/>
  <c r="G122" i="3"/>
  <c r="G121" i="3"/>
  <c r="G120" i="3"/>
  <c r="G119" i="3"/>
  <c r="G118" i="3"/>
  <c r="G116" i="3"/>
  <c r="G115" i="3"/>
  <c r="G114" i="3"/>
  <c r="G113" i="3"/>
  <c r="G112" i="3"/>
  <c r="G111" i="3"/>
  <c r="G110" i="3"/>
  <c r="G109" i="3"/>
  <c r="G108" i="3"/>
  <c r="G107" i="3"/>
  <c r="G106" i="3"/>
  <c r="G105" i="3"/>
  <c r="G104" i="3"/>
  <c r="G103" i="3"/>
  <c r="G102" i="3"/>
  <c r="G101" i="3"/>
  <c r="G100" i="3"/>
  <c r="G99" i="3"/>
  <c r="G98" i="3"/>
  <c r="G97" i="3"/>
  <c r="G96" i="3"/>
  <c r="G95" i="3"/>
  <c r="G94" i="3"/>
  <c r="G93" i="3"/>
  <c r="G92" i="3"/>
  <c r="G91" i="3"/>
  <c r="G90" i="3"/>
  <c r="G89" i="3"/>
  <c r="G88" i="3"/>
  <c r="G87" i="3"/>
  <c r="G86" i="3"/>
  <c r="G85" i="3"/>
  <c r="G84" i="3"/>
  <c r="G83" i="3"/>
  <c r="G82" i="3"/>
  <c r="G81" i="3"/>
  <c r="G80" i="3"/>
  <c r="G79" i="3"/>
  <c r="G78" i="3"/>
  <c r="G77" i="3"/>
  <c r="G76" i="3"/>
  <c r="G75" i="3"/>
  <c r="G74" i="3"/>
  <c r="G73" i="3"/>
  <c r="G72" i="3"/>
  <c r="G71" i="3"/>
  <c r="G70" i="3"/>
  <c r="G69" i="3"/>
  <c r="G68" i="3"/>
  <c r="G67" i="3"/>
  <c r="G66" i="3"/>
  <c r="G65" i="3"/>
  <c r="G64" i="3"/>
  <c r="G63" i="3"/>
  <c r="G62" i="3"/>
  <c r="G61" i="3"/>
  <c r="G60" i="3"/>
  <c r="G59" i="3"/>
  <c r="G58" i="3"/>
  <c r="G57" i="3"/>
  <c r="G56" i="3"/>
  <c r="G55" i="3"/>
  <c r="G54" i="3"/>
  <c r="G53" i="3"/>
  <c r="G52" i="3"/>
  <c r="G51" i="3"/>
  <c r="G50" i="3"/>
  <c r="G49" i="3"/>
  <c r="G48" i="3"/>
  <c r="G47" i="3"/>
  <c r="G46" i="3"/>
  <c r="G45" i="3"/>
  <c r="G44" i="3"/>
  <c r="G43" i="3"/>
  <c r="G42" i="3"/>
  <c r="G41" i="3"/>
  <c r="G40" i="3"/>
  <c r="G39" i="3"/>
  <c r="G38" i="3"/>
  <c r="G37" i="3"/>
  <c r="G36" i="3"/>
  <c r="G35" i="3"/>
  <c r="G34" i="3"/>
  <c r="G33" i="3"/>
  <c r="G32" i="3"/>
  <c r="G31" i="3"/>
  <c r="G30" i="3"/>
  <c r="G29" i="3"/>
  <c r="G28" i="3"/>
  <c r="G27" i="3"/>
  <c r="G26" i="3"/>
  <c r="G25" i="3"/>
  <c r="G24" i="3"/>
  <c r="G23" i="3"/>
  <c r="G22" i="3"/>
  <c r="G21" i="3"/>
  <c r="G20" i="3"/>
  <c r="G19" i="3"/>
  <c r="G18" i="3"/>
  <c r="G17" i="3"/>
  <c r="G16" i="3"/>
  <c r="G15" i="3"/>
  <c r="G14" i="3"/>
  <c r="G13" i="3"/>
  <c r="G12" i="3"/>
  <c r="G11" i="3"/>
  <c r="G10" i="3"/>
  <c r="G9" i="3"/>
  <c r="G8" i="3"/>
  <c r="G7" i="3"/>
  <c r="G6" i="3"/>
  <c r="G5" i="3"/>
  <c r="L37" i="3" l="1"/>
  <c r="F21" i="2" l="1"/>
  <c r="G131" i="5" l="1"/>
  <c r="J131" i="5" s="1"/>
  <c r="G131" i="7"/>
  <c r="I131" i="7"/>
  <c r="Q131" i="3"/>
  <c r="R131" i="3" s="1"/>
  <c r="V131" i="3"/>
  <c r="Z131" i="3" s="1"/>
  <c r="W131" i="3"/>
  <c r="AA131" i="3" s="1"/>
  <c r="X131" i="3"/>
  <c r="F131" i="2"/>
  <c r="AB131" i="3" l="1"/>
  <c r="AD131" i="3" s="1"/>
  <c r="J131" i="7" s="1"/>
  <c r="K131" i="7" s="1"/>
  <c r="L131" i="7" s="1"/>
  <c r="P131" i="7" s="1"/>
  <c r="J275" i="1" l="1"/>
  <c r="G180" i="5" l="1"/>
  <c r="Q130" i="3" l="1"/>
  <c r="R130" i="3" l="1"/>
  <c r="G236" i="5"/>
  <c r="J236" i="5" s="1"/>
  <c r="X236" i="3"/>
  <c r="W236" i="3"/>
  <c r="V236" i="3"/>
  <c r="G236" i="7"/>
  <c r="I236" i="7"/>
  <c r="Q236" i="3"/>
  <c r="E265" i="2"/>
  <c r="F236" i="2"/>
  <c r="Z236" i="3" l="1"/>
  <c r="AA236" i="3"/>
  <c r="R236" i="3"/>
  <c r="AB236" i="3"/>
  <c r="F275" i="8"/>
  <c r="F265" i="3"/>
  <c r="E265" i="3"/>
  <c r="D265" i="3"/>
  <c r="C265" i="3"/>
  <c r="AD236" i="3" l="1"/>
  <c r="J236" i="7" s="1"/>
  <c r="K236" i="7" s="1"/>
  <c r="L236" i="7" s="1"/>
  <c r="P236" i="7" s="1"/>
  <c r="M265" i="3"/>
  <c r="N265" i="3"/>
  <c r="O265" i="3"/>
  <c r="P265" i="3"/>
  <c r="G264" i="5" l="1"/>
  <c r="G64" i="5"/>
  <c r="G65" i="5"/>
  <c r="G66" i="5"/>
  <c r="G67" i="5"/>
  <c r="G68" i="5"/>
  <c r="G69" i="5"/>
  <c r="G70" i="5"/>
  <c r="G71" i="5"/>
  <c r="G72" i="5"/>
  <c r="G73" i="5"/>
  <c r="G74" i="5"/>
  <c r="G75" i="5"/>
  <c r="G76" i="5"/>
  <c r="G77" i="5"/>
  <c r="G78" i="5"/>
  <c r="G79" i="5"/>
  <c r="G80" i="5"/>
  <c r="G81" i="5"/>
  <c r="G82" i="5"/>
  <c r="G83" i="5"/>
  <c r="G84" i="5"/>
  <c r="G85" i="5"/>
  <c r="G86" i="5"/>
  <c r="G87" i="5"/>
  <c r="G88" i="5"/>
  <c r="G89" i="5"/>
  <c r="G90" i="5"/>
  <c r="G91" i="5"/>
  <c r="G92" i="5"/>
  <c r="G93" i="5"/>
  <c r="G94" i="5"/>
  <c r="G95" i="5"/>
  <c r="G96" i="5"/>
  <c r="G97" i="5"/>
  <c r="G98" i="5"/>
  <c r="G99" i="5"/>
  <c r="G100" i="5"/>
  <c r="G101" i="5"/>
  <c r="G102" i="5"/>
  <c r="G103" i="5"/>
  <c r="G104" i="5"/>
  <c r="G105" i="5"/>
  <c r="G106" i="5"/>
  <c r="G107" i="5"/>
  <c r="G108" i="5"/>
  <c r="G109" i="5"/>
  <c r="G110" i="5"/>
  <c r="G111" i="5"/>
  <c r="G112" i="5"/>
  <c r="G113" i="5"/>
  <c r="G114" i="5"/>
  <c r="G115" i="5"/>
  <c r="G116" i="5"/>
  <c r="G117" i="5"/>
  <c r="G118" i="5"/>
  <c r="G119" i="5"/>
  <c r="G120" i="5"/>
  <c r="G121" i="5"/>
  <c r="G122" i="5"/>
  <c r="G123" i="5"/>
  <c r="G124" i="5"/>
  <c r="G125" i="5"/>
  <c r="G126" i="5"/>
  <c r="G127" i="5"/>
  <c r="G128" i="5"/>
  <c r="G129" i="5"/>
  <c r="G130" i="5"/>
  <c r="G132" i="5"/>
  <c r="G133" i="5"/>
  <c r="G134" i="5"/>
  <c r="G135" i="5"/>
  <c r="G136" i="5"/>
  <c r="G137" i="5"/>
  <c r="G138" i="5"/>
  <c r="G139" i="5"/>
  <c r="G140" i="5"/>
  <c r="G141" i="5"/>
  <c r="G142" i="5"/>
  <c r="G143" i="5"/>
  <c r="G144" i="5"/>
  <c r="G145" i="5"/>
  <c r="G146" i="5"/>
  <c r="G147" i="5"/>
  <c r="G148" i="5"/>
  <c r="G149" i="5"/>
  <c r="G150" i="5"/>
  <c r="G151" i="5"/>
  <c r="G152" i="5"/>
  <c r="G153" i="5"/>
  <c r="G154" i="5"/>
  <c r="G155" i="5"/>
  <c r="G156" i="5"/>
  <c r="G157" i="5"/>
  <c r="G158" i="5"/>
  <c r="G159" i="5"/>
  <c r="G160" i="5"/>
  <c r="G161" i="5"/>
  <c r="G162" i="5"/>
  <c r="G163" i="5"/>
  <c r="G164" i="5"/>
  <c r="G165" i="5"/>
  <c r="G166" i="5"/>
  <c r="G167" i="5"/>
  <c r="G168" i="5"/>
  <c r="G169" i="5"/>
  <c r="G170" i="5"/>
  <c r="G171" i="5"/>
  <c r="G172" i="5"/>
  <c r="G173" i="5"/>
  <c r="G174" i="5"/>
  <c r="G175" i="5"/>
  <c r="G176" i="5"/>
  <c r="G177" i="5"/>
  <c r="G178" i="5"/>
  <c r="G179" i="5"/>
  <c r="G181" i="5"/>
  <c r="G182" i="5"/>
  <c r="G183" i="5"/>
  <c r="G184" i="5"/>
  <c r="G185" i="5"/>
  <c r="G186" i="5"/>
  <c r="G187" i="5"/>
  <c r="G188" i="5"/>
  <c r="G189" i="5"/>
  <c r="G190" i="5"/>
  <c r="G191" i="5"/>
  <c r="G192" i="5"/>
  <c r="G193" i="5"/>
  <c r="G194" i="5"/>
  <c r="G195" i="5"/>
  <c r="G196" i="5"/>
  <c r="G197" i="5"/>
  <c r="G198" i="5"/>
  <c r="G262" i="5"/>
  <c r="G199" i="5"/>
  <c r="G200" i="5"/>
  <c r="G201" i="5"/>
  <c r="G202" i="5"/>
  <c r="G203" i="5"/>
  <c r="G204" i="5"/>
  <c r="G205" i="5"/>
  <c r="G206" i="5"/>
  <c r="G207" i="5"/>
  <c r="G208" i="5"/>
  <c r="G209" i="5"/>
  <c r="G210" i="5"/>
  <c r="G211" i="5"/>
  <c r="G212" i="5"/>
  <c r="G213" i="5"/>
  <c r="G214" i="5"/>
  <c r="G215" i="5"/>
  <c r="G216" i="5"/>
  <c r="G217" i="5"/>
  <c r="G218" i="5"/>
  <c r="G219" i="5"/>
  <c r="G220" i="5"/>
  <c r="G221" i="5"/>
  <c r="G222" i="5"/>
  <c r="G223" i="5"/>
  <c r="G224" i="5"/>
  <c r="G225" i="5"/>
  <c r="G226" i="5"/>
  <c r="G227" i="5"/>
  <c r="G228" i="5"/>
  <c r="G229" i="5"/>
  <c r="G230" i="5"/>
  <c r="G231" i="5"/>
  <c r="G232" i="5"/>
  <c r="G233" i="5"/>
  <c r="G234" i="5"/>
  <c r="G235" i="5"/>
  <c r="G237" i="5"/>
  <c r="G238" i="5"/>
  <c r="G239" i="5"/>
  <c r="G240" i="5"/>
  <c r="G241" i="5"/>
  <c r="G242" i="5"/>
  <c r="G243" i="5"/>
  <c r="G244" i="5"/>
  <c r="G245" i="5"/>
  <c r="G246" i="5"/>
  <c r="G247" i="5"/>
  <c r="G248" i="5"/>
  <c r="G249" i="5"/>
  <c r="G250" i="5"/>
  <c r="G251" i="5"/>
  <c r="G252" i="5"/>
  <c r="G253" i="5"/>
  <c r="G254" i="5"/>
  <c r="G255" i="5"/>
  <c r="G256" i="5"/>
  <c r="G257" i="5"/>
  <c r="G258" i="5"/>
  <c r="G259" i="5"/>
  <c r="G260" i="5"/>
  <c r="G261" i="5"/>
  <c r="G263" i="5"/>
  <c r="G63" i="5"/>
  <c r="G6" i="5"/>
  <c r="G7" i="5"/>
  <c r="G8" i="5"/>
  <c r="G9" i="5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G39" i="5"/>
  <c r="G40" i="5"/>
  <c r="G41" i="5"/>
  <c r="G42" i="5"/>
  <c r="G43" i="5"/>
  <c r="G44" i="5"/>
  <c r="G45" i="5"/>
  <c r="G46" i="5"/>
  <c r="G47" i="5"/>
  <c r="G48" i="5"/>
  <c r="G49" i="5"/>
  <c r="G50" i="5"/>
  <c r="G51" i="5"/>
  <c r="G52" i="5"/>
  <c r="G53" i="5"/>
  <c r="G54" i="5"/>
  <c r="G55" i="5"/>
  <c r="G56" i="5"/>
  <c r="G57" i="5"/>
  <c r="G58" i="5"/>
  <c r="G59" i="5"/>
  <c r="G60" i="5"/>
  <c r="G61" i="5"/>
  <c r="G62" i="5"/>
  <c r="G5" i="5"/>
  <c r="Q16" i="3" l="1"/>
  <c r="F5" i="2" l="1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262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3" i="2"/>
  <c r="F264" i="2"/>
  <c r="Q5" i="3"/>
  <c r="Q6" i="3"/>
  <c r="Q7" i="3"/>
  <c r="Q8" i="3"/>
  <c r="Q9" i="3"/>
  <c r="Q10" i="3"/>
  <c r="Q11" i="3"/>
  <c r="Q12" i="3"/>
  <c r="Q13" i="3"/>
  <c r="Q14" i="3"/>
  <c r="Q15" i="3"/>
  <c r="R16" i="3"/>
  <c r="Q17" i="3"/>
  <c r="Q18" i="3"/>
  <c r="Q19" i="3"/>
  <c r="Q20" i="3"/>
  <c r="Q21" i="3"/>
  <c r="Q22" i="3"/>
  <c r="Q23" i="3"/>
  <c r="Q24" i="3"/>
  <c r="Q25" i="3"/>
  <c r="Q26" i="3"/>
  <c r="Q27" i="3"/>
  <c r="Q28" i="3"/>
  <c r="Q29" i="3"/>
  <c r="Q30" i="3"/>
  <c r="Q31" i="3"/>
  <c r="Q32" i="3"/>
  <c r="Q33" i="3"/>
  <c r="Q34" i="3"/>
  <c r="Q35" i="3"/>
  <c r="Q36" i="3"/>
  <c r="Q37" i="3"/>
  <c r="Q38" i="3"/>
  <c r="Q39" i="3"/>
  <c r="Q40" i="3"/>
  <c r="Q41" i="3"/>
  <c r="Q42" i="3"/>
  <c r="Q43" i="3"/>
  <c r="Q44" i="3"/>
  <c r="Q45" i="3"/>
  <c r="Q46" i="3"/>
  <c r="Q47" i="3"/>
  <c r="Q48" i="3"/>
  <c r="Q49" i="3"/>
  <c r="Q50" i="3"/>
  <c r="Q51" i="3"/>
  <c r="Q52" i="3"/>
  <c r="Q53" i="3"/>
  <c r="Q54" i="3"/>
  <c r="Q55" i="3"/>
  <c r="Q56" i="3"/>
  <c r="Q57" i="3"/>
  <c r="Q58" i="3"/>
  <c r="Q59" i="3"/>
  <c r="Q60" i="3"/>
  <c r="Q61" i="3"/>
  <c r="Q62" i="3"/>
  <c r="Q63" i="3"/>
  <c r="Q64" i="3"/>
  <c r="Q65" i="3"/>
  <c r="Q66" i="3"/>
  <c r="Q67" i="3"/>
  <c r="Q68" i="3"/>
  <c r="Q69" i="3"/>
  <c r="Q70" i="3"/>
  <c r="Q71" i="3"/>
  <c r="Q72" i="3"/>
  <c r="Q73" i="3"/>
  <c r="Q74" i="3"/>
  <c r="Q75" i="3"/>
  <c r="Q76" i="3"/>
  <c r="Q77" i="3"/>
  <c r="Q78" i="3"/>
  <c r="Q79" i="3"/>
  <c r="Q80" i="3"/>
  <c r="Q81" i="3"/>
  <c r="Q82" i="3"/>
  <c r="Q83" i="3"/>
  <c r="Q84" i="3"/>
  <c r="Q85" i="3"/>
  <c r="Q86" i="3"/>
  <c r="Q87" i="3"/>
  <c r="Q88" i="3"/>
  <c r="Q89" i="3"/>
  <c r="Q90" i="3"/>
  <c r="Q91" i="3"/>
  <c r="Q92" i="3"/>
  <c r="Q93" i="3"/>
  <c r="Q94" i="3"/>
  <c r="Q95" i="3"/>
  <c r="Q96" i="3"/>
  <c r="Q97" i="3"/>
  <c r="Q98" i="3"/>
  <c r="Q99" i="3"/>
  <c r="Q100" i="3"/>
  <c r="Q101" i="3"/>
  <c r="Q102" i="3"/>
  <c r="Q103" i="3"/>
  <c r="Q104" i="3"/>
  <c r="R104" i="3" s="1"/>
  <c r="Q105" i="3"/>
  <c r="Q106" i="3"/>
  <c r="Q107" i="3"/>
  <c r="Q108" i="3"/>
  <c r="Q109" i="3"/>
  <c r="Q110" i="3"/>
  <c r="Q111" i="3"/>
  <c r="Q112" i="3"/>
  <c r="Q113" i="3"/>
  <c r="Q114" i="3"/>
  <c r="Q115" i="3"/>
  <c r="Q116" i="3"/>
  <c r="Q117" i="3"/>
  <c r="Q118" i="3"/>
  <c r="Q119" i="3"/>
  <c r="Q120" i="3"/>
  <c r="Q121" i="3"/>
  <c r="Q122" i="3"/>
  <c r="Q123" i="3"/>
  <c r="Q124" i="3"/>
  <c r="Q125" i="3"/>
  <c r="Q126" i="3"/>
  <c r="Q127" i="3"/>
  <c r="Q128" i="3"/>
  <c r="Q129" i="3"/>
  <c r="Q132" i="3"/>
  <c r="Q133" i="3"/>
  <c r="Q134" i="3"/>
  <c r="Q135" i="3"/>
  <c r="Q136" i="3"/>
  <c r="Q137" i="3"/>
  <c r="Q138" i="3"/>
  <c r="Q139" i="3"/>
  <c r="Q140" i="3"/>
  <c r="Q141" i="3"/>
  <c r="Q142" i="3"/>
  <c r="Q143" i="3"/>
  <c r="Q144" i="3"/>
  <c r="Q145" i="3"/>
  <c r="Q146" i="3"/>
  <c r="Q147" i="3"/>
  <c r="Q148" i="3"/>
  <c r="Q149" i="3"/>
  <c r="Q150" i="3"/>
  <c r="Q151" i="3"/>
  <c r="Q152" i="3"/>
  <c r="Q153" i="3"/>
  <c r="Q154" i="3"/>
  <c r="Q155" i="3"/>
  <c r="Q156" i="3"/>
  <c r="Q157" i="3"/>
  <c r="Q158" i="3"/>
  <c r="Q159" i="3"/>
  <c r="Q160" i="3"/>
  <c r="Q161" i="3"/>
  <c r="Q162" i="3"/>
  <c r="Q163" i="3"/>
  <c r="Q164" i="3"/>
  <c r="Q165" i="3"/>
  <c r="Q166" i="3"/>
  <c r="Q167" i="3"/>
  <c r="Q168" i="3"/>
  <c r="Q169" i="3"/>
  <c r="Q170" i="3"/>
  <c r="Q171" i="3"/>
  <c r="Q172" i="3"/>
  <c r="Q173" i="3"/>
  <c r="Q174" i="3"/>
  <c r="Q175" i="3"/>
  <c r="Q176" i="3"/>
  <c r="Q177" i="3"/>
  <c r="Q178" i="3"/>
  <c r="Q179" i="3"/>
  <c r="Q180" i="3"/>
  <c r="Q181" i="3"/>
  <c r="Q182" i="3"/>
  <c r="Q183" i="3"/>
  <c r="Q184" i="3"/>
  <c r="Q185" i="3"/>
  <c r="Q186" i="3"/>
  <c r="Q187" i="3"/>
  <c r="Q188" i="3"/>
  <c r="Q189" i="3"/>
  <c r="Q190" i="3"/>
  <c r="Q191" i="3"/>
  <c r="Q192" i="3"/>
  <c r="Q193" i="3"/>
  <c r="Q194" i="3"/>
  <c r="Q195" i="3"/>
  <c r="Q196" i="3"/>
  <c r="Q197" i="3"/>
  <c r="Q198" i="3"/>
  <c r="Q262" i="3"/>
  <c r="Q199" i="3"/>
  <c r="Q200" i="3"/>
  <c r="Q201" i="3"/>
  <c r="Q202" i="3"/>
  <c r="Q203" i="3"/>
  <c r="Q204" i="3"/>
  <c r="Q205" i="3"/>
  <c r="Q206" i="3"/>
  <c r="Q207" i="3"/>
  <c r="Q208" i="3"/>
  <c r="Q209" i="3"/>
  <c r="Q210" i="3"/>
  <c r="Q211" i="3"/>
  <c r="Q212" i="3"/>
  <c r="Q213" i="3"/>
  <c r="Q214" i="3"/>
  <c r="Q215" i="3"/>
  <c r="Q216" i="3"/>
  <c r="Q217" i="3"/>
  <c r="Q218" i="3"/>
  <c r="Q219" i="3"/>
  <c r="Q220" i="3"/>
  <c r="Q221" i="3"/>
  <c r="Q222" i="3"/>
  <c r="Q223" i="3"/>
  <c r="Q224" i="3"/>
  <c r="Q225" i="3"/>
  <c r="Q226" i="3"/>
  <c r="Q227" i="3"/>
  <c r="Q228" i="3"/>
  <c r="Q229" i="3"/>
  <c r="Q230" i="3"/>
  <c r="Q231" i="3"/>
  <c r="Q232" i="3"/>
  <c r="Q233" i="3"/>
  <c r="Q234" i="3"/>
  <c r="Q235" i="3"/>
  <c r="Q237" i="3"/>
  <c r="Q238" i="3"/>
  <c r="Q239" i="3"/>
  <c r="Q240" i="3"/>
  <c r="Q241" i="3"/>
  <c r="Q242" i="3"/>
  <c r="Q243" i="3"/>
  <c r="Q244" i="3"/>
  <c r="Q245" i="3"/>
  <c r="Q246" i="3"/>
  <c r="Q247" i="3"/>
  <c r="Q248" i="3"/>
  <c r="Q249" i="3"/>
  <c r="Q250" i="3"/>
  <c r="Q251" i="3"/>
  <c r="Q252" i="3"/>
  <c r="Q253" i="3"/>
  <c r="Q254" i="3"/>
  <c r="Q255" i="3"/>
  <c r="Q256" i="3"/>
  <c r="Q257" i="3"/>
  <c r="Q258" i="3"/>
  <c r="Q259" i="3"/>
  <c r="Q260" i="3"/>
  <c r="Q261" i="3"/>
  <c r="Q263" i="3"/>
  <c r="Q264" i="3"/>
  <c r="I5" i="7"/>
  <c r="V5" i="3"/>
  <c r="Z5" i="3" s="1"/>
  <c r="W5" i="3"/>
  <c r="AA5" i="3" s="1"/>
  <c r="X5" i="3"/>
  <c r="I6" i="7"/>
  <c r="V6" i="3"/>
  <c r="W6" i="3"/>
  <c r="X6" i="3"/>
  <c r="I7" i="7"/>
  <c r="V7" i="3"/>
  <c r="W7" i="3"/>
  <c r="X7" i="3"/>
  <c r="I8" i="7"/>
  <c r="V8" i="3"/>
  <c r="W8" i="3"/>
  <c r="X8" i="3"/>
  <c r="I9" i="7"/>
  <c r="V9" i="3"/>
  <c r="Z9" i="3" s="1"/>
  <c r="W9" i="3"/>
  <c r="AA9" i="3" s="1"/>
  <c r="X9" i="3"/>
  <c r="I10" i="7"/>
  <c r="V10" i="3"/>
  <c r="W10" i="3"/>
  <c r="X10" i="3"/>
  <c r="I11" i="7"/>
  <c r="V11" i="3"/>
  <c r="W11" i="3"/>
  <c r="X11" i="3"/>
  <c r="I12" i="7"/>
  <c r="V12" i="3"/>
  <c r="W12" i="3"/>
  <c r="X12" i="3"/>
  <c r="I13" i="7"/>
  <c r="V13" i="3"/>
  <c r="Z13" i="3" s="1"/>
  <c r="W13" i="3"/>
  <c r="AA13" i="3" s="1"/>
  <c r="X13" i="3"/>
  <c r="I14" i="7"/>
  <c r="V14" i="3"/>
  <c r="W14" i="3"/>
  <c r="X14" i="3"/>
  <c r="I15" i="7"/>
  <c r="V15" i="3"/>
  <c r="W15" i="3"/>
  <c r="X15" i="3"/>
  <c r="I16" i="7"/>
  <c r="V16" i="3"/>
  <c r="Z16" i="3" s="1"/>
  <c r="W16" i="3"/>
  <c r="AA16" i="3" s="1"/>
  <c r="X16" i="3"/>
  <c r="AB16" i="3" s="1"/>
  <c r="I17" i="7"/>
  <c r="V17" i="3"/>
  <c r="W17" i="3"/>
  <c r="AA17" i="3" s="1"/>
  <c r="X17" i="3"/>
  <c r="AB17" i="3" s="1"/>
  <c r="I18" i="7"/>
  <c r="V18" i="3"/>
  <c r="W18" i="3"/>
  <c r="X18" i="3"/>
  <c r="I19" i="7"/>
  <c r="V19" i="3"/>
  <c r="W19" i="3"/>
  <c r="X19" i="3"/>
  <c r="I20" i="7"/>
  <c r="V20" i="3"/>
  <c r="Z20" i="3" s="1"/>
  <c r="W20" i="3"/>
  <c r="X20" i="3"/>
  <c r="I21" i="7"/>
  <c r="V21" i="3"/>
  <c r="W21" i="3"/>
  <c r="AA21" i="3" s="1"/>
  <c r="X21" i="3"/>
  <c r="AB21" i="3" s="1"/>
  <c r="I22" i="7"/>
  <c r="V22" i="3"/>
  <c r="W22" i="3"/>
  <c r="X22" i="3"/>
  <c r="I23" i="7"/>
  <c r="V23" i="3"/>
  <c r="W23" i="3"/>
  <c r="X23" i="3"/>
  <c r="I24" i="7"/>
  <c r="V24" i="3"/>
  <c r="Z24" i="3" s="1"/>
  <c r="W24" i="3"/>
  <c r="X24" i="3"/>
  <c r="I25" i="7"/>
  <c r="V25" i="3"/>
  <c r="W25" i="3"/>
  <c r="AA25" i="3" s="1"/>
  <c r="X25" i="3"/>
  <c r="AB25" i="3" s="1"/>
  <c r="I26" i="7"/>
  <c r="V26" i="3"/>
  <c r="W26" i="3"/>
  <c r="X26" i="3"/>
  <c r="I27" i="7"/>
  <c r="V27" i="3"/>
  <c r="W27" i="3"/>
  <c r="X27" i="3"/>
  <c r="I28" i="7"/>
  <c r="V28" i="3"/>
  <c r="Z28" i="3" s="1"/>
  <c r="W28" i="3"/>
  <c r="X28" i="3"/>
  <c r="I29" i="7"/>
  <c r="V29" i="3"/>
  <c r="W29" i="3"/>
  <c r="AA29" i="3" s="1"/>
  <c r="X29" i="3"/>
  <c r="AB29" i="3" s="1"/>
  <c r="I30" i="7"/>
  <c r="V30" i="3"/>
  <c r="W30" i="3"/>
  <c r="X30" i="3"/>
  <c r="I31" i="7"/>
  <c r="V31" i="3"/>
  <c r="W31" i="3"/>
  <c r="X31" i="3"/>
  <c r="I32" i="7"/>
  <c r="V32" i="3"/>
  <c r="Z32" i="3" s="1"/>
  <c r="W32" i="3"/>
  <c r="X32" i="3"/>
  <c r="I33" i="7"/>
  <c r="V33" i="3"/>
  <c r="W33" i="3"/>
  <c r="AA33" i="3" s="1"/>
  <c r="X33" i="3"/>
  <c r="AB33" i="3" s="1"/>
  <c r="I34" i="7"/>
  <c r="V34" i="3"/>
  <c r="W34" i="3"/>
  <c r="X34" i="3"/>
  <c r="I35" i="7"/>
  <c r="V35" i="3"/>
  <c r="W35" i="3"/>
  <c r="X35" i="3"/>
  <c r="I36" i="7"/>
  <c r="V36" i="3"/>
  <c r="Z36" i="3" s="1"/>
  <c r="W36" i="3"/>
  <c r="X36" i="3"/>
  <c r="I37" i="7"/>
  <c r="V37" i="3"/>
  <c r="W37" i="3"/>
  <c r="AA37" i="3" s="1"/>
  <c r="X37" i="3"/>
  <c r="AB37" i="3" s="1"/>
  <c r="I38" i="7"/>
  <c r="V38" i="3"/>
  <c r="W38" i="3"/>
  <c r="X38" i="3"/>
  <c r="I39" i="7"/>
  <c r="V39" i="3"/>
  <c r="W39" i="3"/>
  <c r="X39" i="3"/>
  <c r="I40" i="7"/>
  <c r="V40" i="3"/>
  <c r="Z40" i="3" s="1"/>
  <c r="W40" i="3"/>
  <c r="X40" i="3"/>
  <c r="I41" i="7"/>
  <c r="V41" i="3"/>
  <c r="W41" i="3"/>
  <c r="AA41" i="3" s="1"/>
  <c r="X41" i="3"/>
  <c r="AB41" i="3" s="1"/>
  <c r="I42" i="7"/>
  <c r="V42" i="3"/>
  <c r="W42" i="3"/>
  <c r="X42" i="3"/>
  <c r="I43" i="7"/>
  <c r="V43" i="3"/>
  <c r="W43" i="3"/>
  <c r="X43" i="3"/>
  <c r="I44" i="7"/>
  <c r="V44" i="3"/>
  <c r="Z44" i="3" s="1"/>
  <c r="W44" i="3"/>
  <c r="X44" i="3"/>
  <c r="I45" i="7"/>
  <c r="V45" i="3"/>
  <c r="W45" i="3"/>
  <c r="AA45" i="3" s="1"/>
  <c r="X45" i="3"/>
  <c r="I46" i="7"/>
  <c r="V46" i="3"/>
  <c r="W46" i="3"/>
  <c r="X46" i="3"/>
  <c r="I47" i="7"/>
  <c r="V47" i="3"/>
  <c r="W47" i="3"/>
  <c r="X47" i="3"/>
  <c r="I48" i="7"/>
  <c r="V48" i="3"/>
  <c r="Z48" i="3" s="1"/>
  <c r="W48" i="3"/>
  <c r="X48" i="3"/>
  <c r="I49" i="7"/>
  <c r="V49" i="3"/>
  <c r="W49" i="3"/>
  <c r="AA49" i="3" s="1"/>
  <c r="X49" i="3"/>
  <c r="I50" i="7"/>
  <c r="V50" i="3"/>
  <c r="W50" i="3"/>
  <c r="X50" i="3"/>
  <c r="I51" i="7"/>
  <c r="V51" i="3"/>
  <c r="W51" i="3"/>
  <c r="X51" i="3"/>
  <c r="I52" i="7"/>
  <c r="V52" i="3"/>
  <c r="Z52" i="3" s="1"/>
  <c r="W52" i="3"/>
  <c r="X52" i="3"/>
  <c r="I53" i="7"/>
  <c r="V53" i="3"/>
  <c r="W53" i="3"/>
  <c r="AA53" i="3" s="1"/>
  <c r="X53" i="3"/>
  <c r="AB53" i="3" s="1"/>
  <c r="I54" i="7"/>
  <c r="V54" i="3"/>
  <c r="W54" i="3"/>
  <c r="X54" i="3"/>
  <c r="I55" i="7"/>
  <c r="V55" i="3"/>
  <c r="W55" i="3"/>
  <c r="X55" i="3"/>
  <c r="I56" i="7"/>
  <c r="V56" i="3"/>
  <c r="Z56" i="3" s="1"/>
  <c r="W56" i="3"/>
  <c r="X56" i="3"/>
  <c r="I57" i="7"/>
  <c r="V57" i="3"/>
  <c r="W57" i="3"/>
  <c r="AA57" i="3" s="1"/>
  <c r="X57" i="3"/>
  <c r="AB57" i="3" s="1"/>
  <c r="I58" i="7"/>
  <c r="V58" i="3"/>
  <c r="W58" i="3"/>
  <c r="X58" i="3"/>
  <c r="I59" i="7"/>
  <c r="V59" i="3"/>
  <c r="W59" i="3"/>
  <c r="X59" i="3"/>
  <c r="I60" i="7"/>
  <c r="V60" i="3"/>
  <c r="Z60" i="3" s="1"/>
  <c r="W60" i="3"/>
  <c r="X60" i="3"/>
  <c r="I61" i="7"/>
  <c r="V61" i="3"/>
  <c r="W61" i="3"/>
  <c r="AA61" i="3" s="1"/>
  <c r="X61" i="3"/>
  <c r="I62" i="7"/>
  <c r="V62" i="3"/>
  <c r="W62" i="3"/>
  <c r="X62" i="3"/>
  <c r="I63" i="7"/>
  <c r="V63" i="3"/>
  <c r="W63" i="3"/>
  <c r="X63" i="3"/>
  <c r="I64" i="7"/>
  <c r="V64" i="3"/>
  <c r="Z64" i="3" s="1"/>
  <c r="W64" i="3"/>
  <c r="X64" i="3"/>
  <c r="I65" i="7"/>
  <c r="V65" i="3"/>
  <c r="W65" i="3"/>
  <c r="AA65" i="3" s="1"/>
  <c r="X65" i="3"/>
  <c r="AB65" i="3" s="1"/>
  <c r="I66" i="7"/>
  <c r="V66" i="3"/>
  <c r="W66" i="3"/>
  <c r="X66" i="3"/>
  <c r="I67" i="7"/>
  <c r="V67" i="3"/>
  <c r="W67" i="3"/>
  <c r="X67" i="3"/>
  <c r="I68" i="7"/>
  <c r="V68" i="3"/>
  <c r="Z68" i="3" s="1"/>
  <c r="W68" i="3"/>
  <c r="X68" i="3"/>
  <c r="I69" i="7"/>
  <c r="V69" i="3"/>
  <c r="W69" i="3"/>
  <c r="AA69" i="3" s="1"/>
  <c r="X69" i="3"/>
  <c r="I70" i="7"/>
  <c r="V70" i="3"/>
  <c r="W70" i="3"/>
  <c r="X70" i="3"/>
  <c r="I71" i="7"/>
  <c r="V71" i="3"/>
  <c r="W71" i="3"/>
  <c r="X71" i="3"/>
  <c r="I72" i="7"/>
  <c r="V72" i="3"/>
  <c r="Z72" i="3" s="1"/>
  <c r="W72" i="3"/>
  <c r="X72" i="3"/>
  <c r="I73" i="7"/>
  <c r="V73" i="3"/>
  <c r="W73" i="3"/>
  <c r="AA73" i="3" s="1"/>
  <c r="X73" i="3"/>
  <c r="AB73" i="3" s="1"/>
  <c r="I74" i="7"/>
  <c r="V74" i="3"/>
  <c r="W74" i="3"/>
  <c r="X74" i="3"/>
  <c r="I75" i="7"/>
  <c r="V75" i="3"/>
  <c r="W75" i="3"/>
  <c r="X75" i="3"/>
  <c r="I76" i="7"/>
  <c r="V76" i="3"/>
  <c r="Z76" i="3" s="1"/>
  <c r="W76" i="3"/>
  <c r="X76" i="3"/>
  <c r="I77" i="7"/>
  <c r="V77" i="3"/>
  <c r="W77" i="3"/>
  <c r="AA77" i="3" s="1"/>
  <c r="X77" i="3"/>
  <c r="I78" i="7"/>
  <c r="V78" i="3"/>
  <c r="W78" i="3"/>
  <c r="X78" i="3"/>
  <c r="I79" i="7"/>
  <c r="V79" i="3"/>
  <c r="W79" i="3"/>
  <c r="X79" i="3"/>
  <c r="I80" i="7"/>
  <c r="V80" i="3"/>
  <c r="Z80" i="3" s="1"/>
  <c r="W80" i="3"/>
  <c r="X80" i="3"/>
  <c r="I81" i="7"/>
  <c r="V81" i="3"/>
  <c r="W81" i="3"/>
  <c r="AA81" i="3" s="1"/>
  <c r="X81" i="3"/>
  <c r="AB81" i="3" s="1"/>
  <c r="I82" i="7"/>
  <c r="V82" i="3"/>
  <c r="W82" i="3"/>
  <c r="X82" i="3"/>
  <c r="I83" i="7"/>
  <c r="V83" i="3"/>
  <c r="W83" i="3"/>
  <c r="X83" i="3"/>
  <c r="I84" i="7"/>
  <c r="V84" i="3"/>
  <c r="Z84" i="3" s="1"/>
  <c r="W84" i="3"/>
  <c r="X84" i="3"/>
  <c r="I85" i="7"/>
  <c r="V85" i="3"/>
  <c r="W85" i="3"/>
  <c r="AA85" i="3" s="1"/>
  <c r="X85" i="3"/>
  <c r="AB85" i="3" s="1"/>
  <c r="I86" i="7"/>
  <c r="V86" i="3"/>
  <c r="W86" i="3"/>
  <c r="X86" i="3"/>
  <c r="I87" i="7"/>
  <c r="V87" i="3"/>
  <c r="W87" i="3"/>
  <c r="X87" i="3"/>
  <c r="I88" i="7"/>
  <c r="V88" i="3"/>
  <c r="Z88" i="3" s="1"/>
  <c r="W88" i="3"/>
  <c r="X88" i="3"/>
  <c r="I89" i="7"/>
  <c r="V89" i="3"/>
  <c r="W89" i="3"/>
  <c r="AA89" i="3" s="1"/>
  <c r="X89" i="3"/>
  <c r="AB89" i="3" s="1"/>
  <c r="I90" i="7"/>
  <c r="V90" i="3"/>
  <c r="W90" i="3"/>
  <c r="X90" i="3"/>
  <c r="I91" i="7"/>
  <c r="V91" i="3"/>
  <c r="Z91" i="3" s="1"/>
  <c r="W91" i="3"/>
  <c r="X91" i="3"/>
  <c r="I92" i="7"/>
  <c r="V92" i="3"/>
  <c r="Z92" i="3" s="1"/>
  <c r="W92" i="3"/>
  <c r="AA92" i="3" s="1"/>
  <c r="X92" i="3"/>
  <c r="I93" i="7"/>
  <c r="V93" i="3"/>
  <c r="W93" i="3"/>
  <c r="AA93" i="3" s="1"/>
  <c r="X93" i="3"/>
  <c r="AB93" i="3" s="1"/>
  <c r="I94" i="7"/>
  <c r="V94" i="3"/>
  <c r="W94" i="3"/>
  <c r="X94" i="3"/>
  <c r="I95" i="7"/>
  <c r="V95" i="3"/>
  <c r="Z95" i="3" s="1"/>
  <c r="W95" i="3"/>
  <c r="X95" i="3"/>
  <c r="I96" i="7"/>
  <c r="V96" i="3"/>
  <c r="Z96" i="3" s="1"/>
  <c r="W96" i="3"/>
  <c r="X96" i="3"/>
  <c r="I97" i="7"/>
  <c r="V97" i="3"/>
  <c r="W97" i="3"/>
  <c r="AA97" i="3" s="1"/>
  <c r="X97" i="3"/>
  <c r="AB97" i="3" s="1"/>
  <c r="I98" i="7"/>
  <c r="V98" i="3"/>
  <c r="W98" i="3"/>
  <c r="X98" i="3"/>
  <c r="I99" i="7"/>
  <c r="V99" i="3"/>
  <c r="Z99" i="3" s="1"/>
  <c r="W99" i="3"/>
  <c r="X99" i="3"/>
  <c r="I100" i="7"/>
  <c r="V100" i="3"/>
  <c r="Z100" i="3" s="1"/>
  <c r="W100" i="3"/>
  <c r="X100" i="3"/>
  <c r="I101" i="7"/>
  <c r="V101" i="3"/>
  <c r="W101" i="3"/>
  <c r="AA101" i="3" s="1"/>
  <c r="X101" i="3"/>
  <c r="AB101" i="3" s="1"/>
  <c r="I102" i="7"/>
  <c r="V102" i="3"/>
  <c r="W102" i="3"/>
  <c r="X102" i="3"/>
  <c r="I103" i="7"/>
  <c r="V103" i="3"/>
  <c r="Z103" i="3" s="1"/>
  <c r="W103" i="3"/>
  <c r="X103" i="3"/>
  <c r="I104" i="7"/>
  <c r="V104" i="3"/>
  <c r="Z104" i="3" s="1"/>
  <c r="W104" i="3"/>
  <c r="AA104" i="3" s="1"/>
  <c r="X104" i="3"/>
  <c r="I105" i="7"/>
  <c r="V105" i="3"/>
  <c r="W105" i="3"/>
  <c r="X105" i="3"/>
  <c r="AB105" i="3" s="1"/>
  <c r="I106" i="7"/>
  <c r="V106" i="3"/>
  <c r="Z106" i="3" s="1"/>
  <c r="W106" i="3"/>
  <c r="X106" i="3"/>
  <c r="I107" i="7"/>
  <c r="V107" i="3"/>
  <c r="Z107" i="3" s="1"/>
  <c r="W107" i="3"/>
  <c r="X107" i="3"/>
  <c r="I108" i="7"/>
  <c r="V108" i="3"/>
  <c r="W108" i="3"/>
  <c r="X108" i="3"/>
  <c r="I109" i="7"/>
  <c r="V109" i="3"/>
  <c r="W109" i="3"/>
  <c r="X109" i="3"/>
  <c r="I110" i="7"/>
  <c r="V110" i="3"/>
  <c r="Z110" i="3" s="1"/>
  <c r="W110" i="3"/>
  <c r="X110" i="3"/>
  <c r="I111" i="7"/>
  <c r="V111" i="3"/>
  <c r="W111" i="3"/>
  <c r="X111" i="3"/>
  <c r="I112" i="7"/>
  <c r="V112" i="3"/>
  <c r="W112" i="3"/>
  <c r="X112" i="3"/>
  <c r="I113" i="7"/>
  <c r="V113" i="3"/>
  <c r="W113" i="3"/>
  <c r="X113" i="3"/>
  <c r="AB113" i="3" s="1"/>
  <c r="I114" i="7"/>
  <c r="V114" i="3"/>
  <c r="Z114" i="3" s="1"/>
  <c r="W114" i="3"/>
  <c r="AA114" i="3" s="1"/>
  <c r="X114" i="3"/>
  <c r="I115" i="7"/>
  <c r="V115" i="3"/>
  <c r="W115" i="3"/>
  <c r="X115" i="3"/>
  <c r="I116" i="7"/>
  <c r="V116" i="3"/>
  <c r="W116" i="3"/>
  <c r="X116" i="3"/>
  <c r="I117" i="7"/>
  <c r="V117" i="3"/>
  <c r="W117" i="3"/>
  <c r="X117" i="3"/>
  <c r="AB117" i="3" s="1"/>
  <c r="I118" i="7"/>
  <c r="V118" i="3"/>
  <c r="Z118" i="3" s="1"/>
  <c r="W118" i="3"/>
  <c r="X118" i="3"/>
  <c r="I119" i="7"/>
  <c r="V119" i="3"/>
  <c r="W119" i="3"/>
  <c r="X119" i="3"/>
  <c r="I120" i="7"/>
  <c r="V120" i="3"/>
  <c r="W120" i="3"/>
  <c r="X120" i="3"/>
  <c r="I121" i="7"/>
  <c r="V121" i="3"/>
  <c r="Z121" i="3" s="1"/>
  <c r="W121" i="3"/>
  <c r="X121" i="3"/>
  <c r="AB121" i="3" s="1"/>
  <c r="I122" i="7"/>
  <c r="V122" i="3"/>
  <c r="Z122" i="3" s="1"/>
  <c r="W122" i="3"/>
  <c r="X122" i="3"/>
  <c r="I123" i="7"/>
  <c r="V123" i="3"/>
  <c r="W123" i="3"/>
  <c r="X123" i="3"/>
  <c r="I124" i="7"/>
  <c r="V124" i="3"/>
  <c r="W124" i="3"/>
  <c r="X124" i="3"/>
  <c r="I125" i="7"/>
  <c r="V125" i="3"/>
  <c r="W125" i="3"/>
  <c r="X125" i="3"/>
  <c r="AB125" i="3" s="1"/>
  <c r="I126" i="7"/>
  <c r="V126" i="3"/>
  <c r="Z126" i="3" s="1"/>
  <c r="W126" i="3"/>
  <c r="X126" i="3"/>
  <c r="I127" i="7"/>
  <c r="V127" i="3"/>
  <c r="W127" i="3"/>
  <c r="X127" i="3"/>
  <c r="I128" i="7"/>
  <c r="V128" i="3"/>
  <c r="W128" i="3"/>
  <c r="X128" i="3"/>
  <c r="I129" i="7"/>
  <c r="V129" i="3"/>
  <c r="W129" i="3"/>
  <c r="X129" i="3"/>
  <c r="AB129" i="3" s="1"/>
  <c r="I130" i="7"/>
  <c r="V130" i="3"/>
  <c r="Z130" i="3" s="1"/>
  <c r="W130" i="3"/>
  <c r="AA130" i="3" s="1"/>
  <c r="X130" i="3"/>
  <c r="AB130" i="3" s="1"/>
  <c r="I132" i="7"/>
  <c r="V132" i="3"/>
  <c r="W132" i="3"/>
  <c r="AA132" i="3" s="1"/>
  <c r="X132" i="3"/>
  <c r="I133" i="7"/>
  <c r="V133" i="3"/>
  <c r="W133" i="3"/>
  <c r="X133" i="3"/>
  <c r="I134" i="7"/>
  <c r="V134" i="3"/>
  <c r="W134" i="3"/>
  <c r="X134" i="3"/>
  <c r="I135" i="7"/>
  <c r="V135" i="3"/>
  <c r="W135" i="3"/>
  <c r="X135" i="3"/>
  <c r="I136" i="7"/>
  <c r="V136" i="3"/>
  <c r="W136" i="3"/>
  <c r="AA136" i="3" s="1"/>
  <c r="X136" i="3"/>
  <c r="AB136" i="3" s="1"/>
  <c r="I137" i="7"/>
  <c r="V137" i="3"/>
  <c r="W137" i="3"/>
  <c r="X137" i="3"/>
  <c r="I138" i="7"/>
  <c r="V138" i="3"/>
  <c r="W138" i="3"/>
  <c r="X138" i="3"/>
  <c r="I139" i="7"/>
  <c r="V139" i="3"/>
  <c r="W139" i="3"/>
  <c r="X139" i="3"/>
  <c r="I140" i="7"/>
  <c r="V140" i="3"/>
  <c r="W140" i="3"/>
  <c r="AA140" i="3" s="1"/>
  <c r="X140" i="3"/>
  <c r="I141" i="7"/>
  <c r="V141" i="3"/>
  <c r="W141" i="3"/>
  <c r="X141" i="3"/>
  <c r="I142" i="7"/>
  <c r="V142" i="3"/>
  <c r="Z142" i="3" s="1"/>
  <c r="W142" i="3"/>
  <c r="X142" i="3"/>
  <c r="I143" i="7"/>
  <c r="V143" i="3"/>
  <c r="Z143" i="3" s="1"/>
  <c r="W143" i="3"/>
  <c r="AA143" i="3" s="1"/>
  <c r="X143" i="3"/>
  <c r="I144" i="7"/>
  <c r="V144" i="3"/>
  <c r="W144" i="3"/>
  <c r="X144" i="3"/>
  <c r="I145" i="7"/>
  <c r="V145" i="3"/>
  <c r="W145" i="3"/>
  <c r="X145" i="3"/>
  <c r="I146" i="7"/>
  <c r="V146" i="3"/>
  <c r="W146" i="3"/>
  <c r="X146" i="3"/>
  <c r="I147" i="7"/>
  <c r="V147" i="3"/>
  <c r="W147" i="3"/>
  <c r="AA147" i="3" s="1"/>
  <c r="X147" i="3"/>
  <c r="I148" i="7"/>
  <c r="V148" i="3"/>
  <c r="W148" i="3"/>
  <c r="AA148" i="3" s="1"/>
  <c r="X148" i="3"/>
  <c r="I149" i="7"/>
  <c r="V149" i="3"/>
  <c r="W149" i="3"/>
  <c r="X149" i="3"/>
  <c r="I150" i="7"/>
  <c r="V150" i="3"/>
  <c r="W150" i="3"/>
  <c r="X150" i="3"/>
  <c r="I151" i="7"/>
  <c r="V151" i="3"/>
  <c r="Z151" i="3" s="1"/>
  <c r="W151" i="3"/>
  <c r="AA151" i="3" s="1"/>
  <c r="X151" i="3"/>
  <c r="AB151" i="3" s="1"/>
  <c r="I152" i="7"/>
  <c r="V152" i="3"/>
  <c r="W152" i="3"/>
  <c r="X152" i="3"/>
  <c r="I153" i="7"/>
  <c r="V153" i="3"/>
  <c r="W153" i="3"/>
  <c r="X153" i="3"/>
  <c r="I154" i="7"/>
  <c r="V154" i="3"/>
  <c r="W154" i="3"/>
  <c r="X154" i="3"/>
  <c r="I155" i="7"/>
  <c r="V155" i="3"/>
  <c r="W155" i="3"/>
  <c r="AA155" i="3" s="1"/>
  <c r="X155" i="3"/>
  <c r="I156" i="7"/>
  <c r="V156" i="3"/>
  <c r="W156" i="3"/>
  <c r="AA156" i="3" s="1"/>
  <c r="X156" i="3"/>
  <c r="I157" i="7"/>
  <c r="V157" i="3"/>
  <c r="W157" i="3"/>
  <c r="X157" i="3"/>
  <c r="I158" i="7"/>
  <c r="V158" i="3"/>
  <c r="W158" i="3"/>
  <c r="X158" i="3"/>
  <c r="I159" i="7"/>
  <c r="V159" i="3"/>
  <c r="Z159" i="3" s="1"/>
  <c r="W159" i="3"/>
  <c r="AA159" i="3" s="1"/>
  <c r="X159" i="3"/>
  <c r="I160" i="7"/>
  <c r="V160" i="3"/>
  <c r="W160" i="3"/>
  <c r="X160" i="3"/>
  <c r="I161" i="7"/>
  <c r="V161" i="3"/>
  <c r="W161" i="3"/>
  <c r="X161" i="3"/>
  <c r="I162" i="7"/>
  <c r="V162" i="3"/>
  <c r="W162" i="3"/>
  <c r="X162" i="3"/>
  <c r="I163" i="7"/>
  <c r="V163" i="3"/>
  <c r="W163" i="3"/>
  <c r="AA163" i="3" s="1"/>
  <c r="X163" i="3"/>
  <c r="I164" i="7"/>
  <c r="V164" i="3"/>
  <c r="W164" i="3"/>
  <c r="AA164" i="3" s="1"/>
  <c r="X164" i="3"/>
  <c r="I165" i="7"/>
  <c r="V165" i="3"/>
  <c r="W165" i="3"/>
  <c r="X165" i="3"/>
  <c r="I166" i="7"/>
  <c r="V166" i="3"/>
  <c r="W166" i="3"/>
  <c r="X166" i="3"/>
  <c r="I167" i="7"/>
  <c r="V167" i="3"/>
  <c r="Z167" i="3" s="1"/>
  <c r="W167" i="3"/>
  <c r="AA167" i="3" s="1"/>
  <c r="X167" i="3"/>
  <c r="AB167" i="3" s="1"/>
  <c r="I168" i="7"/>
  <c r="V168" i="3"/>
  <c r="W168" i="3"/>
  <c r="X168" i="3"/>
  <c r="I169" i="7"/>
  <c r="V169" i="3"/>
  <c r="W169" i="3"/>
  <c r="X169" i="3"/>
  <c r="I170" i="7"/>
  <c r="V170" i="3"/>
  <c r="W170" i="3"/>
  <c r="X170" i="3"/>
  <c r="I171" i="7"/>
  <c r="V171" i="3"/>
  <c r="W171" i="3"/>
  <c r="AA171" i="3" s="1"/>
  <c r="X171" i="3"/>
  <c r="I172" i="7"/>
  <c r="V172" i="3"/>
  <c r="W172" i="3"/>
  <c r="AA172" i="3" s="1"/>
  <c r="X172" i="3"/>
  <c r="I173" i="7"/>
  <c r="V173" i="3"/>
  <c r="W173" i="3"/>
  <c r="X173" i="3"/>
  <c r="I174" i="7"/>
  <c r="V174" i="3"/>
  <c r="W174" i="3"/>
  <c r="X174" i="3"/>
  <c r="I175" i="7"/>
  <c r="V175" i="3"/>
  <c r="Z175" i="3" s="1"/>
  <c r="W175" i="3"/>
  <c r="AA175" i="3" s="1"/>
  <c r="X175" i="3"/>
  <c r="AB175" i="3" s="1"/>
  <c r="I176" i="7"/>
  <c r="V176" i="3"/>
  <c r="W176" i="3"/>
  <c r="X176" i="3"/>
  <c r="I177" i="7"/>
  <c r="V177" i="3"/>
  <c r="W177" i="3"/>
  <c r="X177" i="3"/>
  <c r="I178" i="7"/>
  <c r="V178" i="3"/>
  <c r="W178" i="3"/>
  <c r="X178" i="3"/>
  <c r="I179" i="7"/>
  <c r="V179" i="3"/>
  <c r="W179" i="3"/>
  <c r="AA179" i="3" s="1"/>
  <c r="X179" i="3"/>
  <c r="I180" i="7"/>
  <c r="V180" i="3"/>
  <c r="W180" i="3"/>
  <c r="AA180" i="3" s="1"/>
  <c r="X180" i="3"/>
  <c r="I181" i="7"/>
  <c r="V181" i="3"/>
  <c r="W181" i="3"/>
  <c r="X181" i="3"/>
  <c r="I182" i="7"/>
  <c r="V182" i="3"/>
  <c r="W182" i="3"/>
  <c r="X182" i="3"/>
  <c r="I183" i="7"/>
  <c r="V183" i="3"/>
  <c r="Z183" i="3" s="1"/>
  <c r="W183" i="3"/>
  <c r="AA183" i="3" s="1"/>
  <c r="X183" i="3"/>
  <c r="AB183" i="3" s="1"/>
  <c r="I184" i="7"/>
  <c r="V184" i="3"/>
  <c r="W184" i="3"/>
  <c r="X184" i="3"/>
  <c r="I185" i="7"/>
  <c r="V185" i="3"/>
  <c r="W185" i="3"/>
  <c r="X185" i="3"/>
  <c r="I186" i="7"/>
  <c r="V186" i="3"/>
  <c r="W186" i="3"/>
  <c r="X186" i="3"/>
  <c r="I187" i="7"/>
  <c r="V187" i="3"/>
  <c r="W187" i="3"/>
  <c r="AA187" i="3" s="1"/>
  <c r="X187" i="3"/>
  <c r="I188" i="7"/>
  <c r="V188" i="3"/>
  <c r="W188" i="3"/>
  <c r="AA188" i="3" s="1"/>
  <c r="X188" i="3"/>
  <c r="I189" i="7"/>
  <c r="V189" i="3"/>
  <c r="W189" i="3"/>
  <c r="X189" i="3"/>
  <c r="I190" i="7"/>
  <c r="V190" i="3"/>
  <c r="W190" i="3"/>
  <c r="X190" i="3"/>
  <c r="I191" i="7"/>
  <c r="V191" i="3"/>
  <c r="Z191" i="3" s="1"/>
  <c r="W191" i="3"/>
  <c r="AA191" i="3" s="1"/>
  <c r="X191" i="3"/>
  <c r="AB191" i="3" s="1"/>
  <c r="I192" i="7"/>
  <c r="V192" i="3"/>
  <c r="W192" i="3"/>
  <c r="X192" i="3"/>
  <c r="I193" i="7"/>
  <c r="V193" i="3"/>
  <c r="W193" i="3"/>
  <c r="X193" i="3"/>
  <c r="I194" i="7"/>
  <c r="V194" i="3"/>
  <c r="W194" i="3"/>
  <c r="X194" i="3"/>
  <c r="I195" i="7"/>
  <c r="V195" i="3"/>
  <c r="W195" i="3"/>
  <c r="AA195" i="3" s="1"/>
  <c r="X195" i="3"/>
  <c r="I196" i="7"/>
  <c r="V196" i="3"/>
  <c r="W196" i="3"/>
  <c r="AA196" i="3" s="1"/>
  <c r="X196" i="3"/>
  <c r="I197" i="7"/>
  <c r="V197" i="3"/>
  <c r="W197" i="3"/>
  <c r="X197" i="3"/>
  <c r="I198" i="7"/>
  <c r="V198" i="3"/>
  <c r="W198" i="3"/>
  <c r="X198" i="3"/>
  <c r="I262" i="7"/>
  <c r="V262" i="3"/>
  <c r="Z262" i="3" s="1"/>
  <c r="W262" i="3"/>
  <c r="AA262" i="3" s="1"/>
  <c r="X262" i="3"/>
  <c r="AB262" i="3" s="1"/>
  <c r="I199" i="7"/>
  <c r="V199" i="3"/>
  <c r="W199" i="3"/>
  <c r="X199" i="3"/>
  <c r="I200" i="7"/>
  <c r="V200" i="3"/>
  <c r="W200" i="3"/>
  <c r="X200" i="3"/>
  <c r="I201" i="7"/>
  <c r="V201" i="3"/>
  <c r="W201" i="3"/>
  <c r="X201" i="3"/>
  <c r="I202" i="7"/>
  <c r="V202" i="3"/>
  <c r="W202" i="3"/>
  <c r="AA202" i="3" s="1"/>
  <c r="X202" i="3"/>
  <c r="I203" i="7"/>
  <c r="V203" i="3"/>
  <c r="W203" i="3"/>
  <c r="AA203" i="3" s="1"/>
  <c r="X203" i="3"/>
  <c r="I204" i="7"/>
  <c r="V204" i="3"/>
  <c r="W204" i="3"/>
  <c r="X204" i="3"/>
  <c r="I205" i="7"/>
  <c r="V205" i="3"/>
  <c r="W205" i="3"/>
  <c r="X205" i="3"/>
  <c r="I206" i="7"/>
  <c r="V206" i="3"/>
  <c r="Z206" i="3" s="1"/>
  <c r="W206" i="3"/>
  <c r="AA206" i="3" s="1"/>
  <c r="X206" i="3"/>
  <c r="AB206" i="3" s="1"/>
  <c r="I207" i="7"/>
  <c r="V207" i="3"/>
  <c r="W207" i="3"/>
  <c r="X207" i="3"/>
  <c r="I208" i="7"/>
  <c r="V208" i="3"/>
  <c r="W208" i="3"/>
  <c r="X208" i="3"/>
  <c r="I209" i="7"/>
  <c r="V209" i="3"/>
  <c r="W209" i="3"/>
  <c r="X209" i="3"/>
  <c r="I210" i="7"/>
  <c r="V210" i="3"/>
  <c r="W210" i="3"/>
  <c r="AA210" i="3" s="1"/>
  <c r="X210" i="3"/>
  <c r="I211" i="7"/>
  <c r="V211" i="3"/>
  <c r="W211" i="3"/>
  <c r="AA211" i="3" s="1"/>
  <c r="X211" i="3"/>
  <c r="I212" i="7"/>
  <c r="V212" i="3"/>
  <c r="W212" i="3"/>
  <c r="X212" i="3"/>
  <c r="I213" i="7"/>
  <c r="V213" i="3"/>
  <c r="W213" i="3"/>
  <c r="X213" i="3"/>
  <c r="I214" i="7"/>
  <c r="V214" i="3"/>
  <c r="Z214" i="3" s="1"/>
  <c r="W214" i="3"/>
  <c r="AA214" i="3" s="1"/>
  <c r="X214" i="3"/>
  <c r="AB214" i="3" s="1"/>
  <c r="I215" i="7"/>
  <c r="V215" i="3"/>
  <c r="W215" i="3"/>
  <c r="X215" i="3"/>
  <c r="I216" i="7"/>
  <c r="V216" i="3"/>
  <c r="W216" i="3"/>
  <c r="X216" i="3"/>
  <c r="I217" i="7"/>
  <c r="V217" i="3"/>
  <c r="W217" i="3"/>
  <c r="X217" i="3"/>
  <c r="I218" i="7"/>
  <c r="V218" i="3"/>
  <c r="W218" i="3"/>
  <c r="AA218" i="3" s="1"/>
  <c r="X218" i="3"/>
  <c r="I219" i="7"/>
  <c r="V219" i="3"/>
  <c r="W219" i="3"/>
  <c r="AA219" i="3" s="1"/>
  <c r="X219" i="3"/>
  <c r="I220" i="7"/>
  <c r="V220" i="3"/>
  <c r="W220" i="3"/>
  <c r="X220" i="3"/>
  <c r="I221" i="7"/>
  <c r="V221" i="3"/>
  <c r="W221" i="3"/>
  <c r="X221" i="3"/>
  <c r="I222" i="7"/>
  <c r="V222" i="3"/>
  <c r="W222" i="3"/>
  <c r="AA222" i="3" s="1"/>
  <c r="X222" i="3"/>
  <c r="AB222" i="3" s="1"/>
  <c r="I223" i="7"/>
  <c r="V223" i="3"/>
  <c r="W223" i="3"/>
  <c r="X223" i="3"/>
  <c r="I224" i="7"/>
  <c r="V224" i="3"/>
  <c r="W224" i="3"/>
  <c r="X224" i="3"/>
  <c r="I225" i="7"/>
  <c r="V225" i="3"/>
  <c r="W225" i="3"/>
  <c r="X225" i="3"/>
  <c r="I226" i="7"/>
  <c r="V226" i="3"/>
  <c r="W226" i="3"/>
  <c r="AA226" i="3" s="1"/>
  <c r="X226" i="3"/>
  <c r="I227" i="7"/>
  <c r="V227" i="3"/>
  <c r="W227" i="3"/>
  <c r="AA227" i="3" s="1"/>
  <c r="X227" i="3"/>
  <c r="I228" i="7"/>
  <c r="V228" i="3"/>
  <c r="W228" i="3"/>
  <c r="X228" i="3"/>
  <c r="I229" i="7"/>
  <c r="V229" i="3"/>
  <c r="W229" i="3"/>
  <c r="X229" i="3"/>
  <c r="I230" i="7"/>
  <c r="V230" i="3"/>
  <c r="W230" i="3"/>
  <c r="AA230" i="3" s="1"/>
  <c r="X230" i="3"/>
  <c r="AB230" i="3" s="1"/>
  <c r="I231" i="7"/>
  <c r="V231" i="3"/>
  <c r="W231" i="3"/>
  <c r="X231" i="3"/>
  <c r="I232" i="7"/>
  <c r="V232" i="3"/>
  <c r="W232" i="3"/>
  <c r="X232" i="3"/>
  <c r="I233" i="7"/>
  <c r="V233" i="3"/>
  <c r="W233" i="3"/>
  <c r="X233" i="3"/>
  <c r="I234" i="7"/>
  <c r="V234" i="3"/>
  <c r="W234" i="3"/>
  <c r="AA234" i="3" s="1"/>
  <c r="X234" i="3"/>
  <c r="I235" i="7"/>
  <c r="V235" i="3"/>
  <c r="W235" i="3"/>
  <c r="AA235" i="3" s="1"/>
  <c r="X235" i="3"/>
  <c r="I237" i="7"/>
  <c r="V237" i="3"/>
  <c r="W237" i="3"/>
  <c r="X237" i="3"/>
  <c r="I238" i="7"/>
  <c r="V238" i="3"/>
  <c r="W238" i="3"/>
  <c r="X238" i="3"/>
  <c r="I239" i="7"/>
  <c r="V239" i="3"/>
  <c r="W239" i="3"/>
  <c r="AA239" i="3" s="1"/>
  <c r="X239" i="3"/>
  <c r="AB239" i="3" s="1"/>
  <c r="I240" i="7"/>
  <c r="V240" i="3"/>
  <c r="W240" i="3"/>
  <c r="X240" i="3"/>
  <c r="I241" i="7"/>
  <c r="V241" i="3"/>
  <c r="W241" i="3"/>
  <c r="X241" i="3"/>
  <c r="I242" i="7"/>
  <c r="V242" i="3"/>
  <c r="W242" i="3"/>
  <c r="X242" i="3"/>
  <c r="I243" i="7"/>
  <c r="V243" i="3"/>
  <c r="W243" i="3"/>
  <c r="AA243" i="3" s="1"/>
  <c r="X243" i="3"/>
  <c r="I244" i="7"/>
  <c r="V244" i="3"/>
  <c r="W244" i="3"/>
  <c r="AA244" i="3" s="1"/>
  <c r="X244" i="3"/>
  <c r="I245" i="7"/>
  <c r="V245" i="3"/>
  <c r="W245" i="3"/>
  <c r="X245" i="3"/>
  <c r="I246" i="7"/>
  <c r="V246" i="3"/>
  <c r="W246" i="3"/>
  <c r="X246" i="3"/>
  <c r="I247" i="7"/>
  <c r="V247" i="3"/>
  <c r="W247" i="3"/>
  <c r="AA247" i="3" s="1"/>
  <c r="X247" i="3"/>
  <c r="AB247" i="3" s="1"/>
  <c r="I248" i="7"/>
  <c r="V248" i="3"/>
  <c r="W248" i="3"/>
  <c r="X248" i="3"/>
  <c r="I249" i="7"/>
  <c r="V249" i="3"/>
  <c r="W249" i="3"/>
  <c r="X249" i="3"/>
  <c r="I250" i="7"/>
  <c r="V250" i="3"/>
  <c r="W250" i="3"/>
  <c r="X250" i="3"/>
  <c r="I251" i="7"/>
  <c r="V251" i="3"/>
  <c r="W251" i="3"/>
  <c r="AA251" i="3" s="1"/>
  <c r="X251" i="3"/>
  <c r="I252" i="7"/>
  <c r="V252" i="3"/>
  <c r="W252" i="3"/>
  <c r="AA252" i="3" s="1"/>
  <c r="X252" i="3"/>
  <c r="I253" i="7"/>
  <c r="V253" i="3"/>
  <c r="W253" i="3"/>
  <c r="X253" i="3"/>
  <c r="I254" i="7"/>
  <c r="V254" i="3"/>
  <c r="W254" i="3"/>
  <c r="X254" i="3"/>
  <c r="I255" i="7"/>
  <c r="V255" i="3"/>
  <c r="W255" i="3"/>
  <c r="AA255" i="3" s="1"/>
  <c r="X255" i="3"/>
  <c r="AB255" i="3" s="1"/>
  <c r="I256" i="7"/>
  <c r="V256" i="3"/>
  <c r="W256" i="3"/>
  <c r="X256" i="3"/>
  <c r="I257" i="7"/>
  <c r="V257" i="3"/>
  <c r="W257" i="3"/>
  <c r="X257" i="3"/>
  <c r="I258" i="7"/>
  <c r="V258" i="3"/>
  <c r="W258" i="3"/>
  <c r="X258" i="3"/>
  <c r="I259" i="7"/>
  <c r="V259" i="3"/>
  <c r="W259" i="3"/>
  <c r="AA259" i="3" s="1"/>
  <c r="X259" i="3"/>
  <c r="I260" i="7"/>
  <c r="V260" i="3"/>
  <c r="W260" i="3"/>
  <c r="AA260" i="3" s="1"/>
  <c r="X260" i="3"/>
  <c r="I261" i="7"/>
  <c r="V261" i="3"/>
  <c r="W261" i="3"/>
  <c r="X261" i="3"/>
  <c r="I263" i="7"/>
  <c r="V263" i="3"/>
  <c r="W263" i="3"/>
  <c r="X263" i="3"/>
  <c r="I264" i="7"/>
  <c r="V264" i="3"/>
  <c r="W264" i="3"/>
  <c r="AA264" i="3" s="1"/>
  <c r="X264" i="3"/>
  <c r="AB264" i="3" s="1"/>
  <c r="J5" i="5"/>
  <c r="J6" i="5"/>
  <c r="J7" i="5"/>
  <c r="J8" i="5"/>
  <c r="J9" i="5"/>
  <c r="J10" i="5"/>
  <c r="J11" i="5"/>
  <c r="J12" i="5"/>
  <c r="J13" i="5"/>
  <c r="J14" i="5"/>
  <c r="J15" i="5"/>
  <c r="J16" i="5"/>
  <c r="J17" i="5"/>
  <c r="J18" i="5"/>
  <c r="J19" i="5"/>
  <c r="J20" i="5"/>
  <c r="J21" i="5"/>
  <c r="J22" i="5"/>
  <c r="J23" i="5"/>
  <c r="J24" i="5"/>
  <c r="J25" i="5"/>
  <c r="J26" i="5"/>
  <c r="J27" i="5"/>
  <c r="J28" i="5"/>
  <c r="J29" i="5"/>
  <c r="J30" i="5"/>
  <c r="J31" i="5"/>
  <c r="J32" i="5"/>
  <c r="J33" i="5"/>
  <c r="J34" i="5"/>
  <c r="J35" i="5"/>
  <c r="J36" i="5"/>
  <c r="J37" i="5"/>
  <c r="J38" i="5"/>
  <c r="J39" i="5"/>
  <c r="J40" i="5"/>
  <c r="J41" i="5"/>
  <c r="J42" i="5"/>
  <c r="J43" i="5"/>
  <c r="J44" i="5"/>
  <c r="J45" i="5"/>
  <c r="J46" i="5"/>
  <c r="J47" i="5"/>
  <c r="J48" i="5"/>
  <c r="J49" i="5"/>
  <c r="J50" i="5"/>
  <c r="J51" i="5"/>
  <c r="J52" i="5"/>
  <c r="J53" i="5"/>
  <c r="J54" i="5"/>
  <c r="J55" i="5"/>
  <c r="J56" i="5"/>
  <c r="J57" i="5"/>
  <c r="J58" i="5"/>
  <c r="J59" i="5"/>
  <c r="J60" i="5"/>
  <c r="J61" i="5"/>
  <c r="J62" i="5"/>
  <c r="J63" i="5"/>
  <c r="J64" i="5"/>
  <c r="J65" i="5"/>
  <c r="J66" i="5"/>
  <c r="J67" i="5"/>
  <c r="J68" i="5"/>
  <c r="J69" i="5"/>
  <c r="J70" i="5"/>
  <c r="J71" i="5"/>
  <c r="J72" i="5"/>
  <c r="J73" i="5"/>
  <c r="J74" i="5"/>
  <c r="J75" i="5"/>
  <c r="J76" i="5"/>
  <c r="J77" i="5"/>
  <c r="J78" i="5"/>
  <c r="J79" i="5"/>
  <c r="J80" i="5"/>
  <c r="J81" i="5"/>
  <c r="J82" i="5"/>
  <c r="J83" i="5"/>
  <c r="J84" i="5"/>
  <c r="J85" i="5"/>
  <c r="J86" i="5"/>
  <c r="J87" i="5"/>
  <c r="J88" i="5"/>
  <c r="J89" i="5"/>
  <c r="J90" i="5"/>
  <c r="J91" i="5"/>
  <c r="J92" i="5"/>
  <c r="J93" i="5"/>
  <c r="J94" i="5"/>
  <c r="J95" i="5"/>
  <c r="J96" i="5"/>
  <c r="J97" i="5"/>
  <c r="J98" i="5"/>
  <c r="J99" i="5"/>
  <c r="J100" i="5"/>
  <c r="J101" i="5"/>
  <c r="J102" i="5"/>
  <c r="J103" i="5"/>
  <c r="J104" i="5"/>
  <c r="J105" i="5"/>
  <c r="J106" i="5"/>
  <c r="J107" i="5"/>
  <c r="J108" i="5"/>
  <c r="J109" i="5"/>
  <c r="J110" i="5"/>
  <c r="J111" i="5"/>
  <c r="J112" i="5"/>
  <c r="J113" i="5"/>
  <c r="J114" i="5"/>
  <c r="J115" i="5"/>
  <c r="J116" i="5"/>
  <c r="J117" i="5"/>
  <c r="J118" i="5"/>
  <c r="J119" i="5"/>
  <c r="J120" i="5"/>
  <c r="J121" i="5"/>
  <c r="J122" i="5"/>
  <c r="J123" i="5"/>
  <c r="J124" i="5"/>
  <c r="J125" i="5"/>
  <c r="J126" i="5"/>
  <c r="J127" i="5"/>
  <c r="J128" i="5"/>
  <c r="J129" i="5"/>
  <c r="J130" i="5"/>
  <c r="J132" i="5"/>
  <c r="J133" i="5"/>
  <c r="J134" i="5"/>
  <c r="J135" i="5"/>
  <c r="J136" i="5"/>
  <c r="J137" i="5"/>
  <c r="J138" i="5"/>
  <c r="J139" i="5"/>
  <c r="J140" i="5"/>
  <c r="J141" i="5"/>
  <c r="J142" i="5"/>
  <c r="J143" i="5"/>
  <c r="J144" i="5"/>
  <c r="J145" i="5"/>
  <c r="J146" i="5"/>
  <c r="J147" i="5"/>
  <c r="J148" i="5"/>
  <c r="J149" i="5"/>
  <c r="J150" i="5"/>
  <c r="J151" i="5"/>
  <c r="J152" i="5"/>
  <c r="J153" i="5"/>
  <c r="J154" i="5"/>
  <c r="J155" i="5"/>
  <c r="J156" i="5"/>
  <c r="J157" i="5"/>
  <c r="J158" i="5"/>
  <c r="J159" i="5"/>
  <c r="J160" i="5"/>
  <c r="J161" i="5"/>
  <c r="J162" i="5"/>
  <c r="J163" i="5"/>
  <c r="J164" i="5"/>
  <c r="J165" i="5"/>
  <c r="J166" i="5"/>
  <c r="J167" i="5"/>
  <c r="J168" i="5"/>
  <c r="J169" i="5"/>
  <c r="J170" i="5"/>
  <c r="J171" i="5"/>
  <c r="J172" i="5"/>
  <c r="J173" i="5"/>
  <c r="J174" i="5"/>
  <c r="J175" i="5"/>
  <c r="J176" i="5"/>
  <c r="J177" i="5"/>
  <c r="J178" i="5"/>
  <c r="J179" i="5"/>
  <c r="J180" i="5"/>
  <c r="J181" i="5"/>
  <c r="J182" i="5"/>
  <c r="J183" i="5"/>
  <c r="J184" i="5"/>
  <c r="J185" i="5"/>
  <c r="J186" i="5"/>
  <c r="J187" i="5"/>
  <c r="J188" i="5"/>
  <c r="J189" i="5"/>
  <c r="J190" i="5"/>
  <c r="J191" i="5"/>
  <c r="J192" i="5"/>
  <c r="J193" i="5"/>
  <c r="J194" i="5"/>
  <c r="J195" i="5"/>
  <c r="J196" i="5"/>
  <c r="J197" i="5"/>
  <c r="J198" i="5"/>
  <c r="J262" i="5"/>
  <c r="J199" i="5"/>
  <c r="J200" i="5"/>
  <c r="J201" i="5"/>
  <c r="J202" i="5"/>
  <c r="J203" i="5"/>
  <c r="J204" i="5"/>
  <c r="J205" i="5"/>
  <c r="J206" i="5"/>
  <c r="J207" i="5"/>
  <c r="J208" i="5"/>
  <c r="J209" i="5"/>
  <c r="J210" i="5"/>
  <c r="J211" i="5"/>
  <c r="J212" i="5"/>
  <c r="J213" i="5"/>
  <c r="J214" i="5"/>
  <c r="J215" i="5"/>
  <c r="J216" i="5"/>
  <c r="J217" i="5"/>
  <c r="J218" i="5"/>
  <c r="J219" i="5"/>
  <c r="J220" i="5"/>
  <c r="J221" i="5"/>
  <c r="J222" i="5"/>
  <c r="J223" i="5"/>
  <c r="J224" i="5"/>
  <c r="J225" i="5"/>
  <c r="J226" i="5"/>
  <c r="J227" i="5"/>
  <c r="J228" i="5"/>
  <c r="J229" i="5"/>
  <c r="J230" i="5"/>
  <c r="J231" i="5"/>
  <c r="J232" i="5"/>
  <c r="J233" i="5"/>
  <c r="J234" i="5"/>
  <c r="J235" i="5"/>
  <c r="J237" i="5"/>
  <c r="J238" i="5"/>
  <c r="J239" i="5"/>
  <c r="J240" i="5"/>
  <c r="J241" i="5"/>
  <c r="J242" i="5"/>
  <c r="J243" i="5"/>
  <c r="J244" i="5"/>
  <c r="J245" i="5"/>
  <c r="J246" i="5"/>
  <c r="J247" i="5"/>
  <c r="J248" i="5"/>
  <c r="J249" i="5"/>
  <c r="J250" i="5"/>
  <c r="J251" i="5"/>
  <c r="J252" i="5"/>
  <c r="J253" i="5"/>
  <c r="J254" i="5"/>
  <c r="J255" i="5"/>
  <c r="J256" i="5"/>
  <c r="J257" i="5"/>
  <c r="J258" i="5"/>
  <c r="J259" i="5"/>
  <c r="J260" i="5"/>
  <c r="J261" i="5"/>
  <c r="J263" i="5"/>
  <c r="J264" i="5"/>
  <c r="G130" i="7"/>
  <c r="O265" i="1"/>
  <c r="O267" i="1" s="1"/>
  <c r="E265" i="5"/>
  <c r="E267" i="5" s="1"/>
  <c r="E267" i="2"/>
  <c r="G205" i="7"/>
  <c r="F267" i="3"/>
  <c r="E267" i="3"/>
  <c r="D267" i="3"/>
  <c r="C267" i="3"/>
  <c r="K265" i="3"/>
  <c r="K267" i="3" s="1"/>
  <c r="J265" i="3"/>
  <c r="J267" i="3" s="1"/>
  <c r="I265" i="3"/>
  <c r="I267" i="3" s="1"/>
  <c r="H265" i="3"/>
  <c r="H267" i="3" s="1"/>
  <c r="G165" i="7"/>
  <c r="D265" i="2"/>
  <c r="D267" i="2" s="1"/>
  <c r="C265" i="2"/>
  <c r="C267" i="2" s="1"/>
  <c r="E265" i="7"/>
  <c r="E267" i="7" s="1"/>
  <c r="D265" i="7"/>
  <c r="D267" i="7" s="1"/>
  <c r="R265" i="1"/>
  <c r="R267" i="1" s="1"/>
  <c r="D265" i="5"/>
  <c r="D267" i="5" s="1"/>
  <c r="C265" i="5"/>
  <c r="C267" i="5" s="1"/>
  <c r="P273" i="1"/>
  <c r="F265" i="7"/>
  <c r="F267" i="7" s="1"/>
  <c r="G62" i="7"/>
  <c r="P272" i="1"/>
  <c r="G5" i="7"/>
  <c r="G6" i="7"/>
  <c r="G7" i="7"/>
  <c r="G8" i="7"/>
  <c r="G9" i="7"/>
  <c r="G10" i="7"/>
  <c r="G11" i="7"/>
  <c r="G12" i="7"/>
  <c r="G13" i="7"/>
  <c r="G14" i="7"/>
  <c r="G15" i="7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1" i="7"/>
  <c r="G32" i="7"/>
  <c r="G33" i="7"/>
  <c r="G34" i="7"/>
  <c r="G35" i="7"/>
  <c r="G36" i="7"/>
  <c r="G37" i="7"/>
  <c r="G38" i="7"/>
  <c r="G39" i="7"/>
  <c r="G40" i="7"/>
  <c r="G41" i="7"/>
  <c r="G42" i="7"/>
  <c r="G43" i="7"/>
  <c r="G44" i="7"/>
  <c r="G45" i="7"/>
  <c r="G46" i="7"/>
  <c r="G47" i="7"/>
  <c r="G48" i="7"/>
  <c r="G49" i="7"/>
  <c r="G50" i="7"/>
  <c r="G51" i="7"/>
  <c r="G52" i="7"/>
  <c r="G53" i="7"/>
  <c r="G54" i="7"/>
  <c r="G55" i="7"/>
  <c r="G16" i="7"/>
  <c r="G56" i="7"/>
  <c r="G57" i="7"/>
  <c r="G58" i="7"/>
  <c r="G59" i="7"/>
  <c r="G60" i="7"/>
  <c r="G61" i="7"/>
  <c r="G63" i="7"/>
  <c r="G64" i="7"/>
  <c r="G65" i="7"/>
  <c r="G66" i="7"/>
  <c r="G67" i="7"/>
  <c r="G68" i="7"/>
  <c r="G69" i="7"/>
  <c r="G70" i="7"/>
  <c r="G71" i="7"/>
  <c r="G72" i="7"/>
  <c r="G73" i="7"/>
  <c r="G74" i="7"/>
  <c r="G75" i="7"/>
  <c r="G76" i="7"/>
  <c r="G77" i="7"/>
  <c r="G78" i="7"/>
  <c r="G79" i="7"/>
  <c r="G80" i="7"/>
  <c r="G81" i="7"/>
  <c r="G82" i="7"/>
  <c r="G83" i="7"/>
  <c r="G84" i="7"/>
  <c r="G85" i="7"/>
  <c r="G86" i="7"/>
  <c r="G87" i="7"/>
  <c r="G88" i="7"/>
  <c r="G89" i="7"/>
  <c r="G90" i="7"/>
  <c r="G97" i="7"/>
  <c r="G91" i="7"/>
  <c r="G94" i="7"/>
  <c r="G95" i="7"/>
  <c r="G96" i="7"/>
  <c r="G92" i="7"/>
  <c r="G93" i="7"/>
  <c r="G98" i="7"/>
  <c r="G99" i="7"/>
  <c r="G100" i="7"/>
  <c r="G101" i="7"/>
  <c r="G102" i="7"/>
  <c r="G103" i="7"/>
  <c r="G105" i="7"/>
  <c r="G106" i="7"/>
  <c r="G108" i="7"/>
  <c r="G109" i="7"/>
  <c r="G110" i="7"/>
  <c r="G111" i="7"/>
  <c r="G112" i="7"/>
  <c r="G113" i="7"/>
  <c r="G114" i="7"/>
  <c r="G115" i="7"/>
  <c r="G116" i="7"/>
  <c r="G117" i="7"/>
  <c r="G118" i="7"/>
  <c r="G119" i="7"/>
  <c r="G120" i="7"/>
  <c r="G121" i="7"/>
  <c r="G122" i="7"/>
  <c r="G123" i="7"/>
  <c r="G124" i="7"/>
  <c r="G125" i="7"/>
  <c r="G126" i="7"/>
  <c r="G128" i="7"/>
  <c r="G129" i="7"/>
  <c r="G132" i="7"/>
  <c r="G133" i="7"/>
  <c r="G134" i="7"/>
  <c r="G135" i="7"/>
  <c r="G136" i="7"/>
  <c r="G137" i="7"/>
  <c r="G138" i="7"/>
  <c r="G139" i="7"/>
  <c r="G140" i="7"/>
  <c r="G141" i="7"/>
  <c r="G142" i="7"/>
  <c r="G143" i="7"/>
  <c r="G144" i="7"/>
  <c r="G145" i="7"/>
  <c r="G232" i="7"/>
  <c r="G147" i="7"/>
  <c r="G148" i="7"/>
  <c r="G149" i="7"/>
  <c r="G150" i="7"/>
  <c r="G151" i="7"/>
  <c r="G152" i="7"/>
  <c r="G153" i="7"/>
  <c r="G154" i="7"/>
  <c r="G155" i="7"/>
  <c r="G156" i="7"/>
  <c r="G157" i="7"/>
  <c r="G158" i="7"/>
  <c r="G159" i="7"/>
  <c r="G160" i="7"/>
  <c r="G161" i="7"/>
  <c r="G162" i="7"/>
  <c r="G163" i="7"/>
  <c r="G164" i="7"/>
  <c r="G166" i="7"/>
  <c r="G167" i="7"/>
  <c r="G168" i="7"/>
  <c r="G169" i="7"/>
  <c r="G170" i="7"/>
  <c r="G171" i="7"/>
  <c r="G172" i="7"/>
  <c r="G173" i="7"/>
  <c r="G174" i="7"/>
  <c r="G175" i="7"/>
  <c r="G176" i="7"/>
  <c r="G177" i="7"/>
  <c r="G178" i="7"/>
  <c r="G179" i="7"/>
  <c r="G180" i="7"/>
  <c r="G181" i="7"/>
  <c r="G182" i="7"/>
  <c r="G183" i="7"/>
  <c r="G184" i="7"/>
  <c r="G185" i="7"/>
  <c r="G186" i="7"/>
  <c r="G187" i="7"/>
  <c r="G188" i="7"/>
  <c r="G189" i="7"/>
  <c r="G190" i="7"/>
  <c r="G191" i="7"/>
  <c r="G192" i="7"/>
  <c r="G193" i="7"/>
  <c r="G194" i="7"/>
  <c r="G195" i="7"/>
  <c r="G196" i="7"/>
  <c r="G197" i="7"/>
  <c r="G198" i="7"/>
  <c r="G262" i="7"/>
  <c r="G199" i="7"/>
  <c r="G200" i="7"/>
  <c r="G201" i="7"/>
  <c r="G202" i="7"/>
  <c r="G203" i="7"/>
  <c r="G146" i="7"/>
  <c r="G204" i="7"/>
  <c r="G206" i="7"/>
  <c r="G207" i="7"/>
  <c r="G208" i="7"/>
  <c r="G209" i="7"/>
  <c r="G210" i="7"/>
  <c r="G211" i="7"/>
  <c r="G212" i="7"/>
  <c r="G213" i="7"/>
  <c r="G216" i="7"/>
  <c r="G217" i="7"/>
  <c r="G214" i="7"/>
  <c r="G215" i="7"/>
  <c r="G218" i="7"/>
  <c r="G219" i="7"/>
  <c r="G220" i="7"/>
  <c r="G221" i="7"/>
  <c r="G222" i="7"/>
  <c r="G223" i="7"/>
  <c r="G224" i="7"/>
  <c r="G225" i="7"/>
  <c r="G226" i="7"/>
  <c r="G227" i="7"/>
  <c r="G228" i="7"/>
  <c r="G229" i="7"/>
  <c r="G230" i="7"/>
  <c r="G231" i="7"/>
  <c r="G233" i="7"/>
  <c r="G234" i="7"/>
  <c r="G235" i="7"/>
  <c r="G237" i="7"/>
  <c r="G238" i="7"/>
  <c r="G239" i="7"/>
  <c r="G240" i="7"/>
  <c r="G241" i="7"/>
  <c r="G242" i="7"/>
  <c r="G243" i="7"/>
  <c r="G244" i="7"/>
  <c r="G245" i="7"/>
  <c r="G246" i="7"/>
  <c r="G247" i="7"/>
  <c r="G248" i="7"/>
  <c r="G249" i="7"/>
  <c r="G250" i="7"/>
  <c r="G251" i="7"/>
  <c r="G252" i="7"/>
  <c r="G253" i="7"/>
  <c r="G254" i="7"/>
  <c r="G255" i="7"/>
  <c r="G256" i="7"/>
  <c r="G257" i="7"/>
  <c r="G258" i="7"/>
  <c r="G259" i="7"/>
  <c r="G260" i="7"/>
  <c r="G261" i="7"/>
  <c r="G263" i="7"/>
  <c r="G264" i="7"/>
  <c r="N267" i="3"/>
  <c r="O267" i="3"/>
  <c r="P267" i="3"/>
  <c r="M267" i="3"/>
  <c r="P270" i="1"/>
  <c r="P271" i="1"/>
  <c r="O275" i="1"/>
  <c r="AB109" i="3" l="1"/>
  <c r="AB77" i="3"/>
  <c r="AB69" i="3"/>
  <c r="AB61" i="3"/>
  <c r="AB162" i="3"/>
  <c r="AB154" i="3"/>
  <c r="AB146" i="3"/>
  <c r="AB127" i="3"/>
  <c r="AB107" i="3"/>
  <c r="AB103" i="3"/>
  <c r="AB99" i="3"/>
  <c r="AB257" i="3"/>
  <c r="AB249" i="3"/>
  <c r="AB241" i="3"/>
  <c r="AB232" i="3"/>
  <c r="AB224" i="3"/>
  <c r="AB216" i="3"/>
  <c r="AB208" i="3"/>
  <c r="AB200" i="3"/>
  <c r="AB193" i="3"/>
  <c r="AB185" i="3"/>
  <c r="AB177" i="3"/>
  <c r="AB169" i="3"/>
  <c r="AB161" i="3"/>
  <c r="AB153" i="3"/>
  <c r="AB145" i="3"/>
  <c r="AB140" i="3"/>
  <c r="AB132" i="3"/>
  <c r="AB104" i="3"/>
  <c r="AD104" i="3" s="1"/>
  <c r="J104" i="7" s="1"/>
  <c r="K104" i="7" s="1"/>
  <c r="L104" i="7" s="1"/>
  <c r="P104" i="7" s="1"/>
  <c r="AB23" i="3"/>
  <c r="AB27" i="3"/>
  <c r="AB142" i="3"/>
  <c r="AB138" i="3"/>
  <c r="AB134" i="3"/>
  <c r="AA107" i="3"/>
  <c r="AB128" i="3"/>
  <c r="AB124" i="3"/>
  <c r="AB120" i="3"/>
  <c r="AB116" i="3"/>
  <c r="AB112" i="3"/>
  <c r="AB108" i="3"/>
  <c r="AB106" i="3"/>
  <c r="AB102" i="3"/>
  <c r="AB98" i="3"/>
  <c r="AB94" i="3"/>
  <c r="AB90" i="3"/>
  <c r="AB86" i="3"/>
  <c r="AB82" i="3"/>
  <c r="AB78" i="3"/>
  <c r="AB74" i="3"/>
  <c r="AB70" i="3"/>
  <c r="AB66" i="3"/>
  <c r="AB62" i="3"/>
  <c r="AB58" i="3"/>
  <c r="AB54" i="3"/>
  <c r="AB42" i="3"/>
  <c r="AB38" i="3"/>
  <c r="AB34" i="3"/>
  <c r="AB30" i="3"/>
  <c r="AB26" i="3"/>
  <c r="AB22" i="3"/>
  <c r="AB18" i="3"/>
  <c r="AA100" i="3"/>
  <c r="AA96" i="3"/>
  <c r="AA88" i="3"/>
  <c r="AA84" i="3"/>
  <c r="AA80" i="3"/>
  <c r="AA76" i="3"/>
  <c r="AA72" i="3"/>
  <c r="AA68" i="3"/>
  <c r="AA64" i="3"/>
  <c r="AA60" i="3"/>
  <c r="AA56" i="3"/>
  <c r="AA52" i="3"/>
  <c r="AA48" i="3"/>
  <c r="AA44" i="3"/>
  <c r="AA40" i="3"/>
  <c r="AA36" i="3"/>
  <c r="AA32" i="3"/>
  <c r="AA28" i="3"/>
  <c r="AA24" i="3"/>
  <c r="AA20" i="3"/>
  <c r="AA14" i="3"/>
  <c r="AA10" i="3"/>
  <c r="AA6" i="3"/>
  <c r="AB158" i="3"/>
  <c r="AB150" i="3"/>
  <c r="AA256" i="3"/>
  <c r="AA248" i="3"/>
  <c r="AA240" i="3"/>
  <c r="AA231" i="3"/>
  <c r="AA223" i="3"/>
  <c r="AA215" i="3"/>
  <c r="AA207" i="3"/>
  <c r="AA199" i="3"/>
  <c r="AA192" i="3"/>
  <c r="AA184" i="3"/>
  <c r="AA176" i="3"/>
  <c r="AA168" i="3"/>
  <c r="AA160" i="3"/>
  <c r="AA152" i="3"/>
  <c r="AA144" i="3"/>
  <c r="AB261" i="3"/>
  <c r="AB259" i="3"/>
  <c r="AB253" i="3"/>
  <c r="AB251" i="3"/>
  <c r="AB245" i="3"/>
  <c r="AB243" i="3"/>
  <c r="AB237" i="3"/>
  <c r="AB234" i="3"/>
  <c r="AB228" i="3"/>
  <c r="AB226" i="3"/>
  <c r="AB220" i="3"/>
  <c r="AB218" i="3"/>
  <c r="AB212" i="3"/>
  <c r="AB210" i="3"/>
  <c r="AB204" i="3"/>
  <c r="AB202" i="3"/>
  <c r="AB197" i="3"/>
  <c r="AB195" i="3"/>
  <c r="AB189" i="3"/>
  <c r="AB187" i="3"/>
  <c r="AB181" i="3"/>
  <c r="AB179" i="3"/>
  <c r="AB173" i="3"/>
  <c r="AB171" i="3"/>
  <c r="AB165" i="3"/>
  <c r="AB157" i="3"/>
  <c r="AB149" i="3"/>
  <c r="AA181" i="3"/>
  <c r="Z210" i="3"/>
  <c r="Z202" i="3"/>
  <c r="Z195" i="3"/>
  <c r="Z187" i="3"/>
  <c r="Z179" i="3"/>
  <c r="Z171" i="3"/>
  <c r="Z163" i="3"/>
  <c r="Z155" i="3"/>
  <c r="Z147" i="3"/>
  <c r="AB50" i="3"/>
  <c r="AB49" i="3"/>
  <c r="AB46" i="3"/>
  <c r="AB45" i="3"/>
  <c r="Z263" i="3"/>
  <c r="Z258" i="3"/>
  <c r="Z254" i="3"/>
  <c r="Z250" i="3"/>
  <c r="Z246" i="3"/>
  <c r="Z242" i="3"/>
  <c r="Z238" i="3"/>
  <c r="Z233" i="3"/>
  <c r="Z229" i="3"/>
  <c r="Z225" i="3"/>
  <c r="Z221" i="3"/>
  <c r="Z217" i="3"/>
  <c r="Z213" i="3"/>
  <c r="Z209" i="3"/>
  <c r="Z205" i="3"/>
  <c r="Z201" i="3"/>
  <c r="Z198" i="3"/>
  <c r="Z194" i="3"/>
  <c r="Z190" i="3"/>
  <c r="Z186" i="3"/>
  <c r="Z182" i="3"/>
  <c r="Z178" i="3"/>
  <c r="Z174" i="3"/>
  <c r="Z170" i="3"/>
  <c r="Z166" i="3"/>
  <c r="Z162" i="3"/>
  <c r="Z158" i="3"/>
  <c r="Z154" i="3"/>
  <c r="Z150" i="3"/>
  <c r="Z146" i="3"/>
  <c r="Z139" i="3"/>
  <c r="Z135" i="3"/>
  <c r="Z105" i="3"/>
  <c r="Z102" i="3"/>
  <c r="Z98" i="3"/>
  <c r="Z94" i="3"/>
  <c r="Z90" i="3"/>
  <c r="Z86" i="3"/>
  <c r="Z82" i="3"/>
  <c r="Z78" i="3"/>
  <c r="Z74" i="3"/>
  <c r="Z70" i="3"/>
  <c r="Z66" i="3"/>
  <c r="Z62" i="3"/>
  <c r="Z58" i="3"/>
  <c r="Z54" i="3"/>
  <c r="Z50" i="3"/>
  <c r="Z46" i="3"/>
  <c r="Z42" i="3"/>
  <c r="Z38" i="3"/>
  <c r="Z34" i="3"/>
  <c r="AB260" i="3"/>
  <c r="AB256" i="3"/>
  <c r="AB252" i="3"/>
  <c r="AB248" i="3"/>
  <c r="AB244" i="3"/>
  <c r="AB240" i="3"/>
  <c r="AB235" i="3"/>
  <c r="AB231" i="3"/>
  <c r="AB227" i="3"/>
  <c r="AB223" i="3"/>
  <c r="AB219" i="3"/>
  <c r="AB215" i="3"/>
  <c r="AB211" i="3"/>
  <c r="AB207" i="3"/>
  <c r="AB203" i="3"/>
  <c r="AB199" i="3"/>
  <c r="AB196" i="3"/>
  <c r="AB192" i="3"/>
  <c r="AB188" i="3"/>
  <c r="AB184" i="3"/>
  <c r="AB180" i="3"/>
  <c r="AB176" i="3"/>
  <c r="AB172" i="3"/>
  <c r="AB168" i="3"/>
  <c r="AB164" i="3"/>
  <c r="AB160" i="3"/>
  <c r="AB156" i="3"/>
  <c r="AB152" i="3"/>
  <c r="AB148" i="3"/>
  <c r="AB144" i="3"/>
  <c r="AB141" i="3"/>
  <c r="AB137" i="3"/>
  <c r="AB133" i="3"/>
  <c r="AB126" i="3"/>
  <c r="AB122" i="3"/>
  <c r="AB118" i="3"/>
  <c r="AB114" i="3"/>
  <c r="AD114" i="3" s="1"/>
  <c r="J114" i="7" s="1"/>
  <c r="K114" i="7" s="1"/>
  <c r="L114" i="7" s="1"/>
  <c r="P114" i="7" s="1"/>
  <c r="AB110" i="3"/>
  <c r="AB14" i="3"/>
  <c r="AB6" i="3"/>
  <c r="Z261" i="3"/>
  <c r="Z257" i="3"/>
  <c r="Z253" i="3"/>
  <c r="Z249" i="3"/>
  <c r="Z245" i="3"/>
  <c r="Z241" i="3"/>
  <c r="Z237" i="3"/>
  <c r="Z232" i="3"/>
  <c r="Z228" i="3"/>
  <c r="Z224" i="3"/>
  <c r="Z220" i="3"/>
  <c r="Z216" i="3"/>
  <c r="Z212" i="3"/>
  <c r="Z208" i="3"/>
  <c r="Z204" i="3"/>
  <c r="Z200" i="3"/>
  <c r="Z197" i="3"/>
  <c r="Z193" i="3"/>
  <c r="Z189" i="3"/>
  <c r="Z185" i="3"/>
  <c r="Z181" i="3"/>
  <c r="Z177" i="3"/>
  <c r="Z173" i="3"/>
  <c r="Z169" i="3"/>
  <c r="AA263" i="3"/>
  <c r="AA258" i="3"/>
  <c r="AA254" i="3"/>
  <c r="AA250" i="3"/>
  <c r="AA246" i="3"/>
  <c r="AA242" i="3"/>
  <c r="AA238" i="3"/>
  <c r="AA233" i="3"/>
  <c r="AA229" i="3"/>
  <c r="AA225" i="3"/>
  <c r="AA221" i="3"/>
  <c r="AA217" i="3"/>
  <c r="AA213" i="3"/>
  <c r="AA209" i="3"/>
  <c r="AA205" i="3"/>
  <c r="AA201" i="3"/>
  <c r="AA198" i="3"/>
  <c r="AA194" i="3"/>
  <c r="AA190" i="3"/>
  <c r="AA186" i="3"/>
  <c r="AA182" i="3"/>
  <c r="AA178" i="3"/>
  <c r="AA174" i="3"/>
  <c r="AA170" i="3"/>
  <c r="AA166" i="3"/>
  <c r="AA158" i="3"/>
  <c r="AA139" i="3"/>
  <c r="AA135" i="3"/>
  <c r="AA108" i="3"/>
  <c r="Z138" i="3"/>
  <c r="Z134" i="3"/>
  <c r="Z127" i="3"/>
  <c r="Z123" i="3"/>
  <c r="Z119" i="3"/>
  <c r="Z115" i="3"/>
  <c r="Z111" i="3"/>
  <c r="Z15" i="3"/>
  <c r="I265" i="7"/>
  <c r="I267" i="7" s="1"/>
  <c r="R164" i="3"/>
  <c r="R160" i="3"/>
  <c r="R49" i="3"/>
  <c r="R45" i="3"/>
  <c r="R41" i="3"/>
  <c r="R37" i="3"/>
  <c r="R33" i="3"/>
  <c r="R29" i="3"/>
  <c r="R25" i="3"/>
  <c r="Z87" i="3"/>
  <c r="Z83" i="3"/>
  <c r="Z79" i="3"/>
  <c r="Z75" i="3"/>
  <c r="Z71" i="3"/>
  <c r="Z67" i="3"/>
  <c r="Z63" i="3"/>
  <c r="Z59" i="3"/>
  <c r="Z55" i="3"/>
  <c r="Z51" i="3"/>
  <c r="Z47" i="3"/>
  <c r="Z43" i="3"/>
  <c r="Z39" i="3"/>
  <c r="Z35" i="3"/>
  <c r="Z31" i="3"/>
  <c r="Z30" i="3"/>
  <c r="Z27" i="3"/>
  <c r="Z26" i="3"/>
  <c r="Z23" i="3"/>
  <c r="Z22" i="3"/>
  <c r="Z19" i="3"/>
  <c r="Z18" i="3"/>
  <c r="Z12" i="3"/>
  <c r="Z8" i="3"/>
  <c r="R264" i="3"/>
  <c r="R259" i="3"/>
  <c r="R255" i="3"/>
  <c r="R251" i="3"/>
  <c r="R247" i="3"/>
  <c r="R243" i="3"/>
  <c r="R239" i="3"/>
  <c r="R234" i="3"/>
  <c r="R230" i="3"/>
  <c r="R226" i="3"/>
  <c r="R222" i="3"/>
  <c r="R218" i="3"/>
  <c r="R214" i="3"/>
  <c r="R210" i="3"/>
  <c r="R206" i="3"/>
  <c r="R202" i="3"/>
  <c r="R262" i="3"/>
  <c r="R195" i="3"/>
  <c r="R191" i="3"/>
  <c r="R187" i="3"/>
  <c r="R183" i="3"/>
  <c r="R179" i="3"/>
  <c r="R175" i="3"/>
  <c r="R171" i="3"/>
  <c r="R167" i="3"/>
  <c r="Z218" i="3"/>
  <c r="Z264" i="3"/>
  <c r="AD264" i="3" s="1"/>
  <c r="J264" i="7" s="1"/>
  <c r="K264" i="7" s="1"/>
  <c r="L264" i="7" s="1"/>
  <c r="P264" i="7" s="1"/>
  <c r="Z259" i="3"/>
  <c r="Z255" i="3"/>
  <c r="AD255" i="3" s="1"/>
  <c r="J255" i="7" s="1"/>
  <c r="K255" i="7" s="1"/>
  <c r="L255" i="7" s="1"/>
  <c r="P255" i="7" s="1"/>
  <c r="Z251" i="3"/>
  <c r="Z247" i="3"/>
  <c r="AD247" i="3" s="1"/>
  <c r="J247" i="7" s="1"/>
  <c r="K247" i="7" s="1"/>
  <c r="L247" i="7" s="1"/>
  <c r="P247" i="7" s="1"/>
  <c r="Z243" i="3"/>
  <c r="Z239" i="3"/>
  <c r="AD239" i="3" s="1"/>
  <c r="J239" i="7" s="1"/>
  <c r="K239" i="7" s="1"/>
  <c r="L239" i="7" s="1"/>
  <c r="P239" i="7" s="1"/>
  <c r="Z234" i="3"/>
  <c r="Z230" i="3"/>
  <c r="AD230" i="3" s="1"/>
  <c r="J230" i="7" s="1"/>
  <c r="K230" i="7" s="1"/>
  <c r="L230" i="7" s="1"/>
  <c r="P230" i="7" s="1"/>
  <c r="Z226" i="3"/>
  <c r="Z222" i="3"/>
  <c r="AD222" i="3" s="1"/>
  <c r="J222" i="7" s="1"/>
  <c r="K222" i="7" s="1"/>
  <c r="L222" i="7" s="1"/>
  <c r="P222" i="7" s="1"/>
  <c r="AB213" i="3"/>
  <c r="AB190" i="3"/>
  <c r="Z14" i="3"/>
  <c r="Z10" i="3"/>
  <c r="Z6" i="3"/>
  <c r="AB254" i="3"/>
  <c r="AA220" i="3"/>
  <c r="Z164" i="3"/>
  <c r="Z160" i="3"/>
  <c r="Z156" i="3"/>
  <c r="Z152" i="3"/>
  <c r="Z148" i="3"/>
  <c r="Z144" i="3"/>
  <c r="Z140" i="3"/>
  <c r="Z136" i="3"/>
  <c r="AD136" i="3" s="1"/>
  <c r="J136" i="7" s="1"/>
  <c r="K136" i="7" s="1"/>
  <c r="L136" i="7" s="1"/>
  <c r="P136" i="7" s="1"/>
  <c r="Z132" i="3"/>
  <c r="Z128" i="3"/>
  <c r="Z124" i="3"/>
  <c r="Z120" i="3"/>
  <c r="Z116" i="3"/>
  <c r="Z112" i="3"/>
  <c r="Z108" i="3"/>
  <c r="Z85" i="3"/>
  <c r="AD85" i="3" s="1"/>
  <c r="J85" i="7" s="1"/>
  <c r="K85" i="7" s="1"/>
  <c r="L85" i="7" s="1"/>
  <c r="P85" i="7" s="1"/>
  <c r="Z81" i="3"/>
  <c r="AD81" i="3" s="1"/>
  <c r="J81" i="7" s="1"/>
  <c r="K81" i="7" s="1"/>
  <c r="L81" i="7" s="1"/>
  <c r="P81" i="7" s="1"/>
  <c r="Z77" i="3"/>
  <c r="AD77" i="3" s="1"/>
  <c r="J77" i="7" s="1"/>
  <c r="K77" i="7" s="1"/>
  <c r="L77" i="7" s="1"/>
  <c r="P77" i="7" s="1"/>
  <c r="Z73" i="3"/>
  <c r="AD73" i="3" s="1"/>
  <c r="J73" i="7" s="1"/>
  <c r="K73" i="7" s="1"/>
  <c r="L73" i="7" s="1"/>
  <c r="P73" i="7" s="1"/>
  <c r="Z69" i="3"/>
  <c r="Z49" i="3"/>
  <c r="Z45" i="3"/>
  <c r="Z41" i="3"/>
  <c r="AD41" i="3" s="1"/>
  <c r="J41" i="7" s="1"/>
  <c r="K41" i="7" s="1"/>
  <c r="L41" i="7" s="1"/>
  <c r="P41" i="7" s="1"/>
  <c r="Z37" i="3"/>
  <c r="AD37" i="3" s="1"/>
  <c r="J37" i="7" s="1"/>
  <c r="K37" i="7" s="1"/>
  <c r="L37" i="7" s="1"/>
  <c r="P37" i="7" s="1"/>
  <c r="AA11" i="3"/>
  <c r="AA7" i="3"/>
  <c r="AA245" i="3"/>
  <c r="AA165" i="3"/>
  <c r="AA161" i="3"/>
  <c r="AA157" i="3"/>
  <c r="AA153" i="3"/>
  <c r="AA149" i="3"/>
  <c r="AA145" i="3"/>
  <c r="AA141" i="3"/>
  <c r="AA137" i="3"/>
  <c r="AA133" i="3"/>
  <c r="AA125" i="3"/>
  <c r="AA117" i="3"/>
  <c r="AA109" i="3"/>
  <c r="AA66" i="3"/>
  <c r="AA62" i="3"/>
  <c r="AA58" i="3"/>
  <c r="AA34" i="3"/>
  <c r="AA30" i="3"/>
  <c r="AA15" i="3"/>
  <c r="R129" i="3"/>
  <c r="R125" i="3"/>
  <c r="R121" i="3"/>
  <c r="R117" i="3"/>
  <c r="R113" i="3"/>
  <c r="R109" i="3"/>
  <c r="R15" i="3"/>
  <c r="R11" i="3"/>
  <c r="R7" i="3"/>
  <c r="G265" i="5"/>
  <c r="G267" i="5" s="1"/>
  <c r="AB263" i="3"/>
  <c r="AB246" i="3"/>
  <c r="AB229" i="3"/>
  <c r="AB198" i="3"/>
  <c r="AB182" i="3"/>
  <c r="AB166" i="3"/>
  <c r="AB135" i="3"/>
  <c r="AA122" i="3"/>
  <c r="AA106" i="3"/>
  <c r="G265" i="7"/>
  <c r="AD16" i="3"/>
  <c r="J16" i="7" s="1"/>
  <c r="K16" i="7" s="1"/>
  <c r="L16" i="7" s="1"/>
  <c r="P16" i="7" s="1"/>
  <c r="L265" i="3"/>
  <c r="L267" i="3" s="1"/>
  <c r="AB238" i="3"/>
  <c r="AA228" i="3"/>
  <c r="AA204" i="3"/>
  <c r="AB174" i="3"/>
  <c r="AA142" i="3"/>
  <c r="Z125" i="3"/>
  <c r="AB115" i="3"/>
  <c r="AB111" i="3"/>
  <c r="AA103" i="3"/>
  <c r="AA99" i="3"/>
  <c r="AA95" i="3"/>
  <c r="AA91" i="3"/>
  <c r="AA87" i="3"/>
  <c r="AA83" i="3"/>
  <c r="AA79" i="3"/>
  <c r="AA75" i="3"/>
  <c r="AA71" i="3"/>
  <c r="AA67" i="3"/>
  <c r="AA63" i="3"/>
  <c r="AA59" i="3"/>
  <c r="AA55" i="3"/>
  <c r="AA51" i="3"/>
  <c r="AA47" i="3"/>
  <c r="AA43" i="3"/>
  <c r="AA39" i="3"/>
  <c r="AA35" i="3"/>
  <c r="AA31" i="3"/>
  <c r="AA27" i="3"/>
  <c r="AA23" i="3"/>
  <c r="AA19" i="3"/>
  <c r="AB13" i="3"/>
  <c r="AD13" i="3" s="1"/>
  <c r="J13" i="7" s="1"/>
  <c r="K13" i="7" s="1"/>
  <c r="L13" i="7" s="1"/>
  <c r="P13" i="7" s="1"/>
  <c r="Z7" i="3"/>
  <c r="R128" i="3"/>
  <c r="R124" i="3"/>
  <c r="R120" i="3"/>
  <c r="R116" i="3"/>
  <c r="R112" i="3"/>
  <c r="R108" i="3"/>
  <c r="R21" i="3"/>
  <c r="R17" i="3"/>
  <c r="R14" i="3"/>
  <c r="R10" i="3"/>
  <c r="R6" i="3"/>
  <c r="Q265" i="3"/>
  <c r="Q267" i="3" s="1"/>
  <c r="W265" i="3"/>
  <c r="AA253" i="3"/>
  <c r="AB221" i="3"/>
  <c r="AA212" i="3"/>
  <c r="AA189" i="3"/>
  <c r="AB159" i="3"/>
  <c r="AD159" i="3" s="1"/>
  <c r="J159" i="7" s="1"/>
  <c r="K159" i="7" s="1"/>
  <c r="L159" i="7" s="1"/>
  <c r="P159" i="7" s="1"/>
  <c r="AA150" i="3"/>
  <c r="Z129" i="3"/>
  <c r="AB119" i="3"/>
  <c r="Z109" i="3"/>
  <c r="AB100" i="3"/>
  <c r="AD100" i="3" s="1"/>
  <c r="J100" i="7" s="1"/>
  <c r="K100" i="7" s="1"/>
  <c r="L100" i="7" s="1"/>
  <c r="P100" i="7" s="1"/>
  <c r="AB96" i="3"/>
  <c r="AD96" i="3" s="1"/>
  <c r="J96" i="7" s="1"/>
  <c r="K96" i="7" s="1"/>
  <c r="L96" i="7" s="1"/>
  <c r="P96" i="7" s="1"/>
  <c r="AB92" i="3"/>
  <c r="AD92" i="3" s="1"/>
  <c r="J92" i="7" s="1"/>
  <c r="K92" i="7" s="1"/>
  <c r="L92" i="7" s="1"/>
  <c r="P92" i="7" s="1"/>
  <c r="AB88" i="3"/>
  <c r="AB84" i="3"/>
  <c r="AB80" i="3"/>
  <c r="AB76" i="3"/>
  <c r="AB72" i="3"/>
  <c r="AB68" i="3"/>
  <c r="AD68" i="3" s="1"/>
  <c r="J68" i="7" s="1"/>
  <c r="K68" i="7" s="1"/>
  <c r="L68" i="7" s="1"/>
  <c r="P68" i="7" s="1"/>
  <c r="AB64" i="3"/>
  <c r="AB60" i="3"/>
  <c r="AB56" i="3"/>
  <c r="AB52" i="3"/>
  <c r="AB48" i="3"/>
  <c r="AB44" i="3"/>
  <c r="AB40" i="3"/>
  <c r="AB36" i="3"/>
  <c r="AD36" i="3" s="1"/>
  <c r="J36" i="7" s="1"/>
  <c r="K36" i="7" s="1"/>
  <c r="L36" i="7" s="1"/>
  <c r="P36" i="7" s="1"/>
  <c r="AB32" i="3"/>
  <c r="AB28" i="3"/>
  <c r="AB24" i="3"/>
  <c r="AB20" i="3"/>
  <c r="Z11" i="3"/>
  <c r="R127" i="3"/>
  <c r="R123" i="3"/>
  <c r="R119" i="3"/>
  <c r="R115" i="3"/>
  <c r="R111" i="3"/>
  <c r="R107" i="3"/>
  <c r="R13" i="3"/>
  <c r="R9" i="3"/>
  <c r="R5" i="3"/>
  <c r="G265" i="3"/>
  <c r="G267" i="3" s="1"/>
  <c r="AA261" i="3"/>
  <c r="AA237" i="3"/>
  <c r="AB205" i="3"/>
  <c r="AA197" i="3"/>
  <c r="AA173" i="3"/>
  <c r="AB143" i="3"/>
  <c r="AD143" i="3" s="1"/>
  <c r="J143" i="7" s="1"/>
  <c r="K143" i="7" s="1"/>
  <c r="L143" i="7" s="1"/>
  <c r="AA134" i="3"/>
  <c r="AB123" i="3"/>
  <c r="Z117" i="3"/>
  <c r="Z113" i="3"/>
  <c r="AA12" i="3"/>
  <c r="AA8" i="3"/>
  <c r="AB5" i="3"/>
  <c r="AD5" i="3" s="1"/>
  <c r="J5" i="7" s="1"/>
  <c r="K5" i="7" s="1"/>
  <c r="L5" i="7" s="1"/>
  <c r="R126" i="3"/>
  <c r="R122" i="3"/>
  <c r="R118" i="3"/>
  <c r="R114" i="3"/>
  <c r="R110" i="3"/>
  <c r="R106" i="3"/>
  <c r="R12" i="3"/>
  <c r="R8" i="3"/>
  <c r="R105" i="3"/>
  <c r="Z260" i="3"/>
  <c r="AB258" i="3"/>
  <c r="Z256" i="3"/>
  <c r="Z252" i="3"/>
  <c r="AB250" i="3"/>
  <c r="Z248" i="3"/>
  <c r="Z244" i="3"/>
  <c r="AB242" i="3"/>
  <c r="Z240" i="3"/>
  <c r="Z235" i="3"/>
  <c r="AB233" i="3"/>
  <c r="Z231" i="3"/>
  <c r="Z227" i="3"/>
  <c r="AB225" i="3"/>
  <c r="Z223" i="3"/>
  <c r="Z219" i="3"/>
  <c r="AB217" i="3"/>
  <c r="Z215" i="3"/>
  <c r="Z211" i="3"/>
  <c r="AB209" i="3"/>
  <c r="Z207" i="3"/>
  <c r="Z203" i="3"/>
  <c r="AB201" i="3"/>
  <c r="Z199" i="3"/>
  <c r="Z196" i="3"/>
  <c r="AB194" i="3"/>
  <c r="Z192" i="3"/>
  <c r="Z188" i="3"/>
  <c r="AB186" i="3"/>
  <c r="Z184" i="3"/>
  <c r="Z180" i="3"/>
  <c r="AB178" i="3"/>
  <c r="Z176" i="3"/>
  <c r="Z172" i="3"/>
  <c r="AB170" i="3"/>
  <c r="Z168" i="3"/>
  <c r="Z165" i="3"/>
  <c r="AB163" i="3"/>
  <c r="Z161" i="3"/>
  <c r="Z157" i="3"/>
  <c r="AB155" i="3"/>
  <c r="Z153" i="3"/>
  <c r="Z149" i="3"/>
  <c r="AB147" i="3"/>
  <c r="Z141" i="3"/>
  <c r="AB139" i="3"/>
  <c r="Z137" i="3"/>
  <c r="Z133" i="3"/>
  <c r="AA126" i="3"/>
  <c r="AA118" i="3"/>
  <c r="AD118" i="3" s="1"/>
  <c r="J118" i="7" s="1"/>
  <c r="K118" i="7" s="1"/>
  <c r="L118" i="7" s="1"/>
  <c r="P118" i="7" s="1"/>
  <c r="AA110" i="3"/>
  <c r="AB10" i="3"/>
  <c r="AB9" i="3"/>
  <c r="AD9" i="3" s="1"/>
  <c r="J9" i="7" s="1"/>
  <c r="K9" i="7" s="1"/>
  <c r="L9" i="7" s="1"/>
  <c r="P9" i="7" s="1"/>
  <c r="AA128" i="3"/>
  <c r="AA124" i="3"/>
  <c r="AA120" i="3"/>
  <c r="AA116" i="3"/>
  <c r="AA112" i="3"/>
  <c r="G266" i="7"/>
  <c r="AB15" i="3"/>
  <c r="AB11" i="3"/>
  <c r="AB7" i="3"/>
  <c r="V265" i="3"/>
  <c r="V267" i="3" s="1"/>
  <c r="Z145" i="3"/>
  <c r="AA127" i="3"/>
  <c r="AA119" i="3"/>
  <c r="AA111" i="3"/>
  <c r="AA105" i="3"/>
  <c r="AD105" i="3" s="1"/>
  <c r="J105" i="7" s="1"/>
  <c r="K105" i="7" s="1"/>
  <c r="L105" i="7" s="1"/>
  <c r="P105" i="7" s="1"/>
  <c r="AA102" i="3"/>
  <c r="AB95" i="3"/>
  <c r="AB91" i="3"/>
  <c r="AB87" i="3"/>
  <c r="Z65" i="3"/>
  <c r="AD65" i="3" s="1"/>
  <c r="J65" i="7" s="1"/>
  <c r="K65" i="7" s="1"/>
  <c r="L65" i="7" s="1"/>
  <c r="P65" i="7" s="1"/>
  <c r="Z61" i="3"/>
  <c r="Z57" i="3"/>
  <c r="AD57" i="3" s="1"/>
  <c r="J57" i="7" s="1"/>
  <c r="K57" i="7" s="1"/>
  <c r="L57" i="7" s="1"/>
  <c r="P57" i="7" s="1"/>
  <c r="AA54" i="3"/>
  <c r="Z33" i="3"/>
  <c r="AD33" i="3" s="1"/>
  <c r="J33" i="7" s="1"/>
  <c r="K33" i="7" s="1"/>
  <c r="L33" i="7" s="1"/>
  <c r="P33" i="7" s="1"/>
  <c r="Z29" i="3"/>
  <c r="AD29" i="3" s="1"/>
  <c r="J29" i="7" s="1"/>
  <c r="K29" i="7" s="1"/>
  <c r="L29" i="7" s="1"/>
  <c r="P29" i="7" s="1"/>
  <c r="AA26" i="3"/>
  <c r="AA22" i="3"/>
  <c r="AB19" i="3"/>
  <c r="R261" i="3"/>
  <c r="R257" i="3"/>
  <c r="R253" i="3"/>
  <c r="R249" i="3"/>
  <c r="R245" i="3"/>
  <c r="R241" i="3"/>
  <c r="R237" i="3"/>
  <c r="R232" i="3"/>
  <c r="R228" i="3"/>
  <c r="R224" i="3"/>
  <c r="R220" i="3"/>
  <c r="R216" i="3"/>
  <c r="R212" i="3"/>
  <c r="R208" i="3"/>
  <c r="R204" i="3"/>
  <c r="R200" i="3"/>
  <c r="R197" i="3"/>
  <c r="R193" i="3"/>
  <c r="R189" i="3"/>
  <c r="R185" i="3"/>
  <c r="R181" i="3"/>
  <c r="R177" i="3"/>
  <c r="R173" i="3"/>
  <c r="R169" i="3"/>
  <c r="R162" i="3"/>
  <c r="R158" i="3"/>
  <c r="R154" i="3"/>
  <c r="R150" i="3"/>
  <c r="R146" i="3"/>
  <c r="R142" i="3"/>
  <c r="R138" i="3"/>
  <c r="R134" i="3"/>
  <c r="R102" i="3"/>
  <c r="R98" i="3"/>
  <c r="R94" i="3"/>
  <c r="R90" i="3"/>
  <c r="R86" i="3"/>
  <c r="R82" i="3"/>
  <c r="R78" i="3"/>
  <c r="R74" i="3"/>
  <c r="R70" i="3"/>
  <c r="R66" i="3"/>
  <c r="R62" i="3"/>
  <c r="R58" i="3"/>
  <c r="R54" i="3"/>
  <c r="X265" i="3"/>
  <c r="X267" i="3" s="1"/>
  <c r="AA123" i="3"/>
  <c r="AA115" i="3"/>
  <c r="Z97" i="3"/>
  <c r="AD97" i="3" s="1"/>
  <c r="J97" i="7" s="1"/>
  <c r="K97" i="7" s="1"/>
  <c r="L97" i="7" s="1"/>
  <c r="P97" i="7" s="1"/>
  <c r="Z93" i="3"/>
  <c r="AD93" i="3" s="1"/>
  <c r="J93" i="7" s="1"/>
  <c r="K93" i="7" s="1"/>
  <c r="L93" i="7" s="1"/>
  <c r="P93" i="7" s="1"/>
  <c r="Z89" i="3"/>
  <c r="AD89" i="3" s="1"/>
  <c r="J89" i="7" s="1"/>
  <c r="K89" i="7" s="1"/>
  <c r="L89" i="7" s="1"/>
  <c r="P89" i="7" s="1"/>
  <c r="AA86" i="3"/>
  <c r="AA82" i="3"/>
  <c r="AA78" i="3"/>
  <c r="AA74" i="3"/>
  <c r="AA70" i="3"/>
  <c r="AB63" i="3"/>
  <c r="AB59" i="3"/>
  <c r="AB55" i="3"/>
  <c r="AA50" i="3"/>
  <c r="AA46" i="3"/>
  <c r="AA42" i="3"/>
  <c r="AA38" i="3"/>
  <c r="AB35" i="3"/>
  <c r="AB31" i="3"/>
  <c r="Z17" i="3"/>
  <c r="AD17" i="3" s="1"/>
  <c r="J17" i="7" s="1"/>
  <c r="K17" i="7" s="1"/>
  <c r="L17" i="7" s="1"/>
  <c r="P17" i="7" s="1"/>
  <c r="AB12" i="3"/>
  <c r="R156" i="3"/>
  <c r="R152" i="3"/>
  <c r="R148" i="3"/>
  <c r="R144" i="3"/>
  <c r="R140" i="3"/>
  <c r="R136" i="3"/>
  <c r="R132" i="3"/>
  <c r="R100" i="3"/>
  <c r="R96" i="3"/>
  <c r="R92" i="3"/>
  <c r="R88" i="3"/>
  <c r="R84" i="3"/>
  <c r="R80" i="3"/>
  <c r="R76" i="3"/>
  <c r="R72" i="3"/>
  <c r="R68" i="3"/>
  <c r="R64" i="3"/>
  <c r="R60" i="3"/>
  <c r="R56" i="3"/>
  <c r="R52" i="3"/>
  <c r="AA257" i="3"/>
  <c r="AA249" i="3"/>
  <c r="AA241" i="3"/>
  <c r="AA232" i="3"/>
  <c r="AA224" i="3"/>
  <c r="AA216" i="3"/>
  <c r="AA208" i="3"/>
  <c r="AA200" i="3"/>
  <c r="AA193" i="3"/>
  <c r="AA185" i="3"/>
  <c r="AA177" i="3"/>
  <c r="AA169" i="3"/>
  <c r="AA162" i="3"/>
  <c r="AA154" i="3"/>
  <c r="AA146" i="3"/>
  <c r="AA138" i="3"/>
  <c r="AA129" i="3"/>
  <c r="AA121" i="3"/>
  <c r="AD121" i="3" s="1"/>
  <c r="J121" i="7" s="1"/>
  <c r="K121" i="7" s="1"/>
  <c r="L121" i="7" s="1"/>
  <c r="P121" i="7" s="1"/>
  <c r="AA113" i="3"/>
  <c r="Z101" i="3"/>
  <c r="AD101" i="3" s="1"/>
  <c r="J101" i="7" s="1"/>
  <c r="K101" i="7" s="1"/>
  <c r="L101" i="7" s="1"/>
  <c r="P101" i="7" s="1"/>
  <c r="AA98" i="3"/>
  <c r="AA94" i="3"/>
  <c r="AA90" i="3"/>
  <c r="AB83" i="3"/>
  <c r="AB79" i="3"/>
  <c r="AB75" i="3"/>
  <c r="AB71" i="3"/>
  <c r="AB67" i="3"/>
  <c r="Z53" i="3"/>
  <c r="AD53" i="3" s="1"/>
  <c r="J53" i="7" s="1"/>
  <c r="K53" i="7" s="1"/>
  <c r="L53" i="7" s="1"/>
  <c r="P53" i="7" s="1"/>
  <c r="AB51" i="3"/>
  <c r="AB47" i="3"/>
  <c r="AB43" i="3"/>
  <c r="AB39" i="3"/>
  <c r="Z25" i="3"/>
  <c r="AD25" i="3" s="1"/>
  <c r="J25" i="7" s="1"/>
  <c r="K25" i="7" s="1"/>
  <c r="L25" i="7" s="1"/>
  <c r="P25" i="7" s="1"/>
  <c r="Z21" i="3"/>
  <c r="AD21" i="3" s="1"/>
  <c r="J21" i="7" s="1"/>
  <c r="K21" i="7" s="1"/>
  <c r="L21" i="7" s="1"/>
  <c r="P21" i="7" s="1"/>
  <c r="AA18" i="3"/>
  <c r="AB8" i="3"/>
  <c r="R51" i="3"/>
  <c r="R47" i="3"/>
  <c r="R43" i="3"/>
  <c r="R39" i="3"/>
  <c r="R35" i="3"/>
  <c r="R31" i="3"/>
  <c r="R27" i="3"/>
  <c r="R23" i="3"/>
  <c r="R19" i="3"/>
  <c r="P275" i="1"/>
  <c r="AD151" i="3"/>
  <c r="J151" i="7" s="1"/>
  <c r="K151" i="7" s="1"/>
  <c r="L151" i="7" s="1"/>
  <c r="P151" i="7" s="1"/>
  <c r="AD130" i="3"/>
  <c r="J130" i="7" s="1"/>
  <c r="K130" i="7" s="1"/>
  <c r="L130" i="7" s="1"/>
  <c r="P130" i="7" s="1"/>
  <c r="AD262" i="3"/>
  <c r="J262" i="7" s="1"/>
  <c r="K262" i="7" s="1"/>
  <c r="L262" i="7" s="1"/>
  <c r="P262" i="7" s="1"/>
  <c r="AD191" i="3"/>
  <c r="J191" i="7" s="1"/>
  <c r="K191" i="7" s="1"/>
  <c r="L191" i="7" s="1"/>
  <c r="P191" i="7" s="1"/>
  <c r="AD183" i="3"/>
  <c r="J183" i="7" s="1"/>
  <c r="K183" i="7" s="1"/>
  <c r="L183" i="7" s="1"/>
  <c r="P183" i="7" s="1"/>
  <c r="AD175" i="3"/>
  <c r="J175" i="7" s="1"/>
  <c r="K175" i="7" s="1"/>
  <c r="L175" i="7" s="1"/>
  <c r="P175" i="7" s="1"/>
  <c r="AD167" i="3"/>
  <c r="J167" i="7" s="1"/>
  <c r="K167" i="7" s="1"/>
  <c r="L167" i="7" s="1"/>
  <c r="P167" i="7" s="1"/>
  <c r="J265" i="5"/>
  <c r="AD214" i="3"/>
  <c r="J214" i="7" s="1"/>
  <c r="K214" i="7" s="1"/>
  <c r="L214" i="7" s="1"/>
  <c r="P214" i="7" s="1"/>
  <c r="AD206" i="3"/>
  <c r="J206" i="7" s="1"/>
  <c r="K206" i="7" s="1"/>
  <c r="L206" i="7" s="1"/>
  <c r="P206" i="7" s="1"/>
  <c r="F265" i="2"/>
  <c r="F267" i="2" s="1"/>
  <c r="R263" i="3"/>
  <c r="R258" i="3"/>
  <c r="R254" i="3"/>
  <c r="R250" i="3"/>
  <c r="R246" i="3"/>
  <c r="R242" i="3"/>
  <c r="R238" i="3"/>
  <c r="R233" i="3"/>
  <c r="R229" i="3"/>
  <c r="R225" i="3"/>
  <c r="R221" i="3"/>
  <c r="R217" i="3"/>
  <c r="R213" i="3"/>
  <c r="R209" i="3"/>
  <c r="R205" i="3"/>
  <c r="R201" i="3"/>
  <c r="R198" i="3"/>
  <c r="R194" i="3"/>
  <c r="R190" i="3"/>
  <c r="R186" i="3"/>
  <c r="R182" i="3"/>
  <c r="R178" i="3"/>
  <c r="R174" i="3"/>
  <c r="R170" i="3"/>
  <c r="R166" i="3"/>
  <c r="R163" i="3"/>
  <c r="R159" i="3"/>
  <c r="R155" i="3"/>
  <c r="R151" i="3"/>
  <c r="R147" i="3"/>
  <c r="R143" i="3"/>
  <c r="R139" i="3"/>
  <c r="R135" i="3"/>
  <c r="R103" i="3"/>
  <c r="R99" i="3"/>
  <c r="R95" i="3"/>
  <c r="R91" i="3"/>
  <c r="R87" i="3"/>
  <c r="R83" i="3"/>
  <c r="R79" i="3"/>
  <c r="R75" i="3"/>
  <c r="R71" i="3"/>
  <c r="R67" i="3"/>
  <c r="R63" i="3"/>
  <c r="R59" i="3"/>
  <c r="R55" i="3"/>
  <c r="R48" i="3"/>
  <c r="R44" i="3"/>
  <c r="R40" i="3"/>
  <c r="R36" i="3"/>
  <c r="R32" i="3"/>
  <c r="R28" i="3"/>
  <c r="R24" i="3"/>
  <c r="R20" i="3"/>
  <c r="R260" i="3"/>
  <c r="R256" i="3"/>
  <c r="R252" i="3"/>
  <c r="R248" i="3"/>
  <c r="R244" i="3"/>
  <c r="R240" i="3"/>
  <c r="R235" i="3"/>
  <c r="R231" i="3"/>
  <c r="R227" i="3"/>
  <c r="R223" i="3"/>
  <c r="R219" i="3"/>
  <c r="R215" i="3"/>
  <c r="R211" i="3"/>
  <c r="R207" i="3"/>
  <c r="R203" i="3"/>
  <c r="R199" i="3"/>
  <c r="R196" i="3"/>
  <c r="R192" i="3"/>
  <c r="R188" i="3"/>
  <c r="R184" i="3"/>
  <c r="R180" i="3"/>
  <c r="R176" i="3"/>
  <c r="R172" i="3"/>
  <c r="R168" i="3"/>
  <c r="R165" i="3"/>
  <c r="R161" i="3"/>
  <c r="R157" i="3"/>
  <c r="R153" i="3"/>
  <c r="R149" i="3"/>
  <c r="R145" i="3"/>
  <c r="R141" i="3"/>
  <c r="R137" i="3"/>
  <c r="R133" i="3"/>
  <c r="R101" i="3"/>
  <c r="R97" i="3"/>
  <c r="R93" i="3"/>
  <c r="R89" i="3"/>
  <c r="R85" i="3"/>
  <c r="R81" i="3"/>
  <c r="R77" i="3"/>
  <c r="R73" i="3"/>
  <c r="R69" i="3"/>
  <c r="R65" i="3"/>
  <c r="R61" i="3"/>
  <c r="R57" i="3"/>
  <c r="R53" i="3"/>
  <c r="R50" i="3"/>
  <c r="R46" i="3"/>
  <c r="R42" i="3"/>
  <c r="R38" i="3"/>
  <c r="R34" i="3"/>
  <c r="R30" i="3"/>
  <c r="R26" i="3"/>
  <c r="R22" i="3"/>
  <c r="R18" i="3"/>
  <c r="AD61" i="3" l="1"/>
  <c r="J61" i="7" s="1"/>
  <c r="K61" i="7" s="1"/>
  <c r="L61" i="7" s="1"/>
  <c r="P61" i="7" s="1"/>
  <c r="AD40" i="3"/>
  <c r="J40" i="7" s="1"/>
  <c r="K40" i="7" s="1"/>
  <c r="L40" i="7" s="1"/>
  <c r="P40" i="7" s="1"/>
  <c r="AD243" i="3"/>
  <c r="J243" i="7" s="1"/>
  <c r="K243" i="7" s="1"/>
  <c r="L243" i="7" s="1"/>
  <c r="P243" i="7" s="1"/>
  <c r="AD72" i="3"/>
  <c r="J72" i="7" s="1"/>
  <c r="K72" i="7" s="1"/>
  <c r="L72" i="7" s="1"/>
  <c r="P72" i="7" s="1"/>
  <c r="AD69" i="3"/>
  <c r="J69" i="7" s="1"/>
  <c r="K69" i="7" s="1"/>
  <c r="L69" i="7" s="1"/>
  <c r="P69" i="7" s="1"/>
  <c r="AD140" i="3"/>
  <c r="J140" i="7" s="1"/>
  <c r="K140" i="7" s="1"/>
  <c r="L140" i="7" s="1"/>
  <c r="P140" i="7" s="1"/>
  <c r="AD103" i="3"/>
  <c r="J103" i="7" s="1"/>
  <c r="K103" i="7" s="1"/>
  <c r="L103" i="7" s="1"/>
  <c r="P103" i="7" s="1"/>
  <c r="AD107" i="3"/>
  <c r="J107" i="7" s="1"/>
  <c r="K107" i="7" s="1"/>
  <c r="L107" i="7" s="1"/>
  <c r="P107" i="7" s="1"/>
  <c r="AD24" i="3"/>
  <c r="J24" i="7" s="1"/>
  <c r="K24" i="7" s="1"/>
  <c r="L24" i="7" s="1"/>
  <c r="P24" i="7" s="1"/>
  <c r="AD56" i="3"/>
  <c r="J56" i="7" s="1"/>
  <c r="K56" i="7" s="1"/>
  <c r="L56" i="7" s="1"/>
  <c r="P56" i="7" s="1"/>
  <c r="AD88" i="3"/>
  <c r="J88" i="7" s="1"/>
  <c r="K88" i="7" s="1"/>
  <c r="L88" i="7" s="1"/>
  <c r="P88" i="7" s="1"/>
  <c r="AD99" i="3"/>
  <c r="J99" i="7" s="1"/>
  <c r="K99" i="7" s="1"/>
  <c r="L99" i="7" s="1"/>
  <c r="P99" i="7" s="1"/>
  <c r="AD28" i="3"/>
  <c r="J28" i="7" s="1"/>
  <c r="K28" i="7" s="1"/>
  <c r="L28" i="7" s="1"/>
  <c r="P28" i="7" s="1"/>
  <c r="AD132" i="3"/>
  <c r="J132" i="7" s="1"/>
  <c r="K132" i="7" s="1"/>
  <c r="L132" i="7" s="1"/>
  <c r="P132" i="7" s="1"/>
  <c r="AD164" i="3"/>
  <c r="J164" i="7" s="1"/>
  <c r="K164" i="7" s="1"/>
  <c r="L164" i="7" s="1"/>
  <c r="P164" i="7" s="1"/>
  <c r="AD127" i="3"/>
  <c r="J127" i="7" s="1"/>
  <c r="K127" i="7" s="1"/>
  <c r="L127" i="7" s="1"/>
  <c r="P127" i="7" s="1"/>
  <c r="AD76" i="3"/>
  <c r="J76" i="7" s="1"/>
  <c r="K76" i="7" s="1"/>
  <c r="L76" i="7" s="1"/>
  <c r="P76" i="7" s="1"/>
  <c r="AD220" i="3"/>
  <c r="J220" i="7" s="1"/>
  <c r="K220" i="7" s="1"/>
  <c r="L220" i="7" s="1"/>
  <c r="P220" i="7" s="1"/>
  <c r="AD27" i="3"/>
  <c r="J27" i="7" s="1"/>
  <c r="K27" i="7" s="1"/>
  <c r="L27" i="7" s="1"/>
  <c r="P27" i="7" s="1"/>
  <c r="AD174" i="3"/>
  <c r="J174" i="7" s="1"/>
  <c r="K174" i="7" s="1"/>
  <c r="L174" i="7" s="1"/>
  <c r="P174" i="7" s="1"/>
  <c r="AD254" i="3"/>
  <c r="J254" i="7" s="1"/>
  <c r="K254" i="7" s="1"/>
  <c r="L254" i="7" s="1"/>
  <c r="P254" i="7" s="1"/>
  <c r="AD210" i="3"/>
  <c r="J210" i="7" s="1"/>
  <c r="K210" i="7" s="1"/>
  <c r="L210" i="7" s="1"/>
  <c r="P210" i="7" s="1"/>
  <c r="AD146" i="3"/>
  <c r="J146" i="7" s="1"/>
  <c r="K146" i="7" s="1"/>
  <c r="L146" i="7" s="1"/>
  <c r="P146" i="7" s="1"/>
  <c r="AD122" i="3"/>
  <c r="J122" i="7" s="1"/>
  <c r="K122" i="7" s="1"/>
  <c r="L122" i="7" s="1"/>
  <c r="P122" i="7" s="1"/>
  <c r="AD48" i="3"/>
  <c r="J48" i="7" s="1"/>
  <c r="K48" i="7" s="1"/>
  <c r="L48" i="7" s="1"/>
  <c r="P48" i="7" s="1"/>
  <c r="AD80" i="3"/>
  <c r="J80" i="7" s="1"/>
  <c r="K80" i="7" s="1"/>
  <c r="L80" i="7" s="1"/>
  <c r="P80" i="7" s="1"/>
  <c r="AD60" i="3"/>
  <c r="J60" i="7" s="1"/>
  <c r="K60" i="7" s="1"/>
  <c r="L60" i="7" s="1"/>
  <c r="P60" i="7" s="1"/>
  <c r="AD177" i="3"/>
  <c r="J177" i="7" s="1"/>
  <c r="K177" i="7" s="1"/>
  <c r="L177" i="7" s="1"/>
  <c r="P177" i="7" s="1"/>
  <c r="AD241" i="3"/>
  <c r="J241" i="7" s="1"/>
  <c r="K241" i="7" s="1"/>
  <c r="L241" i="7" s="1"/>
  <c r="P241" i="7" s="1"/>
  <c r="AD171" i="3"/>
  <c r="J171" i="7" s="1"/>
  <c r="K171" i="7" s="1"/>
  <c r="L171" i="7" s="1"/>
  <c r="P171" i="7" s="1"/>
  <c r="AD39" i="3"/>
  <c r="J39" i="7" s="1"/>
  <c r="K39" i="7" s="1"/>
  <c r="L39" i="7" s="1"/>
  <c r="P39" i="7" s="1"/>
  <c r="AD208" i="3"/>
  <c r="J208" i="7" s="1"/>
  <c r="K208" i="7" s="1"/>
  <c r="L208" i="7" s="1"/>
  <c r="P208" i="7" s="1"/>
  <c r="AD42" i="3"/>
  <c r="J42" i="7" s="1"/>
  <c r="K42" i="7" s="1"/>
  <c r="L42" i="7" s="1"/>
  <c r="P42" i="7" s="1"/>
  <c r="AD259" i="3"/>
  <c r="J259" i="7" s="1"/>
  <c r="K259" i="7" s="1"/>
  <c r="L259" i="7" s="1"/>
  <c r="P259" i="7" s="1"/>
  <c r="AD226" i="3"/>
  <c r="J226" i="7" s="1"/>
  <c r="K226" i="7" s="1"/>
  <c r="L226" i="7" s="1"/>
  <c r="P226" i="7" s="1"/>
  <c r="AD219" i="3"/>
  <c r="J219" i="7" s="1"/>
  <c r="K219" i="7" s="1"/>
  <c r="L219" i="7" s="1"/>
  <c r="P219" i="7" s="1"/>
  <c r="AD187" i="3"/>
  <c r="J187" i="7" s="1"/>
  <c r="K187" i="7" s="1"/>
  <c r="L187" i="7" s="1"/>
  <c r="P187" i="7" s="1"/>
  <c r="AD195" i="3"/>
  <c r="J195" i="7" s="1"/>
  <c r="K195" i="7" s="1"/>
  <c r="L195" i="7" s="1"/>
  <c r="P195" i="7" s="1"/>
  <c r="AD110" i="3"/>
  <c r="J110" i="7" s="1"/>
  <c r="K110" i="7" s="1"/>
  <c r="L110" i="7" s="1"/>
  <c r="P110" i="7" s="1"/>
  <c r="AD142" i="3"/>
  <c r="J142" i="7" s="1"/>
  <c r="K142" i="7" s="1"/>
  <c r="L142" i="7" s="1"/>
  <c r="P142" i="7" s="1"/>
  <c r="AD58" i="3"/>
  <c r="J58" i="7" s="1"/>
  <c r="K58" i="7" s="1"/>
  <c r="L58" i="7" s="1"/>
  <c r="P58" i="7" s="1"/>
  <c r="AD102" i="3"/>
  <c r="J102" i="7" s="1"/>
  <c r="K102" i="7" s="1"/>
  <c r="L102" i="7" s="1"/>
  <c r="P102" i="7" s="1"/>
  <c r="AD70" i="3"/>
  <c r="J70" i="7" s="1"/>
  <c r="K70" i="7" s="1"/>
  <c r="L70" i="7" s="1"/>
  <c r="P70" i="7" s="1"/>
  <c r="AD38" i="3"/>
  <c r="J38" i="7" s="1"/>
  <c r="K38" i="7" s="1"/>
  <c r="L38" i="7" s="1"/>
  <c r="P38" i="7" s="1"/>
  <c r="AD49" i="3"/>
  <c r="J49" i="7" s="1"/>
  <c r="K49" i="7" s="1"/>
  <c r="L49" i="7" s="1"/>
  <c r="P49" i="7" s="1"/>
  <c r="AD147" i="3"/>
  <c r="J147" i="7" s="1"/>
  <c r="K147" i="7" s="1"/>
  <c r="L147" i="7" s="1"/>
  <c r="P147" i="7" s="1"/>
  <c r="G236" i="2"/>
  <c r="G131" i="2"/>
  <c r="AD74" i="3"/>
  <c r="J74" i="7" s="1"/>
  <c r="K74" i="7" s="1"/>
  <c r="L74" i="7" s="1"/>
  <c r="P74" i="7" s="1"/>
  <c r="AD126" i="3"/>
  <c r="J126" i="7" s="1"/>
  <c r="K126" i="7" s="1"/>
  <c r="L126" i="7" s="1"/>
  <c r="P126" i="7" s="1"/>
  <c r="AD134" i="3"/>
  <c r="J134" i="7" s="1"/>
  <c r="K134" i="7" s="1"/>
  <c r="L134" i="7" s="1"/>
  <c r="P134" i="7" s="1"/>
  <c r="AD106" i="3"/>
  <c r="J106" i="7" s="1"/>
  <c r="K106" i="7" s="1"/>
  <c r="L106" i="7" s="1"/>
  <c r="P106" i="7" s="1"/>
  <c r="AD216" i="3"/>
  <c r="J216" i="7" s="1"/>
  <c r="K216" i="7" s="1"/>
  <c r="L216" i="7" s="1"/>
  <c r="P216" i="7" s="1"/>
  <c r="AD82" i="3"/>
  <c r="J82" i="7" s="1"/>
  <c r="K82" i="7" s="1"/>
  <c r="L82" i="7" s="1"/>
  <c r="P82" i="7" s="1"/>
  <c r="AD161" i="3"/>
  <c r="J161" i="7" s="1"/>
  <c r="K161" i="7" s="1"/>
  <c r="L161" i="7" s="1"/>
  <c r="P161" i="7" s="1"/>
  <c r="AD223" i="3"/>
  <c r="J223" i="7" s="1"/>
  <c r="K223" i="7" s="1"/>
  <c r="L223" i="7" s="1"/>
  <c r="P223" i="7" s="1"/>
  <c r="AD20" i="3"/>
  <c r="J20" i="7" s="1"/>
  <c r="K20" i="7" s="1"/>
  <c r="L20" i="7" s="1"/>
  <c r="P20" i="7" s="1"/>
  <c r="AD52" i="3"/>
  <c r="J52" i="7" s="1"/>
  <c r="K52" i="7" s="1"/>
  <c r="L52" i="7" s="1"/>
  <c r="P52" i="7" s="1"/>
  <c r="AD84" i="3"/>
  <c r="J84" i="7" s="1"/>
  <c r="K84" i="7" s="1"/>
  <c r="L84" i="7" s="1"/>
  <c r="P84" i="7" s="1"/>
  <c r="AD6" i="3"/>
  <c r="J6" i="7" s="1"/>
  <c r="K6" i="7" s="1"/>
  <c r="L6" i="7" s="1"/>
  <c r="P6" i="7" s="1"/>
  <c r="AD169" i="3"/>
  <c r="J169" i="7" s="1"/>
  <c r="K169" i="7" s="1"/>
  <c r="L169" i="7" s="1"/>
  <c r="P169" i="7" s="1"/>
  <c r="AD232" i="3"/>
  <c r="J232" i="7" s="1"/>
  <c r="K232" i="7" s="1"/>
  <c r="L232" i="7" s="1"/>
  <c r="P232" i="7" s="1"/>
  <c r="AD34" i="3"/>
  <c r="J34" i="7" s="1"/>
  <c r="K34" i="7" s="1"/>
  <c r="L34" i="7" s="1"/>
  <c r="P34" i="7" s="1"/>
  <c r="AD90" i="3"/>
  <c r="J90" i="7" s="1"/>
  <c r="K90" i="7" s="1"/>
  <c r="L90" i="7" s="1"/>
  <c r="P90" i="7" s="1"/>
  <c r="AD199" i="3"/>
  <c r="J199" i="7" s="1"/>
  <c r="K199" i="7" s="1"/>
  <c r="L199" i="7" s="1"/>
  <c r="P199" i="7" s="1"/>
  <c r="AD44" i="3"/>
  <c r="J44" i="7" s="1"/>
  <c r="K44" i="7" s="1"/>
  <c r="L44" i="7" s="1"/>
  <c r="P44" i="7" s="1"/>
  <c r="AD66" i="3"/>
  <c r="J66" i="7" s="1"/>
  <c r="K66" i="7" s="1"/>
  <c r="L66" i="7" s="1"/>
  <c r="P66" i="7" s="1"/>
  <c r="AD252" i="3"/>
  <c r="J252" i="7" s="1"/>
  <c r="K252" i="7" s="1"/>
  <c r="L252" i="7" s="1"/>
  <c r="P252" i="7" s="1"/>
  <c r="AD209" i="3"/>
  <c r="J209" i="7" s="1"/>
  <c r="K209" i="7" s="1"/>
  <c r="L209" i="7" s="1"/>
  <c r="P209" i="7" s="1"/>
  <c r="AD116" i="3"/>
  <c r="J116" i="7" s="1"/>
  <c r="K116" i="7" s="1"/>
  <c r="L116" i="7" s="1"/>
  <c r="P116" i="7" s="1"/>
  <c r="AD202" i="3"/>
  <c r="J202" i="7" s="1"/>
  <c r="K202" i="7" s="1"/>
  <c r="L202" i="7" s="1"/>
  <c r="P202" i="7" s="1"/>
  <c r="AD139" i="3"/>
  <c r="J139" i="7" s="1"/>
  <c r="K139" i="7" s="1"/>
  <c r="L139" i="7" s="1"/>
  <c r="P139" i="7" s="1"/>
  <c r="AD54" i="3"/>
  <c r="J54" i="7" s="1"/>
  <c r="K54" i="7" s="1"/>
  <c r="L54" i="7" s="1"/>
  <c r="P54" i="7" s="1"/>
  <c r="AD207" i="3"/>
  <c r="J207" i="7" s="1"/>
  <c r="K207" i="7" s="1"/>
  <c r="L207" i="7" s="1"/>
  <c r="P207" i="7" s="1"/>
  <c r="AD158" i="3"/>
  <c r="J158" i="7" s="1"/>
  <c r="K158" i="7" s="1"/>
  <c r="L158" i="7" s="1"/>
  <c r="P158" i="7" s="1"/>
  <c r="AD98" i="3"/>
  <c r="J98" i="7" s="1"/>
  <c r="K98" i="7" s="1"/>
  <c r="L98" i="7" s="1"/>
  <c r="P98" i="7" s="1"/>
  <c r="AD45" i="3"/>
  <c r="J45" i="7" s="1"/>
  <c r="K45" i="7" s="1"/>
  <c r="L45" i="7" s="1"/>
  <c r="P45" i="7" s="1"/>
  <c r="AD144" i="3"/>
  <c r="J144" i="7" s="1"/>
  <c r="K144" i="7" s="1"/>
  <c r="L144" i="7" s="1"/>
  <c r="P144" i="7" s="1"/>
  <c r="AD234" i="3"/>
  <c r="J234" i="7" s="1"/>
  <c r="K234" i="7" s="1"/>
  <c r="L234" i="7" s="1"/>
  <c r="P234" i="7" s="1"/>
  <c r="AD231" i="3"/>
  <c r="J231" i="7" s="1"/>
  <c r="K231" i="7" s="1"/>
  <c r="L231" i="7" s="1"/>
  <c r="P231" i="7" s="1"/>
  <c r="AD238" i="3"/>
  <c r="J238" i="7" s="1"/>
  <c r="K238" i="7" s="1"/>
  <c r="L238" i="7" s="1"/>
  <c r="P238" i="7" s="1"/>
  <c r="AD14" i="3"/>
  <c r="J14" i="7" s="1"/>
  <c r="K14" i="7" s="1"/>
  <c r="L14" i="7" s="1"/>
  <c r="P14" i="7" s="1"/>
  <c r="AD205" i="3"/>
  <c r="J205" i="7" s="1"/>
  <c r="K205" i="7" s="1"/>
  <c r="L205" i="7" s="1"/>
  <c r="P205" i="7" s="1"/>
  <c r="AD179" i="3"/>
  <c r="J179" i="7" s="1"/>
  <c r="K179" i="7" s="1"/>
  <c r="L179" i="7" s="1"/>
  <c r="P179" i="7" s="1"/>
  <c r="AD86" i="3"/>
  <c r="J86" i="7" s="1"/>
  <c r="K86" i="7" s="1"/>
  <c r="L86" i="7" s="1"/>
  <c r="P86" i="7" s="1"/>
  <c r="AD185" i="3"/>
  <c r="J185" i="7" s="1"/>
  <c r="K185" i="7" s="1"/>
  <c r="L185" i="7" s="1"/>
  <c r="P185" i="7" s="1"/>
  <c r="AD249" i="3"/>
  <c r="J249" i="7" s="1"/>
  <c r="K249" i="7" s="1"/>
  <c r="L249" i="7" s="1"/>
  <c r="P249" i="7" s="1"/>
  <c r="AD32" i="3"/>
  <c r="J32" i="7" s="1"/>
  <c r="K32" i="7" s="1"/>
  <c r="L32" i="7" s="1"/>
  <c r="P32" i="7" s="1"/>
  <c r="AD64" i="3"/>
  <c r="J64" i="7" s="1"/>
  <c r="K64" i="7" s="1"/>
  <c r="L64" i="7" s="1"/>
  <c r="P64" i="7" s="1"/>
  <c r="AD162" i="3"/>
  <c r="J162" i="7" s="1"/>
  <c r="K162" i="7" s="1"/>
  <c r="L162" i="7" s="1"/>
  <c r="P162" i="7" s="1"/>
  <c r="AD224" i="3"/>
  <c r="J224" i="7" s="1"/>
  <c r="K224" i="7" s="1"/>
  <c r="L224" i="7" s="1"/>
  <c r="P224" i="7" s="1"/>
  <c r="AD163" i="3"/>
  <c r="J163" i="7" s="1"/>
  <c r="K163" i="7" s="1"/>
  <c r="L163" i="7" s="1"/>
  <c r="P163" i="7" s="1"/>
  <c r="AD184" i="3"/>
  <c r="J184" i="7" s="1"/>
  <c r="K184" i="7" s="1"/>
  <c r="L184" i="7" s="1"/>
  <c r="P184" i="7" s="1"/>
  <c r="AD203" i="3"/>
  <c r="J203" i="7" s="1"/>
  <c r="K203" i="7" s="1"/>
  <c r="L203" i="7" s="1"/>
  <c r="P203" i="7" s="1"/>
  <c r="AD248" i="3"/>
  <c r="J248" i="7" s="1"/>
  <c r="K248" i="7" s="1"/>
  <c r="L248" i="7" s="1"/>
  <c r="P248" i="7" s="1"/>
  <c r="AD173" i="3"/>
  <c r="J173" i="7" s="1"/>
  <c r="K173" i="7" s="1"/>
  <c r="L173" i="7" s="1"/>
  <c r="P173" i="7" s="1"/>
  <c r="AD150" i="3"/>
  <c r="J150" i="7" s="1"/>
  <c r="K150" i="7" s="1"/>
  <c r="L150" i="7" s="1"/>
  <c r="P150" i="7" s="1"/>
  <c r="AD218" i="3"/>
  <c r="J218" i="7" s="1"/>
  <c r="K218" i="7" s="1"/>
  <c r="L218" i="7" s="1"/>
  <c r="P218" i="7" s="1"/>
  <c r="AD168" i="3"/>
  <c r="J168" i="7" s="1"/>
  <c r="K168" i="7" s="1"/>
  <c r="L168" i="7" s="1"/>
  <c r="P168" i="7" s="1"/>
  <c r="AD189" i="3"/>
  <c r="J189" i="7" s="1"/>
  <c r="K189" i="7" s="1"/>
  <c r="L189" i="7" s="1"/>
  <c r="P189" i="7" s="1"/>
  <c r="AD192" i="3"/>
  <c r="J192" i="7" s="1"/>
  <c r="K192" i="7" s="1"/>
  <c r="L192" i="7" s="1"/>
  <c r="P192" i="7" s="1"/>
  <c r="AD256" i="3"/>
  <c r="J256" i="7" s="1"/>
  <c r="K256" i="7" s="1"/>
  <c r="L256" i="7" s="1"/>
  <c r="P256" i="7" s="1"/>
  <c r="AD237" i="3"/>
  <c r="J237" i="7" s="1"/>
  <c r="K237" i="7" s="1"/>
  <c r="L237" i="7" s="1"/>
  <c r="P237" i="7" s="1"/>
  <c r="AD156" i="3"/>
  <c r="J156" i="7" s="1"/>
  <c r="K156" i="7" s="1"/>
  <c r="L156" i="7" s="1"/>
  <c r="P156" i="7" s="1"/>
  <c r="AD149" i="3"/>
  <c r="J149" i="7" s="1"/>
  <c r="K149" i="7" s="1"/>
  <c r="L149" i="7" s="1"/>
  <c r="P149" i="7" s="1"/>
  <c r="AD193" i="3"/>
  <c r="J193" i="7" s="1"/>
  <c r="K193" i="7" s="1"/>
  <c r="L193" i="7" s="1"/>
  <c r="P193" i="7" s="1"/>
  <c r="AD257" i="3"/>
  <c r="J257" i="7" s="1"/>
  <c r="K257" i="7" s="1"/>
  <c r="L257" i="7" s="1"/>
  <c r="P257" i="7" s="1"/>
  <c r="AD172" i="3"/>
  <c r="J172" i="7" s="1"/>
  <c r="K172" i="7" s="1"/>
  <c r="L172" i="7" s="1"/>
  <c r="P172" i="7" s="1"/>
  <c r="AD215" i="3"/>
  <c r="J215" i="7" s="1"/>
  <c r="K215" i="7" s="1"/>
  <c r="L215" i="7" s="1"/>
  <c r="P215" i="7" s="1"/>
  <c r="AD235" i="3"/>
  <c r="J235" i="7" s="1"/>
  <c r="K235" i="7" s="1"/>
  <c r="L235" i="7" s="1"/>
  <c r="P235" i="7" s="1"/>
  <c r="AD160" i="3"/>
  <c r="J160" i="7" s="1"/>
  <c r="K160" i="7" s="1"/>
  <c r="L160" i="7" s="1"/>
  <c r="P160" i="7" s="1"/>
  <c r="AD213" i="3"/>
  <c r="J213" i="7" s="1"/>
  <c r="K213" i="7" s="1"/>
  <c r="L213" i="7" s="1"/>
  <c r="P213" i="7" s="1"/>
  <c r="AD251" i="3"/>
  <c r="J251" i="7" s="1"/>
  <c r="K251" i="7" s="1"/>
  <c r="L251" i="7" s="1"/>
  <c r="P251" i="7" s="1"/>
  <c r="AD181" i="3"/>
  <c r="J181" i="7" s="1"/>
  <c r="K181" i="7" s="1"/>
  <c r="L181" i="7" s="1"/>
  <c r="P181" i="7" s="1"/>
  <c r="AD188" i="3"/>
  <c r="J188" i="7" s="1"/>
  <c r="K188" i="7" s="1"/>
  <c r="L188" i="7" s="1"/>
  <c r="P188" i="7" s="1"/>
  <c r="AD200" i="3"/>
  <c r="J200" i="7" s="1"/>
  <c r="K200" i="7" s="1"/>
  <c r="L200" i="7" s="1"/>
  <c r="P200" i="7" s="1"/>
  <c r="AD155" i="3"/>
  <c r="J155" i="7" s="1"/>
  <c r="K155" i="7" s="1"/>
  <c r="L155" i="7" s="1"/>
  <c r="P155" i="7" s="1"/>
  <c r="AD176" i="3"/>
  <c r="J176" i="7" s="1"/>
  <c r="K176" i="7" s="1"/>
  <c r="L176" i="7" s="1"/>
  <c r="P176" i="7" s="1"/>
  <c r="AD240" i="3"/>
  <c r="J240" i="7" s="1"/>
  <c r="K240" i="7" s="1"/>
  <c r="L240" i="7" s="1"/>
  <c r="P240" i="7" s="1"/>
  <c r="AD244" i="3"/>
  <c r="J244" i="7" s="1"/>
  <c r="K244" i="7" s="1"/>
  <c r="L244" i="7" s="1"/>
  <c r="P244" i="7" s="1"/>
  <c r="AD50" i="3"/>
  <c r="J50" i="7" s="1"/>
  <c r="K50" i="7" s="1"/>
  <c r="L50" i="7" s="1"/>
  <c r="P50" i="7" s="1"/>
  <c r="AD152" i="3"/>
  <c r="J152" i="7" s="1"/>
  <c r="K152" i="7" s="1"/>
  <c r="L152" i="7" s="1"/>
  <c r="P152" i="7" s="1"/>
  <c r="AD148" i="3"/>
  <c r="J148" i="7" s="1"/>
  <c r="K148" i="7" s="1"/>
  <c r="L148" i="7" s="1"/>
  <c r="P148" i="7" s="1"/>
  <c r="AD186" i="3"/>
  <c r="J186" i="7" s="1"/>
  <c r="K186" i="7" s="1"/>
  <c r="L186" i="7" s="1"/>
  <c r="P186" i="7" s="1"/>
  <c r="AD196" i="3"/>
  <c r="J196" i="7" s="1"/>
  <c r="K196" i="7" s="1"/>
  <c r="L196" i="7" s="1"/>
  <c r="P196" i="7" s="1"/>
  <c r="AD217" i="3"/>
  <c r="J217" i="7" s="1"/>
  <c r="K217" i="7" s="1"/>
  <c r="L217" i="7" s="1"/>
  <c r="P217" i="7" s="1"/>
  <c r="AD227" i="3"/>
  <c r="J227" i="7" s="1"/>
  <c r="K227" i="7" s="1"/>
  <c r="L227" i="7" s="1"/>
  <c r="P227" i="7" s="1"/>
  <c r="AD250" i="3"/>
  <c r="J250" i="7" s="1"/>
  <c r="K250" i="7" s="1"/>
  <c r="L250" i="7" s="1"/>
  <c r="P250" i="7" s="1"/>
  <c r="AD260" i="3"/>
  <c r="J260" i="7" s="1"/>
  <c r="K260" i="7" s="1"/>
  <c r="L260" i="7" s="1"/>
  <c r="P260" i="7" s="1"/>
  <c r="AD228" i="3"/>
  <c r="J228" i="7" s="1"/>
  <c r="K228" i="7" s="1"/>
  <c r="L228" i="7" s="1"/>
  <c r="P228" i="7" s="1"/>
  <c r="AD166" i="3"/>
  <c r="J166" i="7" s="1"/>
  <c r="K166" i="7" s="1"/>
  <c r="L166" i="7" s="1"/>
  <c r="P166" i="7" s="1"/>
  <c r="AD246" i="3"/>
  <c r="J246" i="7" s="1"/>
  <c r="K246" i="7" s="1"/>
  <c r="L246" i="7" s="1"/>
  <c r="P246" i="7" s="1"/>
  <c r="AD62" i="3"/>
  <c r="J62" i="7" s="1"/>
  <c r="K62" i="7" s="1"/>
  <c r="L62" i="7" s="1"/>
  <c r="P62" i="7" s="1"/>
  <c r="AD78" i="3"/>
  <c r="J78" i="7" s="1"/>
  <c r="K78" i="7" s="1"/>
  <c r="L78" i="7" s="1"/>
  <c r="P78" i="7" s="1"/>
  <c r="AD26" i="3"/>
  <c r="J26" i="7" s="1"/>
  <c r="K26" i="7" s="1"/>
  <c r="L26" i="7" s="1"/>
  <c r="P26" i="7" s="1"/>
  <c r="AD94" i="3"/>
  <c r="J94" i="7" s="1"/>
  <c r="K94" i="7" s="1"/>
  <c r="L94" i="7" s="1"/>
  <c r="P94" i="7" s="1"/>
  <c r="AD154" i="3"/>
  <c r="J154" i="7" s="1"/>
  <c r="K154" i="7" s="1"/>
  <c r="L154" i="7" s="1"/>
  <c r="P154" i="7" s="1"/>
  <c r="AD46" i="3"/>
  <c r="J46" i="7" s="1"/>
  <c r="K46" i="7" s="1"/>
  <c r="L46" i="7" s="1"/>
  <c r="P46" i="7" s="1"/>
  <c r="AD170" i="3"/>
  <c r="J170" i="7" s="1"/>
  <c r="K170" i="7" s="1"/>
  <c r="L170" i="7" s="1"/>
  <c r="P170" i="7" s="1"/>
  <c r="AD180" i="3"/>
  <c r="J180" i="7" s="1"/>
  <c r="K180" i="7" s="1"/>
  <c r="L180" i="7" s="1"/>
  <c r="P180" i="7" s="1"/>
  <c r="AD201" i="3"/>
  <c r="J201" i="7" s="1"/>
  <c r="K201" i="7" s="1"/>
  <c r="L201" i="7" s="1"/>
  <c r="P201" i="7" s="1"/>
  <c r="AD211" i="3"/>
  <c r="J211" i="7" s="1"/>
  <c r="K211" i="7" s="1"/>
  <c r="L211" i="7" s="1"/>
  <c r="P211" i="7" s="1"/>
  <c r="AD233" i="3"/>
  <c r="J233" i="7" s="1"/>
  <c r="K233" i="7" s="1"/>
  <c r="L233" i="7" s="1"/>
  <c r="P233" i="7" s="1"/>
  <c r="AD253" i="3"/>
  <c r="J253" i="7" s="1"/>
  <c r="K253" i="7" s="1"/>
  <c r="L253" i="7" s="1"/>
  <c r="P253" i="7" s="1"/>
  <c r="AD190" i="3"/>
  <c r="J190" i="7" s="1"/>
  <c r="K190" i="7" s="1"/>
  <c r="L190" i="7" s="1"/>
  <c r="P190" i="7" s="1"/>
  <c r="AD221" i="3"/>
  <c r="J221" i="7" s="1"/>
  <c r="K221" i="7" s="1"/>
  <c r="L221" i="7" s="1"/>
  <c r="P221" i="7" s="1"/>
  <c r="AD204" i="3"/>
  <c r="J204" i="7" s="1"/>
  <c r="K204" i="7" s="1"/>
  <c r="L204" i="7" s="1"/>
  <c r="P204" i="7" s="1"/>
  <c r="AD55" i="3"/>
  <c r="J55" i="7" s="1"/>
  <c r="K55" i="7" s="1"/>
  <c r="L55" i="7" s="1"/>
  <c r="P55" i="7" s="1"/>
  <c r="AD145" i="3"/>
  <c r="J145" i="7" s="1"/>
  <c r="K145" i="7" s="1"/>
  <c r="L145" i="7" s="1"/>
  <c r="P145" i="7" s="1"/>
  <c r="AD10" i="3"/>
  <c r="J10" i="7" s="1"/>
  <c r="K10" i="7" s="1"/>
  <c r="L10" i="7" s="1"/>
  <c r="P10" i="7" s="1"/>
  <c r="AD153" i="3"/>
  <c r="J153" i="7" s="1"/>
  <c r="K153" i="7" s="1"/>
  <c r="L153" i="7" s="1"/>
  <c r="P153" i="7" s="1"/>
  <c r="AD178" i="3"/>
  <c r="J178" i="7" s="1"/>
  <c r="K178" i="7" s="1"/>
  <c r="L178" i="7" s="1"/>
  <c r="P178" i="7" s="1"/>
  <c r="AD194" i="3"/>
  <c r="J194" i="7" s="1"/>
  <c r="K194" i="7" s="1"/>
  <c r="L194" i="7" s="1"/>
  <c r="P194" i="7" s="1"/>
  <c r="AD225" i="3"/>
  <c r="J225" i="7" s="1"/>
  <c r="K225" i="7" s="1"/>
  <c r="L225" i="7" s="1"/>
  <c r="P225" i="7" s="1"/>
  <c r="AD242" i="3"/>
  <c r="J242" i="7" s="1"/>
  <c r="K242" i="7" s="1"/>
  <c r="L242" i="7" s="1"/>
  <c r="P242" i="7" s="1"/>
  <c r="AD258" i="3"/>
  <c r="J258" i="7" s="1"/>
  <c r="K258" i="7" s="1"/>
  <c r="L258" i="7" s="1"/>
  <c r="P258" i="7" s="1"/>
  <c r="AD135" i="3"/>
  <c r="J135" i="7" s="1"/>
  <c r="K135" i="7" s="1"/>
  <c r="L135" i="7" s="1"/>
  <c r="P135" i="7" s="1"/>
  <c r="AD18" i="3"/>
  <c r="J18" i="7" s="1"/>
  <c r="K18" i="7" s="1"/>
  <c r="L18" i="7" s="1"/>
  <c r="P18" i="7" s="1"/>
  <c r="AD182" i="3"/>
  <c r="J182" i="7" s="1"/>
  <c r="K182" i="7" s="1"/>
  <c r="L182" i="7" s="1"/>
  <c r="P182" i="7" s="1"/>
  <c r="AD263" i="3"/>
  <c r="J263" i="7" s="1"/>
  <c r="K263" i="7" s="1"/>
  <c r="L263" i="7" s="1"/>
  <c r="P263" i="7" s="1"/>
  <c r="AD197" i="3"/>
  <c r="J197" i="7" s="1"/>
  <c r="K197" i="7" s="1"/>
  <c r="L197" i="7" s="1"/>
  <c r="P197" i="7" s="1"/>
  <c r="H265" i="5"/>
  <c r="AD261" i="3"/>
  <c r="J261" i="7" s="1"/>
  <c r="K261" i="7" s="1"/>
  <c r="L261" i="7" s="1"/>
  <c r="P261" i="7" s="1"/>
  <c r="AD229" i="3"/>
  <c r="J229" i="7" s="1"/>
  <c r="K229" i="7" s="1"/>
  <c r="L229" i="7" s="1"/>
  <c r="P229" i="7" s="1"/>
  <c r="AD245" i="3"/>
  <c r="J245" i="7" s="1"/>
  <c r="K245" i="7" s="1"/>
  <c r="L245" i="7" s="1"/>
  <c r="P245" i="7" s="1"/>
  <c r="AD108" i="3"/>
  <c r="J108" i="7" s="1"/>
  <c r="K108" i="7" s="1"/>
  <c r="L108" i="7" s="1"/>
  <c r="P108" i="7" s="1"/>
  <c r="AD212" i="3"/>
  <c r="J212" i="7" s="1"/>
  <c r="K212" i="7" s="1"/>
  <c r="L212" i="7" s="1"/>
  <c r="P212" i="7" s="1"/>
  <c r="AD198" i="3"/>
  <c r="J198" i="7" s="1"/>
  <c r="K198" i="7" s="1"/>
  <c r="L198" i="7" s="1"/>
  <c r="P198" i="7" s="1"/>
  <c r="AD15" i="3"/>
  <c r="J15" i="7" s="1"/>
  <c r="K15" i="7" s="1"/>
  <c r="L15" i="7" s="1"/>
  <c r="P15" i="7" s="1"/>
  <c r="AD23" i="3"/>
  <c r="J23" i="7" s="1"/>
  <c r="K23" i="7" s="1"/>
  <c r="L23" i="7" s="1"/>
  <c r="P23" i="7" s="1"/>
  <c r="AD138" i="3"/>
  <c r="J138" i="7" s="1"/>
  <c r="K138" i="7" s="1"/>
  <c r="L138" i="7" s="1"/>
  <c r="P138" i="7" s="1"/>
  <c r="AD79" i="3"/>
  <c r="J79" i="7" s="1"/>
  <c r="K79" i="7" s="1"/>
  <c r="L79" i="7" s="1"/>
  <c r="P79" i="7" s="1"/>
  <c r="AD119" i="3"/>
  <c r="J119" i="7" s="1"/>
  <c r="K119" i="7" s="1"/>
  <c r="L119" i="7" s="1"/>
  <c r="P119" i="7" s="1"/>
  <c r="AD137" i="3"/>
  <c r="J137" i="7" s="1"/>
  <c r="K137" i="7" s="1"/>
  <c r="L137" i="7" s="1"/>
  <c r="P137" i="7" s="1"/>
  <c r="AD30" i="3"/>
  <c r="J30" i="7" s="1"/>
  <c r="K30" i="7" s="1"/>
  <c r="L30" i="7" s="1"/>
  <c r="P30" i="7" s="1"/>
  <c r="AD109" i="3"/>
  <c r="J109" i="7" s="1"/>
  <c r="K109" i="7" s="1"/>
  <c r="L109" i="7" s="1"/>
  <c r="P109" i="7" s="1"/>
  <c r="AD75" i="3"/>
  <c r="J75" i="7" s="1"/>
  <c r="K75" i="7" s="1"/>
  <c r="L75" i="7" s="1"/>
  <c r="P75" i="7" s="1"/>
  <c r="AD113" i="3"/>
  <c r="J113" i="7" s="1"/>
  <c r="K113" i="7" s="1"/>
  <c r="L113" i="7" s="1"/>
  <c r="P113" i="7" s="1"/>
  <c r="AD91" i="3"/>
  <c r="J91" i="7" s="1"/>
  <c r="K91" i="7" s="1"/>
  <c r="L91" i="7" s="1"/>
  <c r="P91" i="7" s="1"/>
  <c r="AD111" i="3"/>
  <c r="J111" i="7" s="1"/>
  <c r="K111" i="7" s="1"/>
  <c r="L111" i="7" s="1"/>
  <c r="P111" i="7" s="1"/>
  <c r="AD8" i="3"/>
  <c r="J8" i="7" s="1"/>
  <c r="K8" i="7" s="1"/>
  <c r="L8" i="7" s="1"/>
  <c r="P8" i="7" s="1"/>
  <c r="AD43" i="3"/>
  <c r="J43" i="7" s="1"/>
  <c r="K43" i="7" s="1"/>
  <c r="L43" i="7" s="1"/>
  <c r="P43" i="7" s="1"/>
  <c r="AD129" i="3"/>
  <c r="J129" i="7" s="1"/>
  <c r="K129" i="7" s="1"/>
  <c r="L129" i="7" s="1"/>
  <c r="P129" i="7" s="1"/>
  <c r="AD22" i="3"/>
  <c r="J22" i="7" s="1"/>
  <c r="K22" i="7" s="1"/>
  <c r="L22" i="7" s="1"/>
  <c r="P22" i="7" s="1"/>
  <c r="AD133" i="3"/>
  <c r="J133" i="7" s="1"/>
  <c r="K133" i="7" s="1"/>
  <c r="L133" i="7" s="1"/>
  <c r="P133" i="7" s="1"/>
  <c r="AD59" i="3"/>
  <c r="J59" i="7" s="1"/>
  <c r="K59" i="7" s="1"/>
  <c r="L59" i="7" s="1"/>
  <c r="P59" i="7" s="1"/>
  <c r="AD120" i="3"/>
  <c r="J120" i="7" s="1"/>
  <c r="K120" i="7" s="1"/>
  <c r="L120" i="7" s="1"/>
  <c r="P120" i="7" s="1"/>
  <c r="AD165" i="3"/>
  <c r="J165" i="7" s="1"/>
  <c r="K165" i="7" s="1"/>
  <c r="L165" i="7" s="1"/>
  <c r="P165" i="7" s="1"/>
  <c r="J267" i="5"/>
  <c r="Z265" i="3"/>
  <c r="AD51" i="3"/>
  <c r="J51" i="7" s="1"/>
  <c r="K51" i="7" s="1"/>
  <c r="L51" i="7" s="1"/>
  <c r="P51" i="7" s="1"/>
  <c r="AD47" i="3"/>
  <c r="J47" i="7" s="1"/>
  <c r="K47" i="7" s="1"/>
  <c r="L47" i="7" s="1"/>
  <c r="P47" i="7" s="1"/>
  <c r="AD123" i="3"/>
  <c r="J123" i="7" s="1"/>
  <c r="K123" i="7" s="1"/>
  <c r="L123" i="7" s="1"/>
  <c r="P123" i="7" s="1"/>
  <c r="AD157" i="3"/>
  <c r="J157" i="7" s="1"/>
  <c r="K157" i="7" s="1"/>
  <c r="L157" i="7" s="1"/>
  <c r="P157" i="7" s="1"/>
  <c r="AA265" i="3"/>
  <c r="AD87" i="3"/>
  <c r="J87" i="7" s="1"/>
  <c r="K87" i="7" s="1"/>
  <c r="L87" i="7" s="1"/>
  <c r="P87" i="7" s="1"/>
  <c r="AD11" i="3"/>
  <c r="J11" i="7" s="1"/>
  <c r="K11" i="7" s="1"/>
  <c r="L11" i="7" s="1"/>
  <c r="P11" i="7" s="1"/>
  <c r="W267" i="3"/>
  <c r="AA267" i="3" s="1"/>
  <c r="AD125" i="3"/>
  <c r="J125" i="7" s="1"/>
  <c r="K125" i="7" s="1"/>
  <c r="L125" i="7" s="1"/>
  <c r="P125" i="7" s="1"/>
  <c r="AD71" i="3"/>
  <c r="J71" i="7" s="1"/>
  <c r="K71" i="7" s="1"/>
  <c r="L71" i="7" s="1"/>
  <c r="P71" i="7" s="1"/>
  <c r="AD112" i="3"/>
  <c r="J112" i="7" s="1"/>
  <c r="K112" i="7" s="1"/>
  <c r="L112" i="7" s="1"/>
  <c r="P112" i="7" s="1"/>
  <c r="AD128" i="3"/>
  <c r="J128" i="7" s="1"/>
  <c r="K128" i="7" s="1"/>
  <c r="L128" i="7" s="1"/>
  <c r="P128" i="7" s="1"/>
  <c r="AD124" i="3"/>
  <c r="J124" i="7" s="1"/>
  <c r="K124" i="7" s="1"/>
  <c r="L124" i="7" s="1"/>
  <c r="P124" i="7" s="1"/>
  <c r="AD7" i="3"/>
  <c r="J7" i="7" s="1"/>
  <c r="K7" i="7" s="1"/>
  <c r="L7" i="7" s="1"/>
  <c r="P7" i="7" s="1"/>
  <c r="AD35" i="3"/>
  <c r="J35" i="7" s="1"/>
  <c r="K35" i="7" s="1"/>
  <c r="L35" i="7" s="1"/>
  <c r="P35" i="7" s="1"/>
  <c r="AD19" i="3"/>
  <c r="J19" i="7" s="1"/>
  <c r="K19" i="7" s="1"/>
  <c r="L19" i="7" s="1"/>
  <c r="P19" i="7" s="1"/>
  <c r="AD141" i="3"/>
  <c r="J141" i="7" s="1"/>
  <c r="K141" i="7" s="1"/>
  <c r="L141" i="7" s="1"/>
  <c r="P141" i="7" s="1"/>
  <c r="AD117" i="3"/>
  <c r="J117" i="7" s="1"/>
  <c r="K117" i="7" s="1"/>
  <c r="L117" i="7" s="1"/>
  <c r="P117" i="7" s="1"/>
  <c r="AD63" i="3"/>
  <c r="J63" i="7" s="1"/>
  <c r="K63" i="7" s="1"/>
  <c r="L63" i="7" s="1"/>
  <c r="P63" i="7" s="1"/>
  <c r="AD115" i="3"/>
  <c r="J115" i="7" s="1"/>
  <c r="K115" i="7" s="1"/>
  <c r="L115" i="7" s="1"/>
  <c r="P115" i="7" s="1"/>
  <c r="AD67" i="3"/>
  <c r="J67" i="7" s="1"/>
  <c r="K67" i="7" s="1"/>
  <c r="L67" i="7" s="1"/>
  <c r="P67" i="7" s="1"/>
  <c r="AD83" i="3"/>
  <c r="J83" i="7" s="1"/>
  <c r="K83" i="7" s="1"/>
  <c r="L83" i="7" s="1"/>
  <c r="P83" i="7" s="1"/>
  <c r="AD12" i="3"/>
  <c r="J12" i="7" s="1"/>
  <c r="K12" i="7" s="1"/>
  <c r="L12" i="7" s="1"/>
  <c r="P12" i="7" s="1"/>
  <c r="AD95" i="3"/>
  <c r="J95" i="7" s="1"/>
  <c r="K95" i="7" s="1"/>
  <c r="L95" i="7" s="1"/>
  <c r="P95" i="7" s="1"/>
  <c r="AD31" i="3"/>
  <c r="J31" i="7" s="1"/>
  <c r="K31" i="7" s="1"/>
  <c r="L31" i="7" s="1"/>
  <c r="P31" i="7" s="1"/>
  <c r="AB267" i="3"/>
  <c r="Z267" i="3"/>
  <c r="AB265" i="3"/>
  <c r="P5" i="7"/>
  <c r="R265" i="3"/>
  <c r="R267" i="3" s="1"/>
  <c r="P143" i="7"/>
  <c r="G6" i="2"/>
  <c r="G8" i="2"/>
  <c r="G10" i="2"/>
  <c r="G12" i="2"/>
  <c r="G14" i="2"/>
  <c r="G16" i="2"/>
  <c r="G18" i="2"/>
  <c r="G20" i="2"/>
  <c r="G22" i="2"/>
  <c r="G24" i="2"/>
  <c r="G26" i="2"/>
  <c r="G28" i="2"/>
  <c r="G30" i="2"/>
  <c r="G32" i="2"/>
  <c r="G34" i="2"/>
  <c r="G36" i="2"/>
  <c r="G38" i="2"/>
  <c r="G40" i="2"/>
  <c r="G42" i="2"/>
  <c r="G44" i="2"/>
  <c r="G46" i="2"/>
  <c r="G48" i="2"/>
  <c r="G50" i="2"/>
  <c r="G53" i="2"/>
  <c r="G55" i="2"/>
  <c r="G57" i="2"/>
  <c r="G59" i="2"/>
  <c r="G61" i="2"/>
  <c r="G63" i="2"/>
  <c r="G65" i="2"/>
  <c r="G67" i="2"/>
  <c r="G69" i="2"/>
  <c r="G71" i="2"/>
  <c r="G73" i="2"/>
  <c r="G75" i="2"/>
  <c r="G77" i="2"/>
  <c r="G79" i="2"/>
  <c r="G81" i="2"/>
  <c r="G83" i="2"/>
  <c r="G85" i="2"/>
  <c r="G87" i="2"/>
  <c r="G89" i="2"/>
  <c r="G91" i="2"/>
  <c r="G93" i="2"/>
  <c r="G95" i="2"/>
  <c r="G97" i="2"/>
  <c r="G99" i="2"/>
  <c r="G101" i="2"/>
  <c r="G103" i="2"/>
  <c r="G105" i="2"/>
  <c r="G106" i="2"/>
  <c r="G108" i="2"/>
  <c r="G110" i="2"/>
  <c r="G11" i="2"/>
  <c r="G19" i="2"/>
  <c r="G27" i="2"/>
  <c r="G35" i="2"/>
  <c r="G43" i="2"/>
  <c r="G51" i="2"/>
  <c r="G58" i="2"/>
  <c r="G66" i="2"/>
  <c r="G74" i="2"/>
  <c r="G82" i="2"/>
  <c r="G90" i="2"/>
  <c r="G98" i="2"/>
  <c r="G113" i="2"/>
  <c r="G117" i="2"/>
  <c r="G121" i="2"/>
  <c r="G125" i="2"/>
  <c r="G129" i="2"/>
  <c r="G134" i="2"/>
  <c r="G138" i="2"/>
  <c r="G142" i="2"/>
  <c r="G146" i="2"/>
  <c r="G150" i="2"/>
  <c r="G154" i="2"/>
  <c r="G158" i="2"/>
  <c r="G162" i="2"/>
  <c r="G169" i="2"/>
  <c r="G173" i="2"/>
  <c r="G177" i="2"/>
  <c r="G181" i="2"/>
  <c r="G185" i="2"/>
  <c r="G189" i="2"/>
  <c r="G193" i="2"/>
  <c r="G197" i="2"/>
  <c r="G200" i="2"/>
  <c r="G204" i="2"/>
  <c r="G206" i="2"/>
  <c r="G208" i="2"/>
  <c r="G210" i="2"/>
  <c r="G212" i="2"/>
  <c r="G214" i="2"/>
  <c r="G216" i="2"/>
  <c r="G218" i="2"/>
  <c r="G220" i="2"/>
  <c r="G222" i="2"/>
  <c r="G224" i="2"/>
  <c r="G226" i="2"/>
  <c r="G228" i="2"/>
  <c r="G230" i="2"/>
  <c r="G232" i="2"/>
  <c r="G234" i="2"/>
  <c r="G237" i="2"/>
  <c r="G239" i="2"/>
  <c r="G241" i="2"/>
  <c r="G243" i="2"/>
  <c r="G245" i="2"/>
  <c r="G247" i="2"/>
  <c r="G249" i="2"/>
  <c r="G251" i="2"/>
  <c r="G253" i="2"/>
  <c r="G255" i="2"/>
  <c r="G257" i="2"/>
  <c r="G259" i="2"/>
  <c r="G261" i="2"/>
  <c r="G264" i="2"/>
  <c r="G13" i="2"/>
  <c r="G21" i="2"/>
  <c r="G29" i="2"/>
  <c r="G37" i="2"/>
  <c r="G45" i="2"/>
  <c r="G52" i="2"/>
  <c r="G60" i="2"/>
  <c r="G68" i="2"/>
  <c r="G76" i="2"/>
  <c r="G84" i="2"/>
  <c r="G92" i="2"/>
  <c r="G100" i="2"/>
  <c r="G107" i="2"/>
  <c r="G114" i="2"/>
  <c r="G118" i="2"/>
  <c r="G122" i="2"/>
  <c r="G126" i="2"/>
  <c r="G130" i="2"/>
  <c r="G135" i="2"/>
  <c r="G139" i="2"/>
  <c r="G143" i="2"/>
  <c r="G147" i="2"/>
  <c r="G151" i="2"/>
  <c r="G155" i="2"/>
  <c r="G159" i="2"/>
  <c r="G163" i="2"/>
  <c r="G166" i="2"/>
  <c r="G170" i="2"/>
  <c r="G174" i="2"/>
  <c r="G178" i="2"/>
  <c r="G182" i="2"/>
  <c r="G186" i="2"/>
  <c r="G190" i="2"/>
  <c r="G194" i="2"/>
  <c r="G198" i="2"/>
  <c r="G201" i="2"/>
  <c r="G7" i="2"/>
  <c r="G15" i="2"/>
  <c r="G23" i="2"/>
  <c r="G31" i="2"/>
  <c r="G39" i="2"/>
  <c r="G47" i="2"/>
  <c r="G54" i="2"/>
  <c r="G62" i="2"/>
  <c r="G70" i="2"/>
  <c r="G78" i="2"/>
  <c r="G86" i="2"/>
  <c r="G94" i="2"/>
  <c r="G102" i="2"/>
  <c r="G109" i="2"/>
  <c r="G111" i="2"/>
  <c r="G115" i="2"/>
  <c r="G119" i="2"/>
  <c r="G123" i="2"/>
  <c r="G127" i="2"/>
  <c r="G132" i="2"/>
  <c r="G136" i="2"/>
  <c r="G140" i="2"/>
  <c r="G144" i="2"/>
  <c r="G148" i="2"/>
  <c r="G152" i="2"/>
  <c r="G156" i="2"/>
  <c r="G160" i="2"/>
  <c r="G164" i="2"/>
  <c r="G167" i="2"/>
  <c r="G171" i="2"/>
  <c r="G175" i="2"/>
  <c r="G179" i="2"/>
  <c r="G183" i="2"/>
  <c r="G187" i="2"/>
  <c r="G191" i="2"/>
  <c r="G195" i="2"/>
  <c r="G262" i="2"/>
  <c r="G202" i="2"/>
  <c r="G203" i="2"/>
  <c r="G205" i="2"/>
  <c r="G207" i="2"/>
  <c r="G209" i="2"/>
  <c r="G211" i="2"/>
  <c r="G213" i="2"/>
  <c r="G215" i="2"/>
  <c r="G217" i="2"/>
  <c r="G219" i="2"/>
  <c r="G221" i="2"/>
  <c r="G223" i="2"/>
  <c r="G225" i="2"/>
  <c r="G227" i="2"/>
  <c r="G229" i="2"/>
  <c r="G231" i="2"/>
  <c r="G233" i="2"/>
  <c r="G235" i="2"/>
  <c r="G238" i="2"/>
  <c r="G240" i="2"/>
  <c r="G242" i="2"/>
  <c r="G244" i="2"/>
  <c r="G246" i="2"/>
  <c r="G248" i="2"/>
  <c r="G250" i="2"/>
  <c r="G252" i="2"/>
  <c r="G254" i="2"/>
  <c r="G256" i="2"/>
  <c r="G258" i="2"/>
  <c r="G260" i="2"/>
  <c r="G263" i="2"/>
  <c r="G17" i="2"/>
  <c r="G49" i="2"/>
  <c r="G80" i="2"/>
  <c r="G116" i="2"/>
  <c r="G133" i="2"/>
  <c r="G149" i="2"/>
  <c r="G165" i="2"/>
  <c r="G180" i="2"/>
  <c r="G196" i="2"/>
  <c r="G25" i="2"/>
  <c r="G56" i="2"/>
  <c r="G88" i="2"/>
  <c r="G120" i="2"/>
  <c r="G137" i="2"/>
  <c r="G153" i="2"/>
  <c r="G168" i="2"/>
  <c r="G184" i="2"/>
  <c r="G199" i="2"/>
  <c r="G33" i="2"/>
  <c r="G64" i="2"/>
  <c r="G96" i="2"/>
  <c r="G124" i="2"/>
  <c r="G141" i="2"/>
  <c r="G157" i="2"/>
  <c r="G172" i="2"/>
  <c r="G188" i="2"/>
  <c r="G9" i="2"/>
  <c r="G145" i="2"/>
  <c r="G41" i="2"/>
  <c r="G161" i="2"/>
  <c r="G104" i="2"/>
  <c r="G72" i="2"/>
  <c r="G112" i="2"/>
  <c r="G176" i="2"/>
  <c r="G128" i="2"/>
  <c r="G192" i="2"/>
  <c r="G5" i="2"/>
  <c r="C161" i="1" l="1"/>
  <c r="C258" i="1"/>
  <c r="C209" i="1"/>
  <c r="C123" i="1"/>
  <c r="C178" i="1"/>
  <c r="C114" i="1"/>
  <c r="C243" i="1"/>
  <c r="C185" i="1"/>
  <c r="C51" i="1"/>
  <c r="C75" i="1"/>
  <c r="C26" i="1"/>
  <c r="C96" i="1"/>
  <c r="C256" i="1"/>
  <c r="C223" i="1"/>
  <c r="C152" i="1"/>
  <c r="C70" i="1"/>
  <c r="C174" i="1"/>
  <c r="C45" i="1"/>
  <c r="C224" i="1"/>
  <c r="C181" i="1"/>
  <c r="C43" i="1"/>
  <c r="C73" i="1"/>
  <c r="C24" i="1"/>
  <c r="C236" i="1"/>
  <c r="C145" i="1"/>
  <c r="C116" i="1"/>
  <c r="C221" i="1"/>
  <c r="C148" i="1"/>
  <c r="C201" i="1"/>
  <c r="C139" i="1"/>
  <c r="C37" i="1"/>
  <c r="C222" i="1"/>
  <c r="C142" i="1"/>
  <c r="C103" i="1"/>
  <c r="C55" i="1"/>
  <c r="C6" i="1"/>
  <c r="C33" i="1"/>
  <c r="C80" i="1"/>
  <c r="C219" i="1"/>
  <c r="C144" i="1"/>
  <c r="C54" i="1"/>
  <c r="C135" i="1"/>
  <c r="C237" i="1"/>
  <c r="C173" i="1"/>
  <c r="C27" i="1"/>
  <c r="C69" i="1"/>
  <c r="C20" i="1"/>
  <c r="C188" i="1"/>
  <c r="C25" i="1"/>
  <c r="C250" i="1"/>
  <c r="C202" i="1"/>
  <c r="C109" i="1"/>
  <c r="C163" i="1"/>
  <c r="C251" i="1"/>
  <c r="C169" i="1"/>
  <c r="C19" i="1"/>
  <c r="C67" i="1"/>
  <c r="C18" i="1"/>
  <c r="C112" i="1"/>
  <c r="C172" i="1"/>
  <c r="C184" i="1"/>
  <c r="C196" i="1"/>
  <c r="C17" i="1"/>
  <c r="C248" i="1"/>
  <c r="C231" i="1"/>
  <c r="C215" i="1"/>
  <c r="C262" i="1"/>
  <c r="C167" i="1"/>
  <c r="C136" i="1"/>
  <c r="C102" i="1"/>
  <c r="C39" i="1"/>
  <c r="C190" i="1"/>
  <c r="C159" i="1"/>
  <c r="C126" i="1"/>
  <c r="C76" i="1"/>
  <c r="C13" i="1"/>
  <c r="C249" i="1"/>
  <c r="C232" i="1"/>
  <c r="C216" i="1"/>
  <c r="C197" i="1"/>
  <c r="C162" i="1"/>
  <c r="C129" i="1"/>
  <c r="C74" i="1"/>
  <c r="C11" i="1"/>
  <c r="C97" i="1"/>
  <c r="C81" i="1"/>
  <c r="C65" i="1"/>
  <c r="C48" i="1"/>
  <c r="C32" i="1"/>
  <c r="C16" i="1"/>
  <c r="C137" i="1"/>
  <c r="C242" i="1"/>
  <c r="C187" i="1"/>
  <c r="C78" i="1"/>
  <c r="C147" i="1"/>
  <c r="C259" i="1"/>
  <c r="C226" i="1"/>
  <c r="C150" i="1"/>
  <c r="C91" i="1"/>
  <c r="C42" i="1"/>
  <c r="C120" i="1"/>
  <c r="C240" i="1"/>
  <c r="C207" i="1"/>
  <c r="C119" i="1"/>
  <c r="C7" i="1"/>
  <c r="C107" i="1"/>
  <c r="C257" i="1"/>
  <c r="C208" i="1"/>
  <c r="C113" i="1"/>
  <c r="C89" i="1"/>
  <c r="C40" i="1"/>
  <c r="C64" i="1"/>
  <c r="C254" i="1"/>
  <c r="C179" i="1"/>
  <c r="C62" i="1"/>
  <c r="C100" i="1"/>
  <c r="C239" i="1"/>
  <c r="C177" i="1"/>
  <c r="C35" i="1"/>
  <c r="C71" i="1"/>
  <c r="C22" i="1"/>
  <c r="C9" i="1"/>
  <c r="C252" i="1"/>
  <c r="C175" i="1"/>
  <c r="C198" i="1"/>
  <c r="C92" i="1"/>
  <c r="C220" i="1"/>
  <c r="C138" i="1"/>
  <c r="C101" i="1"/>
  <c r="C53" i="1"/>
  <c r="C176" i="1"/>
  <c r="C49" i="1"/>
  <c r="C217" i="1"/>
  <c r="C140" i="1"/>
  <c r="C194" i="1"/>
  <c r="C84" i="1"/>
  <c r="C234" i="1"/>
  <c r="C200" i="1"/>
  <c r="C82" i="1"/>
  <c r="C99" i="1"/>
  <c r="C50" i="1"/>
  <c r="C72" i="1"/>
  <c r="C157" i="1"/>
  <c r="C168" i="1"/>
  <c r="C180" i="1"/>
  <c r="C263" i="1"/>
  <c r="C246" i="1"/>
  <c r="C229" i="1"/>
  <c r="C213" i="1"/>
  <c r="C195" i="1"/>
  <c r="C164" i="1"/>
  <c r="C132" i="1"/>
  <c r="C94" i="1"/>
  <c r="C31" i="1"/>
  <c r="C186" i="1"/>
  <c r="C155" i="1"/>
  <c r="C122" i="1"/>
  <c r="C68" i="1"/>
  <c r="C264" i="1"/>
  <c r="C247" i="1"/>
  <c r="C230" i="1"/>
  <c r="C214" i="1"/>
  <c r="C193" i="1"/>
  <c r="C158" i="1"/>
  <c r="C125" i="1"/>
  <c r="C66" i="1"/>
  <c r="C110" i="1"/>
  <c r="C95" i="1"/>
  <c r="C79" i="1"/>
  <c r="C63" i="1"/>
  <c r="C46" i="1"/>
  <c r="C30" i="1"/>
  <c r="C14" i="1"/>
  <c r="C124" i="1"/>
  <c r="C149" i="1"/>
  <c r="C225" i="1"/>
  <c r="C156" i="1"/>
  <c r="C15" i="1"/>
  <c r="C52" i="1"/>
  <c r="C210" i="1"/>
  <c r="C117" i="1"/>
  <c r="C106" i="1"/>
  <c r="C59" i="1"/>
  <c r="C10" i="1"/>
  <c r="C131" i="1"/>
  <c r="C41" i="1"/>
  <c r="C133" i="1"/>
  <c r="C183" i="1"/>
  <c r="C241" i="1"/>
  <c r="C146" i="1"/>
  <c r="C105" i="1"/>
  <c r="C57" i="1"/>
  <c r="C8" i="1"/>
  <c r="C192" i="1"/>
  <c r="C88" i="1"/>
  <c r="C238" i="1"/>
  <c r="C205" i="1"/>
  <c r="C115" i="1"/>
  <c r="C170" i="1"/>
  <c r="C255" i="1"/>
  <c r="C206" i="1"/>
  <c r="C98" i="1"/>
  <c r="C87" i="1"/>
  <c r="C38" i="1"/>
  <c r="C128" i="1"/>
  <c r="C56" i="1"/>
  <c r="C235" i="1"/>
  <c r="C203" i="1"/>
  <c r="C111" i="1"/>
  <c r="C166" i="1"/>
  <c r="C29" i="1"/>
  <c r="C253" i="1"/>
  <c r="C204" i="1"/>
  <c r="C90" i="1"/>
  <c r="C85" i="1"/>
  <c r="C36" i="1"/>
  <c r="C199" i="1"/>
  <c r="C233" i="1"/>
  <c r="C171" i="1"/>
  <c r="C47" i="1"/>
  <c r="C130" i="1"/>
  <c r="C21" i="1"/>
  <c r="C218" i="1"/>
  <c r="C134" i="1"/>
  <c r="C83" i="1"/>
  <c r="C34" i="1"/>
  <c r="C104" i="1"/>
  <c r="C141" i="1"/>
  <c r="C153" i="1"/>
  <c r="C165" i="1"/>
  <c r="C260" i="1"/>
  <c r="C244" i="1"/>
  <c r="C227" i="1"/>
  <c r="C211" i="1"/>
  <c r="C191" i="1"/>
  <c r="C160" i="1"/>
  <c r="C127" i="1"/>
  <c r="C86" i="1"/>
  <c r="C23" i="1"/>
  <c r="C182" i="1"/>
  <c r="C151" i="1"/>
  <c r="C118" i="1"/>
  <c r="C60" i="1"/>
  <c r="C261" i="1"/>
  <c r="C245" i="1"/>
  <c r="C228" i="1"/>
  <c r="C212" i="1"/>
  <c r="C189" i="1"/>
  <c r="C154" i="1"/>
  <c r="C121" i="1"/>
  <c r="C58" i="1"/>
  <c r="C108" i="1"/>
  <c r="C93" i="1"/>
  <c r="C77" i="1"/>
  <c r="C61" i="1"/>
  <c r="C44" i="1"/>
  <c r="C28" i="1"/>
  <c r="C12" i="1"/>
  <c r="L236" i="5"/>
  <c r="L131" i="5"/>
  <c r="T236" i="3"/>
  <c r="D236" i="1" s="1"/>
  <c r="T131" i="3"/>
  <c r="D131" i="1" s="1"/>
  <c r="L265" i="7"/>
  <c r="K265" i="7" s="1"/>
  <c r="H267" i="5"/>
  <c r="L172" i="5"/>
  <c r="L175" i="5"/>
  <c r="L177" i="5"/>
  <c r="L218" i="5"/>
  <c r="L215" i="5"/>
  <c r="L235" i="5"/>
  <c r="L40" i="5"/>
  <c r="L241" i="5"/>
  <c r="L46" i="5"/>
  <c r="L170" i="5"/>
  <c r="L221" i="5"/>
  <c r="L226" i="5"/>
  <c r="L108" i="5"/>
  <c r="L66" i="5"/>
  <c r="L49" i="5"/>
  <c r="L18" i="5"/>
  <c r="L203" i="5"/>
  <c r="L77" i="5"/>
  <c r="L208" i="5"/>
  <c r="L233" i="5"/>
  <c r="L239" i="5"/>
  <c r="L25" i="5"/>
  <c r="L92" i="5"/>
  <c r="L145" i="5"/>
  <c r="L134" i="5"/>
  <c r="L91" i="5"/>
  <c r="L100" i="5"/>
  <c r="L237" i="5"/>
  <c r="L22" i="5"/>
  <c r="L242" i="5"/>
  <c r="L247" i="5"/>
  <c r="L168" i="5"/>
  <c r="L45" i="5"/>
  <c r="L149" i="5"/>
  <c r="L141" i="5"/>
  <c r="L14" i="5"/>
  <c r="L129" i="5"/>
  <c r="L103" i="5"/>
  <c r="L111" i="5"/>
  <c r="L213" i="5"/>
  <c r="L219" i="5"/>
  <c r="L157" i="5"/>
  <c r="L93" i="5"/>
  <c r="L30" i="5"/>
  <c r="L224" i="5"/>
  <c r="L162" i="5"/>
  <c r="L51" i="5"/>
  <c r="L155" i="5"/>
  <c r="L24" i="5"/>
  <c r="L160" i="5"/>
  <c r="L27" i="5"/>
  <c r="L246" i="5"/>
  <c r="L123" i="5"/>
  <c r="L161" i="5"/>
  <c r="L150" i="5"/>
  <c r="L106" i="5"/>
  <c r="L115" i="5"/>
  <c r="L253" i="5"/>
  <c r="L69" i="5"/>
  <c r="L58" i="5"/>
  <c r="L32" i="5"/>
  <c r="L264" i="5"/>
  <c r="L171" i="5"/>
  <c r="L229" i="5"/>
  <c r="L154" i="5"/>
  <c r="L110" i="5"/>
  <c r="L88" i="5"/>
  <c r="L62" i="5"/>
  <c r="L252" i="5"/>
  <c r="L188" i="5"/>
  <c r="L124" i="5"/>
  <c r="L61" i="5"/>
  <c r="L257" i="5"/>
  <c r="L193" i="5"/>
  <c r="L113" i="5"/>
  <c r="L217" i="5"/>
  <c r="L87" i="5"/>
  <c r="L222" i="5"/>
  <c r="L96" i="5"/>
  <c r="L9" i="5"/>
  <c r="L99" i="5"/>
  <c r="L7" i="5"/>
  <c r="L34" i="5"/>
  <c r="L238" i="5"/>
  <c r="L243" i="5"/>
  <c r="L13" i="5"/>
  <c r="L47" i="5"/>
  <c r="L196" i="5"/>
  <c r="L200" i="5"/>
  <c r="L163" i="5"/>
  <c r="L152" i="5"/>
  <c r="L189" i="5"/>
  <c r="L98" i="5"/>
  <c r="L143" i="5"/>
  <c r="L201" i="5"/>
  <c r="L135" i="5"/>
  <c r="L71" i="5"/>
  <c r="L8" i="5"/>
  <c r="L206" i="5"/>
  <c r="L144" i="5"/>
  <c r="L80" i="5"/>
  <c r="L11" i="5"/>
  <c r="L182" i="5"/>
  <c r="L187" i="5"/>
  <c r="L60" i="5"/>
  <c r="L223" i="5"/>
  <c r="L97" i="5"/>
  <c r="L228" i="5"/>
  <c r="L86" i="5"/>
  <c r="L174" i="5"/>
  <c r="L44" i="5"/>
  <c r="L179" i="5"/>
  <c r="L52" i="5"/>
  <c r="L120" i="5"/>
  <c r="L173" i="5"/>
  <c r="L114" i="5"/>
  <c r="L260" i="5"/>
  <c r="L133" i="5"/>
  <c r="L6" i="5"/>
  <c r="L138" i="5"/>
  <c r="L225" i="5"/>
  <c r="L95" i="5"/>
  <c r="L230" i="5"/>
  <c r="L72" i="5"/>
  <c r="L137" i="5"/>
  <c r="L83" i="5"/>
  <c r="L23" i="5"/>
  <c r="L146" i="5"/>
  <c r="L82" i="5"/>
  <c r="L250" i="5"/>
  <c r="L186" i="5"/>
  <c r="L118" i="5"/>
  <c r="L55" i="5"/>
  <c r="L255" i="5"/>
  <c r="L191" i="5"/>
  <c r="L127" i="5"/>
  <c r="L64" i="5"/>
  <c r="L41" i="5"/>
  <c r="L263" i="5"/>
  <c r="L130" i="5"/>
  <c r="L156" i="5"/>
  <c r="L39" i="5"/>
  <c r="L207" i="5"/>
  <c r="L81" i="5"/>
  <c r="L212" i="5"/>
  <c r="L70" i="5"/>
  <c r="L159" i="5"/>
  <c r="L28" i="5"/>
  <c r="L164" i="5"/>
  <c r="L31" i="5"/>
  <c r="L89" i="5"/>
  <c r="L158" i="5"/>
  <c r="L67" i="5"/>
  <c r="L211" i="5"/>
  <c r="L85" i="5"/>
  <c r="L216" i="5"/>
  <c r="L74" i="5"/>
  <c r="L178" i="5"/>
  <c r="L48" i="5"/>
  <c r="L167" i="5"/>
  <c r="L33" i="5"/>
  <c r="L10" i="5"/>
  <c r="L202" i="5"/>
  <c r="L256" i="5"/>
  <c r="L192" i="5"/>
  <c r="L128" i="5"/>
  <c r="L65" i="5"/>
  <c r="L261" i="5"/>
  <c r="L197" i="5"/>
  <c r="L117" i="5"/>
  <c r="L54" i="5"/>
  <c r="L205" i="5"/>
  <c r="L139" i="5"/>
  <c r="L75" i="5"/>
  <c r="L12" i="5"/>
  <c r="L210" i="5"/>
  <c r="L148" i="5"/>
  <c r="L84" i="5"/>
  <c r="L15" i="5"/>
  <c r="L184" i="5"/>
  <c r="L57" i="5"/>
  <c r="L220" i="5"/>
  <c r="L125" i="5"/>
  <c r="L198" i="5"/>
  <c r="L36" i="5"/>
  <c r="L244" i="5"/>
  <c r="L180" i="5"/>
  <c r="L116" i="5"/>
  <c r="L53" i="5"/>
  <c r="L249" i="5"/>
  <c r="L185" i="5"/>
  <c r="L121" i="5"/>
  <c r="L43" i="5"/>
  <c r="L209" i="5"/>
  <c r="L147" i="5"/>
  <c r="L79" i="5"/>
  <c r="L16" i="5"/>
  <c r="L214" i="5"/>
  <c r="L136" i="5"/>
  <c r="L35" i="5"/>
  <c r="L248" i="5"/>
  <c r="L105" i="5"/>
  <c r="L109" i="5"/>
  <c r="L20" i="5"/>
  <c r="L140" i="5"/>
  <c r="L21" i="5"/>
  <c r="L240" i="5"/>
  <c r="L176" i="5"/>
  <c r="L112" i="5"/>
  <c r="L50" i="5"/>
  <c r="L245" i="5"/>
  <c r="L181" i="5"/>
  <c r="L102" i="5"/>
  <c r="L254" i="5"/>
  <c r="L190" i="5"/>
  <c r="L122" i="5"/>
  <c r="L59" i="5"/>
  <c r="L259" i="5"/>
  <c r="L195" i="5"/>
  <c r="L132" i="5"/>
  <c r="L68" i="5"/>
  <c r="L29" i="5"/>
  <c r="L153" i="5"/>
  <c r="L26" i="5"/>
  <c r="L204" i="5"/>
  <c r="L78" i="5"/>
  <c r="L166" i="5"/>
  <c r="L227" i="5"/>
  <c r="L165" i="5"/>
  <c r="L101" i="5"/>
  <c r="L38" i="5"/>
  <c r="L232" i="5"/>
  <c r="L169" i="5"/>
  <c r="L90" i="5"/>
  <c r="L258" i="5"/>
  <c r="L194" i="5"/>
  <c r="L126" i="5"/>
  <c r="L63" i="5"/>
  <c r="L5" i="5"/>
  <c r="L262" i="5"/>
  <c r="L104" i="5"/>
  <c r="L19" i="5"/>
  <c r="L231" i="5"/>
  <c r="L42" i="5"/>
  <c r="L94" i="5"/>
  <c r="L251" i="5"/>
  <c r="L76" i="5"/>
  <c r="AD265" i="3"/>
  <c r="J265" i="7" s="1"/>
  <c r="L183" i="5"/>
  <c r="L119" i="5"/>
  <c r="L56" i="5"/>
  <c r="L17" i="5"/>
  <c r="L199" i="5"/>
  <c r="L73" i="5"/>
  <c r="L142" i="5"/>
  <c r="L151" i="5"/>
  <c r="L234" i="5"/>
  <c r="L107" i="5"/>
  <c r="L37" i="5"/>
  <c r="AD267" i="3"/>
  <c r="J267" i="7" s="1"/>
  <c r="T143" i="3"/>
  <c r="D143" i="1" s="1"/>
  <c r="T20" i="3"/>
  <c r="D20" i="1" s="1"/>
  <c r="T50" i="3"/>
  <c r="D50" i="1" s="1"/>
  <c r="T95" i="3"/>
  <c r="D95" i="1" s="1"/>
  <c r="T231" i="3"/>
  <c r="D231" i="1" s="1"/>
  <c r="T73" i="3"/>
  <c r="D73" i="1" s="1"/>
  <c r="T196" i="3"/>
  <c r="D196" i="1" s="1"/>
  <c r="T24" i="3"/>
  <c r="D24" i="1" s="1"/>
  <c r="T103" i="3"/>
  <c r="D103" i="1" s="1"/>
  <c r="T225" i="3"/>
  <c r="D225" i="1" s="1"/>
  <c r="T101" i="3"/>
  <c r="D101" i="1" s="1"/>
  <c r="T32" i="3"/>
  <c r="D32" i="1" s="1"/>
  <c r="T223" i="3"/>
  <c r="D223" i="1" s="1"/>
  <c r="T168" i="3"/>
  <c r="D168" i="1" s="1"/>
  <c r="T213" i="3"/>
  <c r="D213" i="1" s="1"/>
  <c r="T57" i="3"/>
  <c r="D57" i="1" s="1"/>
  <c r="T165" i="3"/>
  <c r="D165" i="1" s="1"/>
  <c r="T260" i="3"/>
  <c r="D260" i="1" s="1"/>
  <c r="T87" i="3"/>
  <c r="D87" i="1" s="1"/>
  <c r="T194" i="3"/>
  <c r="D194" i="1" s="1"/>
  <c r="T205" i="3"/>
  <c r="D205" i="1" s="1"/>
  <c r="T203" i="3"/>
  <c r="D203" i="1" s="1"/>
  <c r="T250" i="3"/>
  <c r="D250" i="1" s="1"/>
  <c r="T85" i="3"/>
  <c r="D85" i="1" s="1"/>
  <c r="T77" i="3"/>
  <c r="D77" i="1" s="1"/>
  <c r="T151" i="3"/>
  <c r="D151" i="1" s="1"/>
  <c r="T42" i="3"/>
  <c r="D42" i="1" s="1"/>
  <c r="T149" i="3"/>
  <c r="D149" i="1" s="1"/>
  <c r="T227" i="3"/>
  <c r="D227" i="1" s="1"/>
  <c r="T71" i="3"/>
  <c r="D71" i="1" s="1"/>
  <c r="T178" i="3"/>
  <c r="D178" i="1" s="1"/>
  <c r="T258" i="3"/>
  <c r="D258" i="1" s="1"/>
  <c r="T99" i="3"/>
  <c r="D99" i="1" s="1"/>
  <c r="T141" i="3"/>
  <c r="D141" i="1" s="1"/>
  <c r="T186" i="3"/>
  <c r="D186" i="1" s="1"/>
  <c r="T211" i="3"/>
  <c r="D211" i="1" s="1"/>
  <c r="T59" i="3"/>
  <c r="D59" i="1" s="1"/>
  <c r="T133" i="3"/>
  <c r="D133" i="1" s="1"/>
  <c r="T40" i="3"/>
  <c r="D40" i="1" s="1"/>
  <c r="T163" i="3"/>
  <c r="D163" i="1" s="1"/>
  <c r="T242" i="3"/>
  <c r="D242" i="1" s="1"/>
  <c r="T263" i="3"/>
  <c r="D263" i="1" s="1"/>
  <c r="T198" i="3"/>
  <c r="D198" i="1" s="1"/>
  <c r="T135" i="3"/>
  <c r="D135" i="1" s="1"/>
  <c r="T44" i="3"/>
  <c r="D44" i="1" s="1"/>
  <c r="T215" i="3"/>
  <c r="D215" i="1" s="1"/>
  <c r="T153" i="3"/>
  <c r="D153" i="1" s="1"/>
  <c r="T61" i="3"/>
  <c r="D61" i="1" s="1"/>
  <c r="T207" i="3"/>
  <c r="D207" i="1" s="1"/>
  <c r="T53" i="3"/>
  <c r="D53" i="1" s="1"/>
  <c r="T233" i="3"/>
  <c r="D233" i="1" s="1"/>
  <c r="T170" i="3"/>
  <c r="D170" i="1" s="1"/>
  <c r="T79" i="3"/>
  <c r="D79" i="1" s="1"/>
  <c r="T252" i="3"/>
  <c r="D252" i="1" s="1"/>
  <c r="T188" i="3"/>
  <c r="D188" i="1" s="1"/>
  <c r="T97" i="3"/>
  <c r="D97" i="1" s="1"/>
  <c r="T34" i="3"/>
  <c r="D34" i="1" s="1"/>
  <c r="T254" i="3"/>
  <c r="D254" i="1" s="1"/>
  <c r="T190" i="3"/>
  <c r="D190" i="1" s="1"/>
  <c r="T83" i="3"/>
  <c r="D83" i="1" s="1"/>
  <c r="T240" i="3"/>
  <c r="D240" i="1" s="1"/>
  <c r="T69" i="3"/>
  <c r="D69" i="1" s="1"/>
  <c r="P265" i="7"/>
  <c r="T7" i="3"/>
  <c r="D7" i="1" s="1"/>
  <c r="T9" i="3"/>
  <c r="D9" i="1" s="1"/>
  <c r="T11" i="3"/>
  <c r="D11" i="1" s="1"/>
  <c r="T13" i="3"/>
  <c r="D13" i="1" s="1"/>
  <c r="T15" i="3"/>
  <c r="D15" i="1" s="1"/>
  <c r="T17" i="3"/>
  <c r="D17" i="1" s="1"/>
  <c r="T19" i="3"/>
  <c r="D19" i="1" s="1"/>
  <c r="T21" i="3"/>
  <c r="D21" i="1" s="1"/>
  <c r="T23" i="3"/>
  <c r="D23" i="1" s="1"/>
  <c r="T25" i="3"/>
  <c r="D25" i="1" s="1"/>
  <c r="T27" i="3"/>
  <c r="D27" i="1" s="1"/>
  <c r="T29" i="3"/>
  <c r="D29" i="1" s="1"/>
  <c r="T31" i="3"/>
  <c r="D31" i="1" s="1"/>
  <c r="T33" i="3"/>
  <c r="D33" i="1" s="1"/>
  <c r="T35" i="3"/>
  <c r="D35" i="1" s="1"/>
  <c r="T37" i="3"/>
  <c r="D37" i="1" s="1"/>
  <c r="T39" i="3"/>
  <c r="D39" i="1" s="1"/>
  <c r="T41" i="3"/>
  <c r="D41" i="1" s="1"/>
  <c r="T43" i="3"/>
  <c r="D43" i="1" s="1"/>
  <c r="T45" i="3"/>
  <c r="D45" i="1" s="1"/>
  <c r="T47" i="3"/>
  <c r="D47" i="1" s="1"/>
  <c r="T49" i="3"/>
  <c r="D49" i="1" s="1"/>
  <c r="T51" i="3"/>
  <c r="D51" i="1" s="1"/>
  <c r="T52" i="3"/>
  <c r="D52" i="1" s="1"/>
  <c r="T54" i="3"/>
  <c r="D54" i="1" s="1"/>
  <c r="T56" i="3"/>
  <c r="D56" i="1" s="1"/>
  <c r="T58" i="3"/>
  <c r="D58" i="1" s="1"/>
  <c r="T60" i="3"/>
  <c r="D60" i="1" s="1"/>
  <c r="T62" i="3"/>
  <c r="D62" i="1" s="1"/>
  <c r="T64" i="3"/>
  <c r="D64" i="1" s="1"/>
  <c r="T66" i="3"/>
  <c r="D66" i="1" s="1"/>
  <c r="T68" i="3"/>
  <c r="D68" i="1" s="1"/>
  <c r="T70" i="3"/>
  <c r="D70" i="1" s="1"/>
  <c r="T72" i="3"/>
  <c r="D72" i="1" s="1"/>
  <c r="T74" i="3"/>
  <c r="D74" i="1" s="1"/>
  <c r="T76" i="3"/>
  <c r="D76" i="1" s="1"/>
  <c r="T78" i="3"/>
  <c r="D78" i="1" s="1"/>
  <c r="T80" i="3"/>
  <c r="D80" i="1" s="1"/>
  <c r="T82" i="3"/>
  <c r="D82" i="1" s="1"/>
  <c r="T84" i="3"/>
  <c r="D84" i="1" s="1"/>
  <c r="T86" i="3"/>
  <c r="D86" i="1" s="1"/>
  <c r="T88" i="3"/>
  <c r="D88" i="1" s="1"/>
  <c r="T90" i="3"/>
  <c r="D90" i="1" s="1"/>
  <c r="T92" i="3"/>
  <c r="D92" i="1" s="1"/>
  <c r="T94" i="3"/>
  <c r="D94" i="1" s="1"/>
  <c r="T96" i="3"/>
  <c r="D96" i="1" s="1"/>
  <c r="T98" i="3"/>
  <c r="D98" i="1" s="1"/>
  <c r="T100" i="3"/>
  <c r="D100" i="1" s="1"/>
  <c r="T102" i="3"/>
  <c r="D102" i="1" s="1"/>
  <c r="T104" i="3"/>
  <c r="D104" i="1" s="1"/>
  <c r="T107" i="3"/>
  <c r="D107" i="1" s="1"/>
  <c r="T109" i="3"/>
  <c r="D109" i="1" s="1"/>
  <c r="T8" i="3"/>
  <c r="D8" i="1" s="1"/>
  <c r="T16" i="3"/>
  <c r="D16" i="1" s="1"/>
  <c r="T110" i="3"/>
  <c r="D110" i="1" s="1"/>
  <c r="T114" i="3"/>
  <c r="D114" i="1" s="1"/>
  <c r="T118" i="3"/>
  <c r="D118" i="1" s="1"/>
  <c r="T122" i="3"/>
  <c r="D122" i="1" s="1"/>
  <c r="T126" i="3"/>
  <c r="D126" i="1" s="1"/>
  <c r="T130" i="3"/>
  <c r="D130" i="1" s="1"/>
  <c r="T10" i="3"/>
  <c r="D10" i="1" s="1"/>
  <c r="T105" i="3"/>
  <c r="D105" i="1" s="1"/>
  <c r="T111" i="3"/>
  <c r="D111" i="1" s="1"/>
  <c r="T115" i="3"/>
  <c r="D115" i="1" s="1"/>
  <c r="T119" i="3"/>
  <c r="D119" i="1" s="1"/>
  <c r="T123" i="3"/>
  <c r="D123" i="1" s="1"/>
  <c r="T127" i="3"/>
  <c r="D127" i="1" s="1"/>
  <c r="T132" i="3"/>
  <c r="D132" i="1" s="1"/>
  <c r="T136" i="3"/>
  <c r="D136" i="1" s="1"/>
  <c r="T140" i="3"/>
  <c r="D140" i="1" s="1"/>
  <c r="T144" i="3"/>
  <c r="D144" i="1" s="1"/>
  <c r="T148" i="3"/>
  <c r="D148" i="1" s="1"/>
  <c r="T152" i="3"/>
  <c r="D152" i="1" s="1"/>
  <c r="T156" i="3"/>
  <c r="D156" i="1" s="1"/>
  <c r="T160" i="3"/>
  <c r="D160" i="1" s="1"/>
  <c r="T164" i="3"/>
  <c r="D164" i="1" s="1"/>
  <c r="T167" i="3"/>
  <c r="D167" i="1" s="1"/>
  <c r="T171" i="3"/>
  <c r="D171" i="1" s="1"/>
  <c r="T175" i="3"/>
  <c r="D175" i="1" s="1"/>
  <c r="T179" i="3"/>
  <c r="D179" i="1" s="1"/>
  <c r="T183" i="3"/>
  <c r="D183" i="1" s="1"/>
  <c r="T187" i="3"/>
  <c r="D187" i="1" s="1"/>
  <c r="T191" i="3"/>
  <c r="D191" i="1" s="1"/>
  <c r="T195" i="3"/>
  <c r="D195" i="1" s="1"/>
  <c r="T262" i="3"/>
  <c r="D262" i="1" s="1"/>
  <c r="T202" i="3"/>
  <c r="D202" i="1" s="1"/>
  <c r="T12" i="3"/>
  <c r="D12" i="1" s="1"/>
  <c r="T106" i="3"/>
  <c r="D106" i="1" s="1"/>
  <c r="T112" i="3"/>
  <c r="D112" i="1" s="1"/>
  <c r="T116" i="3"/>
  <c r="D116" i="1" s="1"/>
  <c r="T120" i="3"/>
  <c r="D120" i="1" s="1"/>
  <c r="T124" i="3"/>
  <c r="D124" i="1" s="1"/>
  <c r="T128" i="3"/>
  <c r="D128" i="1" s="1"/>
  <c r="T204" i="3"/>
  <c r="D204" i="1" s="1"/>
  <c r="T206" i="3"/>
  <c r="D206" i="1" s="1"/>
  <c r="T208" i="3"/>
  <c r="D208" i="1" s="1"/>
  <c r="T210" i="3"/>
  <c r="D210" i="1" s="1"/>
  <c r="T212" i="3"/>
  <c r="D212" i="1" s="1"/>
  <c r="T214" i="3"/>
  <c r="D214" i="1" s="1"/>
  <c r="T216" i="3"/>
  <c r="D216" i="1" s="1"/>
  <c r="T218" i="3"/>
  <c r="D218" i="1" s="1"/>
  <c r="T220" i="3"/>
  <c r="D220" i="1" s="1"/>
  <c r="T222" i="3"/>
  <c r="D222" i="1" s="1"/>
  <c r="T224" i="3"/>
  <c r="D224" i="1" s="1"/>
  <c r="T226" i="3"/>
  <c r="D226" i="1" s="1"/>
  <c r="T228" i="3"/>
  <c r="D228" i="1" s="1"/>
  <c r="T230" i="3"/>
  <c r="D230" i="1" s="1"/>
  <c r="T232" i="3"/>
  <c r="D232" i="1" s="1"/>
  <c r="T234" i="3"/>
  <c r="D234" i="1" s="1"/>
  <c r="T237" i="3"/>
  <c r="D237" i="1" s="1"/>
  <c r="T239" i="3"/>
  <c r="D239" i="1" s="1"/>
  <c r="T241" i="3"/>
  <c r="D241" i="1" s="1"/>
  <c r="T243" i="3"/>
  <c r="D243" i="1" s="1"/>
  <c r="T245" i="3"/>
  <c r="D245" i="1" s="1"/>
  <c r="T247" i="3"/>
  <c r="D247" i="1" s="1"/>
  <c r="T249" i="3"/>
  <c r="D249" i="1" s="1"/>
  <c r="T251" i="3"/>
  <c r="D251" i="1" s="1"/>
  <c r="T253" i="3"/>
  <c r="D253" i="1" s="1"/>
  <c r="T255" i="3"/>
  <c r="D255" i="1" s="1"/>
  <c r="T257" i="3"/>
  <c r="D257" i="1" s="1"/>
  <c r="T259" i="3"/>
  <c r="D259" i="1" s="1"/>
  <c r="T261" i="3"/>
  <c r="D261" i="1" s="1"/>
  <c r="T264" i="3"/>
  <c r="D264" i="1" s="1"/>
  <c r="T6" i="3"/>
  <c r="D6" i="1" s="1"/>
  <c r="T121" i="3"/>
  <c r="D121" i="1" s="1"/>
  <c r="T138" i="3"/>
  <c r="D138" i="1" s="1"/>
  <c r="T154" i="3"/>
  <c r="D154" i="1" s="1"/>
  <c r="T169" i="3"/>
  <c r="D169" i="1" s="1"/>
  <c r="T185" i="3"/>
  <c r="D185" i="1" s="1"/>
  <c r="T200" i="3"/>
  <c r="D200" i="1" s="1"/>
  <c r="T14" i="3"/>
  <c r="D14" i="1" s="1"/>
  <c r="T108" i="3"/>
  <c r="D108" i="1" s="1"/>
  <c r="T125" i="3"/>
  <c r="D125" i="1" s="1"/>
  <c r="T142" i="3"/>
  <c r="D142" i="1" s="1"/>
  <c r="T158" i="3"/>
  <c r="D158" i="1" s="1"/>
  <c r="T173" i="3"/>
  <c r="D173" i="1" s="1"/>
  <c r="T189" i="3"/>
  <c r="D189" i="1" s="1"/>
  <c r="T113" i="3"/>
  <c r="D113" i="1" s="1"/>
  <c r="T129" i="3"/>
  <c r="D129" i="1" s="1"/>
  <c r="T146" i="3"/>
  <c r="D146" i="1" s="1"/>
  <c r="T162" i="3"/>
  <c r="D162" i="1" s="1"/>
  <c r="T177" i="3"/>
  <c r="D177" i="1" s="1"/>
  <c r="T193" i="3"/>
  <c r="D193" i="1" s="1"/>
  <c r="T150" i="3"/>
  <c r="D150" i="1" s="1"/>
  <c r="T117" i="3"/>
  <c r="D117" i="1" s="1"/>
  <c r="T181" i="3"/>
  <c r="D181" i="1" s="1"/>
  <c r="T134" i="3"/>
  <c r="D134" i="1" s="1"/>
  <c r="T197" i="3"/>
  <c r="D197" i="1" s="1"/>
  <c r="T5" i="3"/>
  <c r="C5" i="1"/>
  <c r="T209" i="3"/>
  <c r="D209" i="1" s="1"/>
  <c r="T147" i="3"/>
  <c r="D147" i="1" s="1"/>
  <c r="T55" i="3"/>
  <c r="D55" i="1" s="1"/>
  <c r="T244" i="3"/>
  <c r="D244" i="1" s="1"/>
  <c r="T180" i="3"/>
  <c r="D180" i="1" s="1"/>
  <c r="T89" i="3"/>
  <c r="D89" i="1" s="1"/>
  <c r="T26" i="3"/>
  <c r="D26" i="1" s="1"/>
  <c r="T229" i="3"/>
  <c r="D229" i="1" s="1"/>
  <c r="T166" i="3"/>
  <c r="D166" i="1" s="1"/>
  <c r="T75" i="3"/>
  <c r="D75" i="1" s="1"/>
  <c r="T248" i="3"/>
  <c r="D248" i="1" s="1"/>
  <c r="T184" i="3"/>
  <c r="D184" i="1" s="1"/>
  <c r="T93" i="3"/>
  <c r="D93" i="1" s="1"/>
  <c r="T30" i="3"/>
  <c r="D30" i="1" s="1"/>
  <c r="T256" i="3"/>
  <c r="D256" i="1" s="1"/>
  <c r="T145" i="3"/>
  <c r="D145" i="1" s="1"/>
  <c r="T201" i="3"/>
  <c r="D201" i="1" s="1"/>
  <c r="T139" i="3"/>
  <c r="D139" i="1" s="1"/>
  <c r="T48" i="3"/>
  <c r="D48" i="1" s="1"/>
  <c r="T219" i="3"/>
  <c r="D219" i="1" s="1"/>
  <c r="T157" i="3"/>
  <c r="D157" i="1" s="1"/>
  <c r="T65" i="3"/>
  <c r="D65" i="1" s="1"/>
  <c r="T221" i="3"/>
  <c r="D221" i="1" s="1"/>
  <c r="T159" i="3"/>
  <c r="D159" i="1" s="1"/>
  <c r="T36" i="3"/>
  <c r="D36" i="1" s="1"/>
  <c r="T161" i="3"/>
  <c r="D161" i="1" s="1"/>
  <c r="T18" i="3"/>
  <c r="D18" i="1" s="1"/>
  <c r="C143" i="1"/>
  <c r="G265" i="2"/>
  <c r="G267" i="2" s="1"/>
  <c r="T246" i="3"/>
  <c r="D246" i="1" s="1"/>
  <c r="T182" i="3"/>
  <c r="D182" i="1" s="1"/>
  <c r="T91" i="3"/>
  <c r="D91" i="1" s="1"/>
  <c r="T28" i="3"/>
  <c r="D28" i="1" s="1"/>
  <c r="T199" i="3"/>
  <c r="D199" i="1" s="1"/>
  <c r="T137" i="3"/>
  <c r="D137" i="1" s="1"/>
  <c r="T46" i="3"/>
  <c r="D46" i="1" s="1"/>
  <c r="T67" i="3"/>
  <c r="D67" i="1" s="1"/>
  <c r="T176" i="3"/>
  <c r="D176" i="1" s="1"/>
  <c r="T22" i="3"/>
  <c r="D22" i="1" s="1"/>
  <c r="T217" i="3"/>
  <c r="D217" i="1" s="1"/>
  <c r="T155" i="3"/>
  <c r="D155" i="1" s="1"/>
  <c r="T63" i="3"/>
  <c r="D63" i="1" s="1"/>
  <c r="T235" i="3"/>
  <c r="D235" i="1" s="1"/>
  <c r="T172" i="3"/>
  <c r="D172" i="1" s="1"/>
  <c r="T81" i="3"/>
  <c r="D81" i="1" s="1"/>
  <c r="T238" i="3"/>
  <c r="D238" i="1" s="1"/>
  <c r="T174" i="3"/>
  <c r="D174" i="1" s="1"/>
  <c r="T192" i="3"/>
  <c r="D192" i="1" s="1"/>
  <c r="T38" i="3"/>
  <c r="D38" i="1" s="1"/>
  <c r="N142" i="5" l="1"/>
  <c r="P142" i="5" s="1"/>
  <c r="R142" i="5" s="1"/>
  <c r="V142" i="5" s="1"/>
  <c r="N5" i="5"/>
  <c r="P5" i="5" s="1"/>
  <c r="R5" i="5" s="1"/>
  <c r="N240" i="5"/>
  <c r="P240" i="5" s="1"/>
  <c r="R240" i="5" s="1"/>
  <c r="V240" i="5" s="1"/>
  <c r="N136" i="5"/>
  <c r="P136" i="5" s="1"/>
  <c r="R136" i="5" s="1"/>
  <c r="V136" i="5" s="1"/>
  <c r="N185" i="5"/>
  <c r="P185" i="5" s="1"/>
  <c r="R185" i="5" s="1"/>
  <c r="V185" i="5" s="1"/>
  <c r="N125" i="5"/>
  <c r="P125" i="5" s="1"/>
  <c r="R125" i="5" s="1"/>
  <c r="V125" i="5" s="1"/>
  <c r="N89" i="5"/>
  <c r="P89" i="5" s="1"/>
  <c r="R89" i="5" s="1"/>
  <c r="V89" i="5" s="1"/>
  <c r="N207" i="5"/>
  <c r="P207" i="5" s="1"/>
  <c r="R207" i="5" s="1"/>
  <c r="V207" i="5" s="1"/>
  <c r="N191" i="5"/>
  <c r="P191" i="5" s="1"/>
  <c r="R191" i="5" s="1"/>
  <c r="V191" i="5" s="1"/>
  <c r="N23" i="5"/>
  <c r="P23" i="5" s="1"/>
  <c r="R23" i="5" s="1"/>
  <c r="V23" i="5" s="1"/>
  <c r="N6" i="5"/>
  <c r="P6" i="5" s="1"/>
  <c r="R6" i="5" s="1"/>
  <c r="V6" i="5" s="1"/>
  <c r="N44" i="5"/>
  <c r="P44" i="5" s="1"/>
  <c r="R44" i="5" s="1"/>
  <c r="V44" i="5" s="1"/>
  <c r="N182" i="5"/>
  <c r="P182" i="5" s="1"/>
  <c r="R182" i="5" s="1"/>
  <c r="V182" i="5" s="1"/>
  <c r="N201" i="5"/>
  <c r="P201" i="5" s="1"/>
  <c r="R201" i="5" s="1"/>
  <c r="V201" i="5" s="1"/>
  <c r="N47" i="5"/>
  <c r="P47" i="5" s="1"/>
  <c r="R47" i="5" s="1"/>
  <c r="V47" i="5" s="1"/>
  <c r="F96" i="1"/>
  <c r="N124" i="5"/>
  <c r="P124" i="5" s="1"/>
  <c r="R124" i="5" s="1"/>
  <c r="V124" i="5" s="1"/>
  <c r="F171" i="1"/>
  <c r="N150" i="5"/>
  <c r="P150" i="5" s="1"/>
  <c r="R150" i="5" s="1"/>
  <c r="V150" i="5" s="1"/>
  <c r="F51" i="1"/>
  <c r="N111" i="5"/>
  <c r="P111" i="5" s="1"/>
  <c r="R111" i="5" s="1"/>
  <c r="V111" i="5" s="1"/>
  <c r="N247" i="5"/>
  <c r="P247" i="5" s="1"/>
  <c r="R247" i="5" s="1"/>
  <c r="V247" i="5" s="1"/>
  <c r="F92" i="1"/>
  <c r="F49" i="1"/>
  <c r="N40" i="5"/>
  <c r="P40" i="5" s="1"/>
  <c r="R40" i="5" s="1"/>
  <c r="V40" i="5" s="1"/>
  <c r="N73" i="5"/>
  <c r="P73" i="5" s="1"/>
  <c r="R73" i="5" s="1"/>
  <c r="V73" i="5" s="1"/>
  <c r="F251" i="1"/>
  <c r="F63" i="1"/>
  <c r="F101" i="1"/>
  <c r="N29" i="5"/>
  <c r="P29" i="5" s="1"/>
  <c r="R29" i="5" s="1"/>
  <c r="V29" i="5" s="1"/>
  <c r="N254" i="5"/>
  <c r="P254" i="5" s="1"/>
  <c r="R254" i="5" s="1"/>
  <c r="V254" i="5" s="1"/>
  <c r="N21" i="5"/>
  <c r="P21" i="5" s="1"/>
  <c r="R21" i="5" s="1"/>
  <c r="V21" i="5" s="1"/>
  <c r="N214" i="5"/>
  <c r="P214" i="5" s="1"/>
  <c r="R214" i="5" s="1"/>
  <c r="V214" i="5" s="1"/>
  <c r="F249" i="1"/>
  <c r="F220" i="1"/>
  <c r="F75" i="1"/>
  <c r="F128" i="1"/>
  <c r="F178" i="1"/>
  <c r="F31" i="1"/>
  <c r="N39" i="5"/>
  <c r="P39" i="5" s="1"/>
  <c r="R39" i="5" s="1"/>
  <c r="V39" i="5" s="1"/>
  <c r="N255" i="5"/>
  <c r="P255" i="5" s="1"/>
  <c r="R255" i="5" s="1"/>
  <c r="V255" i="5" s="1"/>
  <c r="F83" i="1"/>
  <c r="N133" i="5"/>
  <c r="P133" i="5" s="1"/>
  <c r="R133" i="5" s="1"/>
  <c r="V133" i="5" s="1"/>
  <c r="N174" i="5"/>
  <c r="P174" i="5" s="1"/>
  <c r="R174" i="5" s="1"/>
  <c r="V174" i="5" s="1"/>
  <c r="N11" i="5"/>
  <c r="P11" i="5" s="1"/>
  <c r="R11" i="5" s="1"/>
  <c r="V11" i="5" s="1"/>
  <c r="F143" i="1"/>
  <c r="N13" i="5"/>
  <c r="P13" i="5" s="1"/>
  <c r="R13" i="5" s="1"/>
  <c r="V13" i="5" s="1"/>
  <c r="N222" i="5"/>
  <c r="P222" i="5" s="1"/>
  <c r="R222" i="5" s="1"/>
  <c r="V222" i="5" s="1"/>
  <c r="N188" i="5"/>
  <c r="P188" i="5" s="1"/>
  <c r="R188" i="5" s="1"/>
  <c r="V188" i="5" s="1"/>
  <c r="F264" i="1"/>
  <c r="F161" i="1"/>
  <c r="N162" i="5"/>
  <c r="P162" i="5" s="1"/>
  <c r="R162" i="5" s="1"/>
  <c r="V162" i="5" s="1"/>
  <c r="F103" i="1"/>
  <c r="F242" i="1"/>
  <c r="N25" i="5"/>
  <c r="P25" i="5" s="1"/>
  <c r="R25" i="5" s="1"/>
  <c r="V25" i="5" s="1"/>
  <c r="F66" i="1"/>
  <c r="F235" i="1"/>
  <c r="N199" i="5"/>
  <c r="P199" i="5" s="1"/>
  <c r="R199" i="5" s="1"/>
  <c r="V199" i="5" s="1"/>
  <c r="N94" i="5"/>
  <c r="P94" i="5" s="1"/>
  <c r="R94" i="5" s="1"/>
  <c r="V94" i="5" s="1"/>
  <c r="F126" i="1"/>
  <c r="N165" i="5"/>
  <c r="P165" i="5" s="1"/>
  <c r="R165" i="5" s="1"/>
  <c r="V165" i="5" s="1"/>
  <c r="F68" i="1"/>
  <c r="N102" i="5"/>
  <c r="P102" i="5" s="1"/>
  <c r="R102" i="5" s="1"/>
  <c r="V102" i="5" s="1"/>
  <c r="N140" i="5"/>
  <c r="P140" i="5" s="1"/>
  <c r="R140" i="5" s="1"/>
  <c r="V140" i="5" s="1"/>
  <c r="N16" i="5"/>
  <c r="P16" i="5" s="1"/>
  <c r="R16" i="5" s="1"/>
  <c r="V16" i="5" s="1"/>
  <c r="F53" i="1"/>
  <c r="F57" i="1"/>
  <c r="N139" i="5"/>
  <c r="P139" i="5" s="1"/>
  <c r="R139" i="5" s="1"/>
  <c r="V139" i="5" s="1"/>
  <c r="F192" i="1"/>
  <c r="N74" i="5"/>
  <c r="P74" i="5" s="1"/>
  <c r="R74" i="5" s="1"/>
  <c r="V74" i="5" s="1"/>
  <c r="N164" i="5"/>
  <c r="P164" i="5" s="1"/>
  <c r="R164" i="5" s="1"/>
  <c r="V164" i="5" s="1"/>
  <c r="N156" i="5"/>
  <c r="P156" i="5" s="1"/>
  <c r="R156" i="5" s="1"/>
  <c r="V156" i="5" s="1"/>
  <c r="N55" i="5"/>
  <c r="P55" i="5" s="1"/>
  <c r="R55" i="5" s="1"/>
  <c r="V55" i="5" s="1"/>
  <c r="F137" i="1"/>
  <c r="N260" i="5"/>
  <c r="P260" i="5" s="1"/>
  <c r="R260" i="5" s="1"/>
  <c r="V260" i="5" s="1"/>
  <c r="N86" i="5"/>
  <c r="P86" i="5" s="1"/>
  <c r="R86" i="5" s="1"/>
  <c r="V86" i="5" s="1"/>
  <c r="N80" i="5"/>
  <c r="P80" i="5" s="1"/>
  <c r="R80" i="5" s="1"/>
  <c r="V80" i="5" s="1"/>
  <c r="F98" i="1"/>
  <c r="N243" i="5"/>
  <c r="P243" i="5" s="1"/>
  <c r="R243" i="5" s="1"/>
  <c r="V243" i="5" s="1"/>
  <c r="N87" i="5"/>
  <c r="P87" i="5" s="1"/>
  <c r="R87" i="5" s="1"/>
  <c r="V87" i="5" s="1"/>
  <c r="N252" i="5"/>
  <c r="P252" i="5" s="1"/>
  <c r="R252" i="5" s="1"/>
  <c r="V252" i="5" s="1"/>
  <c r="F32" i="1"/>
  <c r="N123" i="5"/>
  <c r="P123" i="5" s="1"/>
  <c r="R123" i="5" s="1"/>
  <c r="V123" i="5" s="1"/>
  <c r="N224" i="5"/>
  <c r="P224" i="5" s="1"/>
  <c r="R224" i="5" s="1"/>
  <c r="V224" i="5" s="1"/>
  <c r="F129" i="1"/>
  <c r="N22" i="5"/>
  <c r="P22" i="5" s="1"/>
  <c r="R22" i="5" s="1"/>
  <c r="V22" i="5" s="1"/>
  <c r="N239" i="5"/>
  <c r="P239" i="5" s="1"/>
  <c r="R239" i="5" s="1"/>
  <c r="V239" i="5" s="1"/>
  <c r="N108" i="5"/>
  <c r="P108" i="5" s="1"/>
  <c r="R108" i="5" s="1"/>
  <c r="V108" i="5" s="1"/>
  <c r="N215" i="5"/>
  <c r="P215" i="5" s="1"/>
  <c r="R215" i="5" s="1"/>
  <c r="V215" i="5" s="1"/>
  <c r="N153" i="5"/>
  <c r="P153" i="5" s="1"/>
  <c r="R153" i="5" s="1"/>
  <c r="V153" i="5" s="1"/>
  <c r="N65" i="5"/>
  <c r="P65" i="5" s="1"/>
  <c r="R65" i="5" s="1"/>
  <c r="V65" i="5" s="1"/>
  <c r="F17" i="1"/>
  <c r="N132" i="5"/>
  <c r="P132" i="5" s="1"/>
  <c r="R132" i="5" s="1"/>
  <c r="V132" i="5" s="1"/>
  <c r="F79" i="1"/>
  <c r="N205" i="5"/>
  <c r="P205" i="5" s="1"/>
  <c r="R205" i="5" s="1"/>
  <c r="V205" i="5" s="1"/>
  <c r="N28" i="5"/>
  <c r="P28" i="5" s="1"/>
  <c r="R28" i="5" s="1"/>
  <c r="V28" i="5" s="1"/>
  <c r="F72" i="1"/>
  <c r="F228" i="1"/>
  <c r="N217" i="5"/>
  <c r="P217" i="5" s="1"/>
  <c r="R217" i="5" s="1"/>
  <c r="V217" i="5" s="1"/>
  <c r="N58" i="5"/>
  <c r="P58" i="5" s="1"/>
  <c r="R58" i="5" s="1"/>
  <c r="V58" i="5" s="1"/>
  <c r="N246" i="5"/>
  <c r="P246" i="5" s="1"/>
  <c r="R246" i="5" s="1"/>
  <c r="V246" i="5" s="1"/>
  <c r="N14" i="5"/>
  <c r="P14" i="5" s="1"/>
  <c r="R14" i="5" s="1"/>
  <c r="V14" i="5" s="1"/>
  <c r="N233" i="5"/>
  <c r="P233" i="5" s="1"/>
  <c r="R233" i="5" s="1"/>
  <c r="V233" i="5" s="1"/>
  <c r="F226" i="1"/>
  <c r="F37" i="1"/>
  <c r="N231" i="5"/>
  <c r="P231" i="5" s="1"/>
  <c r="R231" i="5" s="1"/>
  <c r="V231" i="5" s="1"/>
  <c r="N258" i="5"/>
  <c r="P258" i="5" s="1"/>
  <c r="R258" i="5" s="1"/>
  <c r="V258" i="5" s="1"/>
  <c r="N195" i="5"/>
  <c r="P195" i="5" s="1"/>
  <c r="R195" i="5" s="1"/>
  <c r="V195" i="5" s="1"/>
  <c r="N245" i="5"/>
  <c r="P245" i="5" s="1"/>
  <c r="R245" i="5" s="1"/>
  <c r="V245" i="5" s="1"/>
  <c r="N109" i="5"/>
  <c r="P109" i="5" s="1"/>
  <c r="R109" i="5" s="1"/>
  <c r="V109" i="5" s="1"/>
  <c r="N147" i="5"/>
  <c r="P147" i="5" s="1"/>
  <c r="R147" i="5" s="1"/>
  <c r="V147" i="5" s="1"/>
  <c r="F180" i="1"/>
  <c r="F15" i="1"/>
  <c r="N54" i="5"/>
  <c r="P54" i="5" s="1"/>
  <c r="R54" i="5" s="1"/>
  <c r="V54" i="5" s="1"/>
  <c r="F202" i="1"/>
  <c r="N85" i="5"/>
  <c r="P85" i="5" s="1"/>
  <c r="R85" i="5" s="1"/>
  <c r="V85" i="5" s="1"/>
  <c r="N159" i="5"/>
  <c r="P159" i="5" s="1"/>
  <c r="R159" i="5" s="1"/>
  <c r="V159" i="5" s="1"/>
  <c r="N263" i="5"/>
  <c r="P263" i="5" s="1"/>
  <c r="R263" i="5" s="1"/>
  <c r="V263" i="5" s="1"/>
  <c r="N186" i="5"/>
  <c r="P186" i="5" s="1"/>
  <c r="R186" i="5" s="1"/>
  <c r="V186" i="5" s="1"/>
  <c r="N230" i="5"/>
  <c r="P230" i="5" s="1"/>
  <c r="R230" i="5" s="1"/>
  <c r="V230" i="5" s="1"/>
  <c r="F173" i="1"/>
  <c r="N97" i="5"/>
  <c r="P97" i="5" s="1"/>
  <c r="R97" i="5" s="1"/>
  <c r="V97" i="5" s="1"/>
  <c r="N206" i="5"/>
  <c r="P206" i="5" s="1"/>
  <c r="R206" i="5" s="1"/>
  <c r="V206" i="5" s="1"/>
  <c r="N152" i="5"/>
  <c r="P152" i="5" s="1"/>
  <c r="R152" i="5" s="1"/>
  <c r="V152" i="5" s="1"/>
  <c r="F34" i="1"/>
  <c r="F113" i="1"/>
  <c r="F88" i="1"/>
  <c r="N69" i="5"/>
  <c r="P69" i="5" s="1"/>
  <c r="R69" i="5" s="1"/>
  <c r="V69" i="5" s="1"/>
  <c r="F27" i="1"/>
  <c r="N93" i="5"/>
  <c r="P93" i="5" s="1"/>
  <c r="R93" i="5" s="1"/>
  <c r="V93" i="5" s="1"/>
  <c r="F141" i="1"/>
  <c r="N100" i="5"/>
  <c r="P100" i="5" s="1"/>
  <c r="R100" i="5" s="1"/>
  <c r="V100" i="5" s="1"/>
  <c r="F208" i="1"/>
  <c r="N221" i="5"/>
  <c r="P221" i="5" s="1"/>
  <c r="R221" i="5" s="1"/>
  <c r="V221" i="5" s="1"/>
  <c r="N177" i="5"/>
  <c r="P177" i="5" s="1"/>
  <c r="R177" i="5" s="1"/>
  <c r="V177" i="5" s="1"/>
  <c r="F236" i="1"/>
  <c r="F107" i="1"/>
  <c r="N119" i="5"/>
  <c r="P119" i="5" s="1"/>
  <c r="R119" i="5" s="1"/>
  <c r="V119" i="5" s="1"/>
  <c r="F19" i="1"/>
  <c r="N90" i="5"/>
  <c r="P90" i="5" s="1"/>
  <c r="R90" i="5" s="1"/>
  <c r="V90" i="5" s="1"/>
  <c r="N78" i="5"/>
  <c r="P78" i="5" s="1"/>
  <c r="R78" i="5" s="1"/>
  <c r="V78" i="5" s="1"/>
  <c r="F259" i="1"/>
  <c r="F50" i="1"/>
  <c r="N105" i="5"/>
  <c r="P105" i="5" s="1"/>
  <c r="R105" i="5" s="1"/>
  <c r="V105" i="5" s="1"/>
  <c r="F209" i="1"/>
  <c r="F244" i="1"/>
  <c r="F84" i="1"/>
  <c r="F117" i="1"/>
  <c r="N10" i="5"/>
  <c r="P10" i="5" s="1"/>
  <c r="R10" i="5" s="1"/>
  <c r="V10" i="5" s="1"/>
  <c r="F211" i="1"/>
  <c r="F70" i="1"/>
  <c r="F41" i="1"/>
  <c r="F250" i="1"/>
  <c r="F95" i="1"/>
  <c r="N120" i="5"/>
  <c r="P120" i="5" s="1"/>
  <c r="R120" i="5" s="1"/>
  <c r="V120" i="5" s="1"/>
  <c r="F223" i="1"/>
  <c r="F8" i="1"/>
  <c r="F163" i="1"/>
  <c r="F7" i="1"/>
  <c r="F193" i="1"/>
  <c r="N110" i="5"/>
  <c r="P110" i="5" s="1"/>
  <c r="R110" i="5" s="1"/>
  <c r="V110" i="5" s="1"/>
  <c r="N253" i="5"/>
  <c r="P253" i="5" s="1"/>
  <c r="R253" i="5" s="1"/>
  <c r="V253" i="5" s="1"/>
  <c r="F160" i="1"/>
  <c r="F157" i="1"/>
  <c r="F149" i="1"/>
  <c r="N91" i="5"/>
  <c r="P91" i="5" s="1"/>
  <c r="R91" i="5" s="1"/>
  <c r="V91" i="5" s="1"/>
  <c r="N77" i="5"/>
  <c r="P77" i="5" s="1"/>
  <c r="R77" i="5" s="1"/>
  <c r="V77" i="5" s="1"/>
  <c r="N170" i="5"/>
  <c r="P170" i="5" s="1"/>
  <c r="R170" i="5" s="1"/>
  <c r="V170" i="5" s="1"/>
  <c r="N175" i="5"/>
  <c r="P175" i="5" s="1"/>
  <c r="R175" i="5" s="1"/>
  <c r="V175" i="5" s="1"/>
  <c r="F76" i="1"/>
  <c r="F190" i="1"/>
  <c r="N12" i="5"/>
  <c r="P12" i="5" s="1"/>
  <c r="R12" i="5" s="1"/>
  <c r="V12" i="5" s="1"/>
  <c r="N194" i="5"/>
  <c r="P194" i="5" s="1"/>
  <c r="R194" i="5" s="1"/>
  <c r="V194" i="5" s="1"/>
  <c r="N181" i="5"/>
  <c r="P181" i="5" s="1"/>
  <c r="R181" i="5" s="1"/>
  <c r="V181" i="5" s="1"/>
  <c r="N116" i="5"/>
  <c r="P116" i="5" s="1"/>
  <c r="R116" i="5" s="1"/>
  <c r="V116" i="5" s="1"/>
  <c r="N256" i="5"/>
  <c r="P256" i="5" s="1"/>
  <c r="R256" i="5" s="1"/>
  <c r="V256" i="5" s="1"/>
  <c r="N118" i="5"/>
  <c r="P118" i="5" s="1"/>
  <c r="R118" i="5" s="1"/>
  <c r="V118" i="5" s="1"/>
  <c r="N189" i="5"/>
  <c r="P189" i="5" s="1"/>
  <c r="R189" i="5" s="1"/>
  <c r="V189" i="5" s="1"/>
  <c r="F56" i="1"/>
  <c r="N234" i="5"/>
  <c r="P234" i="5" s="1"/>
  <c r="R234" i="5" s="1"/>
  <c r="V234" i="5" s="1"/>
  <c r="F169" i="1"/>
  <c r="F112" i="1"/>
  <c r="N36" i="5"/>
  <c r="P36" i="5" s="1"/>
  <c r="R36" i="5" s="1"/>
  <c r="V36" i="5" s="1"/>
  <c r="F33" i="1"/>
  <c r="N64" i="5"/>
  <c r="P64" i="5" s="1"/>
  <c r="R64" i="5" s="1"/>
  <c r="V64" i="5" s="1"/>
  <c r="N225" i="5"/>
  <c r="P225" i="5" s="1"/>
  <c r="R225" i="5" s="1"/>
  <c r="V225" i="5" s="1"/>
  <c r="N60" i="5"/>
  <c r="P60" i="5" s="1"/>
  <c r="R60" i="5" s="1"/>
  <c r="V60" i="5" s="1"/>
  <c r="N200" i="5"/>
  <c r="P200" i="5" s="1"/>
  <c r="R200" i="5" s="1"/>
  <c r="V200" i="5" s="1"/>
  <c r="N257" i="5"/>
  <c r="P257" i="5" s="1"/>
  <c r="R257" i="5" s="1"/>
  <c r="V257" i="5" s="1"/>
  <c r="F154" i="1"/>
  <c r="N115" i="5"/>
  <c r="P115" i="5" s="1"/>
  <c r="R115" i="5" s="1"/>
  <c r="V115" i="5" s="1"/>
  <c r="F24" i="1"/>
  <c r="N219" i="5"/>
  <c r="P219" i="5" s="1"/>
  <c r="R219" i="5" s="1"/>
  <c r="V219" i="5" s="1"/>
  <c r="N45" i="5"/>
  <c r="P45" i="5" s="1"/>
  <c r="R45" i="5" s="1"/>
  <c r="V45" i="5" s="1"/>
  <c r="N203" i="5"/>
  <c r="P203" i="5" s="1"/>
  <c r="R203" i="5" s="1"/>
  <c r="V203" i="5" s="1"/>
  <c r="N46" i="5"/>
  <c r="P46" i="5" s="1"/>
  <c r="R46" i="5" s="1"/>
  <c r="V46" i="5" s="1"/>
  <c r="F172" i="1"/>
  <c r="N38" i="5"/>
  <c r="P38" i="5" s="1"/>
  <c r="R38" i="5" s="1"/>
  <c r="V38" i="5" s="1"/>
  <c r="N48" i="5"/>
  <c r="P48" i="5" s="1"/>
  <c r="R48" i="5" s="1"/>
  <c r="V48" i="5" s="1"/>
  <c r="N42" i="5"/>
  <c r="P42" i="5" s="1"/>
  <c r="R42" i="5" s="1"/>
  <c r="V42" i="5" s="1"/>
  <c r="N227" i="5"/>
  <c r="P227" i="5" s="1"/>
  <c r="R227" i="5" s="1"/>
  <c r="V227" i="5" s="1"/>
  <c r="F20" i="1"/>
  <c r="F184" i="1"/>
  <c r="N216" i="5"/>
  <c r="P216" i="5" s="1"/>
  <c r="R216" i="5" s="1"/>
  <c r="V216" i="5" s="1"/>
  <c r="F130" i="1"/>
  <c r="N114" i="5"/>
  <c r="P114" i="5" s="1"/>
  <c r="R114" i="5" s="1"/>
  <c r="V114" i="5" s="1"/>
  <c r="N144" i="5"/>
  <c r="P144" i="5" s="1"/>
  <c r="R144" i="5" s="1"/>
  <c r="V144" i="5" s="1"/>
  <c r="F238" i="1"/>
  <c r="N62" i="5"/>
  <c r="P62" i="5" s="1"/>
  <c r="R62" i="5" s="1"/>
  <c r="V62" i="5" s="1"/>
  <c r="N30" i="5"/>
  <c r="P30" i="5" s="1"/>
  <c r="R30" i="5" s="1"/>
  <c r="V30" i="5" s="1"/>
  <c r="N237" i="5"/>
  <c r="P237" i="5" s="1"/>
  <c r="R237" i="5" s="1"/>
  <c r="V237" i="5" s="1"/>
  <c r="F218" i="1"/>
  <c r="N166" i="5"/>
  <c r="P166" i="5" s="1"/>
  <c r="R166" i="5" s="1"/>
  <c r="V166" i="5" s="1"/>
  <c r="F104" i="1"/>
  <c r="N204" i="5"/>
  <c r="P204" i="5" s="1"/>
  <c r="R204" i="5" s="1"/>
  <c r="V204" i="5" s="1"/>
  <c r="F59" i="1"/>
  <c r="F248" i="1"/>
  <c r="N43" i="5"/>
  <c r="P43" i="5" s="1"/>
  <c r="R43" i="5" s="1"/>
  <c r="V43" i="5" s="1"/>
  <c r="N148" i="5"/>
  <c r="P148" i="5" s="1"/>
  <c r="R148" i="5" s="1"/>
  <c r="V148" i="5" s="1"/>
  <c r="N197" i="5"/>
  <c r="P197" i="5" s="1"/>
  <c r="R197" i="5" s="1"/>
  <c r="V197" i="5" s="1"/>
  <c r="F67" i="1"/>
  <c r="N212" i="5"/>
  <c r="P212" i="5" s="1"/>
  <c r="R212" i="5" s="1"/>
  <c r="V212" i="5" s="1"/>
  <c r="N82" i="5"/>
  <c r="P82" i="5" s="1"/>
  <c r="R82" i="5" s="1"/>
  <c r="V82" i="5" s="1"/>
  <c r="N52" i="5"/>
  <c r="P52" i="5" s="1"/>
  <c r="R52" i="5" s="1"/>
  <c r="V52" i="5" s="1"/>
  <c r="N71" i="5"/>
  <c r="P71" i="5" s="1"/>
  <c r="R71" i="5" s="1"/>
  <c r="V71" i="5" s="1"/>
  <c r="N99" i="5"/>
  <c r="P99" i="5" s="1"/>
  <c r="R99" i="5" s="1"/>
  <c r="V99" i="5" s="1"/>
  <c r="N134" i="5"/>
  <c r="P134" i="5" s="1"/>
  <c r="R134" i="5" s="1"/>
  <c r="V134" i="5" s="1"/>
  <c r="N151" i="5"/>
  <c r="P151" i="5" s="1"/>
  <c r="R151" i="5" s="1"/>
  <c r="V151" i="5" s="1"/>
  <c r="F262" i="1"/>
  <c r="F232" i="1"/>
  <c r="N26" i="5"/>
  <c r="P26" i="5" s="1"/>
  <c r="R26" i="5" s="1"/>
  <c r="V26" i="5" s="1"/>
  <c r="F122" i="1"/>
  <c r="F176" i="1"/>
  <c r="F35" i="1"/>
  <c r="N121" i="5"/>
  <c r="P121" i="5" s="1"/>
  <c r="R121" i="5" s="1"/>
  <c r="V121" i="5" s="1"/>
  <c r="N198" i="5"/>
  <c r="P198" i="5" s="1"/>
  <c r="R198" i="5" s="1"/>
  <c r="V198" i="5" s="1"/>
  <c r="F210" i="1"/>
  <c r="F261" i="1"/>
  <c r="F167" i="1"/>
  <c r="F158" i="1"/>
  <c r="F81" i="1"/>
  <c r="N127" i="5"/>
  <c r="P127" i="5" s="1"/>
  <c r="R127" i="5" s="1"/>
  <c r="V127" i="5" s="1"/>
  <c r="N146" i="5"/>
  <c r="P146" i="5" s="1"/>
  <c r="R146" i="5" s="1"/>
  <c r="V146" i="5" s="1"/>
  <c r="N138" i="5"/>
  <c r="P138" i="5" s="1"/>
  <c r="R138" i="5" s="1"/>
  <c r="V138" i="5" s="1"/>
  <c r="N179" i="5"/>
  <c r="P179" i="5" s="1"/>
  <c r="R179" i="5" s="1"/>
  <c r="V179" i="5" s="1"/>
  <c r="N187" i="5"/>
  <c r="P187" i="5" s="1"/>
  <c r="R187" i="5" s="1"/>
  <c r="V187" i="5" s="1"/>
  <c r="N135" i="5"/>
  <c r="P135" i="5" s="1"/>
  <c r="R135" i="5" s="1"/>
  <c r="V135" i="5" s="1"/>
  <c r="F196" i="1"/>
  <c r="F9" i="1"/>
  <c r="F61" i="1"/>
  <c r="F229" i="1"/>
  <c r="F106" i="1"/>
  <c r="N155" i="5"/>
  <c r="P155" i="5" s="1"/>
  <c r="R155" i="5" s="1"/>
  <c r="V155" i="5" s="1"/>
  <c r="N213" i="5"/>
  <c r="P213" i="5" s="1"/>
  <c r="R213" i="5" s="1"/>
  <c r="V213" i="5" s="1"/>
  <c r="N168" i="5"/>
  <c r="P168" i="5" s="1"/>
  <c r="R168" i="5" s="1"/>
  <c r="V168" i="5" s="1"/>
  <c r="F145" i="1"/>
  <c r="F18" i="1"/>
  <c r="N241" i="5"/>
  <c r="P241" i="5" s="1"/>
  <c r="R241" i="5" s="1"/>
  <c r="V241" i="5" s="1"/>
  <c r="N236" i="5"/>
  <c r="P236" i="5" s="1"/>
  <c r="R236" i="5" s="1"/>
  <c r="V236" i="5" s="1"/>
  <c r="L267" i="7"/>
  <c r="K267" i="7" s="1"/>
  <c r="F131" i="1"/>
  <c r="N131" i="5"/>
  <c r="M265" i="7"/>
  <c r="F22" i="1"/>
  <c r="N172" i="5"/>
  <c r="P172" i="5" s="1"/>
  <c r="R172" i="5" s="1"/>
  <c r="V172" i="5" s="1"/>
  <c r="F260" i="1"/>
  <c r="F257" i="1"/>
  <c r="F52" i="1"/>
  <c r="N24" i="5"/>
  <c r="P24" i="5" s="1"/>
  <c r="R24" i="5" s="1"/>
  <c r="V24" i="5" s="1"/>
  <c r="N32" i="5"/>
  <c r="P32" i="5" s="1"/>
  <c r="R32" i="5" s="1"/>
  <c r="V32" i="5" s="1"/>
  <c r="F204" i="1"/>
  <c r="F71" i="1"/>
  <c r="F99" i="1"/>
  <c r="N96" i="5"/>
  <c r="P96" i="5" s="1"/>
  <c r="R96" i="5" s="1"/>
  <c r="V96" i="5" s="1"/>
  <c r="F134" i="1"/>
  <c r="F60" i="1"/>
  <c r="F48" i="1"/>
  <c r="F224" i="1"/>
  <c r="N137" i="5"/>
  <c r="P137" i="5" s="1"/>
  <c r="R137" i="5" s="1"/>
  <c r="V137" i="5" s="1"/>
  <c r="F225" i="1"/>
  <c r="N67" i="5"/>
  <c r="P67" i="5" s="1"/>
  <c r="R67" i="5" s="1"/>
  <c r="V67" i="5" s="1"/>
  <c r="F215" i="1"/>
  <c r="F102" i="1"/>
  <c r="F46" i="1"/>
  <c r="F69" i="1"/>
  <c r="N34" i="5"/>
  <c r="P34" i="5" s="1"/>
  <c r="R34" i="5" s="1"/>
  <c r="V34" i="5" s="1"/>
  <c r="N129" i="5"/>
  <c r="P129" i="5" s="1"/>
  <c r="R129" i="5" s="1"/>
  <c r="V129" i="5" s="1"/>
  <c r="N154" i="5"/>
  <c r="P154" i="5" s="1"/>
  <c r="R154" i="5" s="1"/>
  <c r="V154" i="5" s="1"/>
  <c r="F80" i="1"/>
  <c r="F207" i="1"/>
  <c r="F203" i="1"/>
  <c r="N33" i="5"/>
  <c r="P33" i="5" s="1"/>
  <c r="R33" i="5" s="1"/>
  <c r="V33" i="5" s="1"/>
  <c r="F65" i="1"/>
  <c r="N98" i="5"/>
  <c r="P98" i="5" s="1"/>
  <c r="R98" i="5" s="1"/>
  <c r="V98" i="5" s="1"/>
  <c r="N51" i="5"/>
  <c r="P51" i="5" s="1"/>
  <c r="R51" i="5" s="1"/>
  <c r="V51" i="5" s="1"/>
  <c r="F175" i="1"/>
  <c r="F162" i="1"/>
  <c r="N7" i="5"/>
  <c r="P7" i="5" s="1"/>
  <c r="R7" i="5" s="1"/>
  <c r="V7" i="5" s="1"/>
  <c r="N126" i="5"/>
  <c r="P126" i="5" s="1"/>
  <c r="R126" i="5" s="1"/>
  <c r="V126" i="5" s="1"/>
  <c r="N37" i="5"/>
  <c r="P37" i="5" s="1"/>
  <c r="R37" i="5" s="1"/>
  <c r="V37" i="5" s="1"/>
  <c r="N76" i="5"/>
  <c r="P76" i="5" s="1"/>
  <c r="R76" i="5" s="1"/>
  <c r="V76" i="5" s="1"/>
  <c r="F187" i="1"/>
  <c r="F12" i="1"/>
  <c r="N49" i="5"/>
  <c r="P49" i="5" s="1"/>
  <c r="R49" i="5" s="1"/>
  <c r="V49" i="5" s="1"/>
  <c r="F147" i="1"/>
  <c r="N190" i="5"/>
  <c r="P190" i="5" s="1"/>
  <c r="R190" i="5" s="1"/>
  <c r="V190" i="5" s="1"/>
  <c r="N202" i="5"/>
  <c r="P202" i="5" s="1"/>
  <c r="R202" i="5" s="1"/>
  <c r="V202" i="5" s="1"/>
  <c r="F166" i="1"/>
  <c r="F136" i="1"/>
  <c r="F54" i="1"/>
  <c r="N27" i="5"/>
  <c r="P27" i="5" s="1"/>
  <c r="R27" i="5" s="1"/>
  <c r="V27" i="5" s="1"/>
  <c r="N56" i="5"/>
  <c r="P56" i="5" s="1"/>
  <c r="R56" i="5" s="1"/>
  <c r="V56" i="5" s="1"/>
  <c r="N208" i="5"/>
  <c r="P208" i="5" s="1"/>
  <c r="R208" i="5" s="1"/>
  <c r="V208" i="5" s="1"/>
  <c r="F231" i="1"/>
  <c r="N173" i="5"/>
  <c r="P173" i="5" s="1"/>
  <c r="R173" i="5" s="1"/>
  <c r="V173" i="5" s="1"/>
  <c r="N180" i="5"/>
  <c r="P180" i="5" s="1"/>
  <c r="R180" i="5" s="1"/>
  <c r="V180" i="5" s="1"/>
  <c r="F159" i="1"/>
  <c r="N15" i="5"/>
  <c r="P15" i="5" s="1"/>
  <c r="R15" i="5" s="1"/>
  <c r="V15" i="5" s="1"/>
  <c r="N92" i="5"/>
  <c r="P92" i="5" s="1"/>
  <c r="R92" i="5" s="1"/>
  <c r="V92" i="5" s="1"/>
  <c r="N113" i="5"/>
  <c r="P113" i="5" s="1"/>
  <c r="R113" i="5" s="1"/>
  <c r="V113" i="5" s="1"/>
  <c r="N88" i="5"/>
  <c r="P88" i="5" s="1"/>
  <c r="R88" i="5" s="1"/>
  <c r="V88" i="5" s="1"/>
  <c r="N171" i="5"/>
  <c r="P171" i="5" s="1"/>
  <c r="R171" i="5" s="1"/>
  <c r="V171" i="5" s="1"/>
  <c r="F125" i="1"/>
  <c r="F191" i="1"/>
  <c r="N141" i="5"/>
  <c r="P141" i="5" s="1"/>
  <c r="R141" i="5" s="1"/>
  <c r="V141" i="5" s="1"/>
  <c r="F247" i="1"/>
  <c r="F185" i="1"/>
  <c r="F240" i="1"/>
  <c r="F263" i="1"/>
  <c r="F111" i="1"/>
  <c r="F201" i="1"/>
  <c r="F47" i="1"/>
  <c r="F100" i="1"/>
  <c r="F150" i="1"/>
  <c r="F97" i="1"/>
  <c r="F186" i="1"/>
  <c r="F93" i="1"/>
  <c r="F152" i="1"/>
  <c r="F44" i="1"/>
  <c r="F40" i="1"/>
  <c r="F109" i="1"/>
  <c r="F23" i="1"/>
  <c r="F206" i="1"/>
  <c r="F177" i="1"/>
  <c r="F85" i="1"/>
  <c r="F89" i="1"/>
  <c r="F142" i="1"/>
  <c r="F230" i="1"/>
  <c r="F6" i="1"/>
  <c r="F258" i="1"/>
  <c r="F153" i="1"/>
  <c r="F5" i="1"/>
  <c r="F38" i="1"/>
  <c r="F195" i="1"/>
  <c r="F221" i="1"/>
  <c r="F245" i="1"/>
  <c r="F182" i="1"/>
  <c r="F124" i="1"/>
  <c r="F58" i="1"/>
  <c r="F114" i="1"/>
  <c r="F118" i="1"/>
  <c r="N145" i="5"/>
  <c r="P145" i="5" s="1"/>
  <c r="R145" i="5" s="1"/>
  <c r="V145" i="5" s="1"/>
  <c r="N210" i="5"/>
  <c r="P210" i="5" s="1"/>
  <c r="R210" i="5" s="1"/>
  <c r="V210" i="5" s="1"/>
  <c r="F144" i="1"/>
  <c r="N262" i="5"/>
  <c r="P262" i="5" s="1"/>
  <c r="R262" i="5" s="1"/>
  <c r="V262" i="5" s="1"/>
  <c r="N229" i="5"/>
  <c r="P229" i="5" s="1"/>
  <c r="R229" i="5" s="1"/>
  <c r="V229" i="5" s="1"/>
  <c r="F179" i="1"/>
  <c r="F135" i="1"/>
  <c r="N167" i="5"/>
  <c r="P167" i="5" s="1"/>
  <c r="R167" i="5" s="1"/>
  <c r="V167" i="5" s="1"/>
  <c r="F216" i="1"/>
  <c r="F181" i="1"/>
  <c r="F127" i="1"/>
  <c r="F155" i="1"/>
  <c r="F146" i="1"/>
  <c r="N35" i="5"/>
  <c r="P35" i="5" s="1"/>
  <c r="R35" i="5" s="1"/>
  <c r="V35" i="5" s="1"/>
  <c r="F62" i="1"/>
  <c r="N176" i="5"/>
  <c r="P176" i="5" s="1"/>
  <c r="R176" i="5" s="1"/>
  <c r="V176" i="5" s="1"/>
  <c r="F241" i="1"/>
  <c r="N232" i="5"/>
  <c r="P232" i="5" s="1"/>
  <c r="R232" i="5" s="1"/>
  <c r="V232" i="5" s="1"/>
  <c r="N184" i="5"/>
  <c r="P184" i="5" s="1"/>
  <c r="R184" i="5" s="1"/>
  <c r="V184" i="5" s="1"/>
  <c r="N261" i="5"/>
  <c r="P261" i="5" s="1"/>
  <c r="R261" i="5" s="1"/>
  <c r="V261" i="5" s="1"/>
  <c r="N17" i="5"/>
  <c r="P17" i="5" s="1"/>
  <c r="R17" i="5" s="1"/>
  <c r="V17" i="5" s="1"/>
  <c r="F121" i="1"/>
  <c r="N228" i="5"/>
  <c r="P228" i="5" s="1"/>
  <c r="R228" i="5" s="1"/>
  <c r="V228" i="5" s="1"/>
  <c r="F198" i="1"/>
  <c r="N226" i="5"/>
  <c r="P226" i="5" s="1"/>
  <c r="R226" i="5" s="1"/>
  <c r="V226" i="5" s="1"/>
  <c r="N218" i="5"/>
  <c r="P218" i="5" s="1"/>
  <c r="R218" i="5" s="1"/>
  <c r="V218" i="5" s="1"/>
  <c r="N9" i="5"/>
  <c r="P9" i="5" s="1"/>
  <c r="R9" i="5" s="1"/>
  <c r="V9" i="5" s="1"/>
  <c r="F30" i="1"/>
  <c r="F116" i="1"/>
  <c r="N158" i="5"/>
  <c r="P158" i="5" s="1"/>
  <c r="R158" i="5" s="1"/>
  <c r="V158" i="5" s="1"/>
  <c r="N106" i="5"/>
  <c r="P106" i="5" s="1"/>
  <c r="R106" i="5" s="1"/>
  <c r="V106" i="5" s="1"/>
  <c r="F233" i="1"/>
  <c r="N72" i="5"/>
  <c r="P72" i="5" s="1"/>
  <c r="R72" i="5" s="1"/>
  <c r="V72" i="5" s="1"/>
  <c r="F138" i="1"/>
  <c r="F28" i="1"/>
  <c r="F256" i="1"/>
  <c r="F217" i="1"/>
  <c r="N61" i="5"/>
  <c r="P61" i="5" s="1"/>
  <c r="R61" i="5" s="1"/>
  <c r="V61" i="5" s="1"/>
  <c r="F189" i="1"/>
  <c r="F205" i="1"/>
  <c r="N130" i="5"/>
  <c r="P130" i="5" s="1"/>
  <c r="R130" i="5" s="1"/>
  <c r="V130" i="5" s="1"/>
  <c r="N79" i="5"/>
  <c r="P79" i="5" s="1"/>
  <c r="R79" i="5" s="1"/>
  <c r="V79" i="5" s="1"/>
  <c r="N196" i="5"/>
  <c r="P196" i="5" s="1"/>
  <c r="R196" i="5" s="1"/>
  <c r="V196" i="5" s="1"/>
  <c r="F246" i="1"/>
  <c r="N18" i="5"/>
  <c r="P18" i="5" s="1"/>
  <c r="R18" i="5" s="1"/>
  <c r="V18" i="5" s="1"/>
  <c r="F194" i="1"/>
  <c r="N81" i="5"/>
  <c r="P81" i="5" s="1"/>
  <c r="R81" i="5" s="1"/>
  <c r="V81" i="5" s="1"/>
  <c r="F213" i="1"/>
  <c r="F168" i="1"/>
  <c r="N20" i="5"/>
  <c r="P20" i="5" s="1"/>
  <c r="R20" i="5" s="1"/>
  <c r="V20" i="5" s="1"/>
  <c r="N122" i="5"/>
  <c r="P122" i="5" s="1"/>
  <c r="R122" i="5" s="1"/>
  <c r="V122" i="5" s="1"/>
  <c r="F237" i="1"/>
  <c r="F14" i="1"/>
  <c r="N238" i="5"/>
  <c r="P238" i="5" s="1"/>
  <c r="R238" i="5" s="1"/>
  <c r="V238" i="5" s="1"/>
  <c r="F42" i="1"/>
  <c r="N149" i="5"/>
  <c r="P149" i="5" s="1"/>
  <c r="R149" i="5" s="1"/>
  <c r="V149" i="5" s="1"/>
  <c r="N235" i="5"/>
  <c r="P235" i="5" s="1"/>
  <c r="R235" i="5" s="1"/>
  <c r="V235" i="5" s="1"/>
  <c r="F222" i="1"/>
  <c r="F26" i="1"/>
  <c r="F151" i="1"/>
  <c r="F110" i="1"/>
  <c r="F227" i="1"/>
  <c r="F132" i="1"/>
  <c r="F188" i="1"/>
  <c r="F253" i="1"/>
  <c r="N193" i="5"/>
  <c r="P193" i="5" s="1"/>
  <c r="R193" i="5" s="1"/>
  <c r="V193" i="5" s="1"/>
  <c r="N95" i="5"/>
  <c r="P95" i="5" s="1"/>
  <c r="R95" i="5" s="1"/>
  <c r="V95" i="5" s="1"/>
  <c r="N66" i="5"/>
  <c r="P66" i="5" s="1"/>
  <c r="R66" i="5" s="1"/>
  <c r="V66" i="5" s="1"/>
  <c r="N157" i="5"/>
  <c r="P157" i="5" s="1"/>
  <c r="R157" i="5" s="1"/>
  <c r="V157" i="5" s="1"/>
  <c r="F90" i="1"/>
  <c r="F255" i="1"/>
  <c r="F219" i="1"/>
  <c r="F45" i="1"/>
  <c r="N68" i="5"/>
  <c r="P68" i="5" s="1"/>
  <c r="R68" i="5" s="1"/>
  <c r="V68" i="5" s="1"/>
  <c r="F87" i="1"/>
  <c r="F252" i="1"/>
  <c r="F115" i="1"/>
  <c r="F243" i="1"/>
  <c r="F123" i="1"/>
  <c r="F239" i="1"/>
  <c r="F82" i="1"/>
  <c r="F108" i="1"/>
  <c r="F43" i="1"/>
  <c r="F164" i="1"/>
  <c r="F86" i="1"/>
  <c r="F212" i="1"/>
  <c r="F55" i="1"/>
  <c r="N53" i="5"/>
  <c r="P53" i="5" s="1"/>
  <c r="R53" i="5" s="1"/>
  <c r="V53" i="5" s="1"/>
  <c r="F197" i="1"/>
  <c r="F74" i="1"/>
  <c r="F200" i="1"/>
  <c r="N192" i="5"/>
  <c r="P192" i="5" s="1"/>
  <c r="R192" i="5" s="1"/>
  <c r="V192" i="5" s="1"/>
  <c r="F156" i="1"/>
  <c r="F64" i="1"/>
  <c r="F140" i="1"/>
  <c r="F139" i="1"/>
  <c r="F16" i="1"/>
  <c r="F36" i="1"/>
  <c r="N83" i="5"/>
  <c r="P83" i="5" s="1"/>
  <c r="R83" i="5" s="1"/>
  <c r="V83" i="5" s="1"/>
  <c r="N163" i="5"/>
  <c r="P163" i="5" s="1"/>
  <c r="R163" i="5" s="1"/>
  <c r="V163" i="5" s="1"/>
  <c r="N161" i="5"/>
  <c r="P161" i="5" s="1"/>
  <c r="R161" i="5" s="1"/>
  <c r="V161" i="5" s="1"/>
  <c r="N160" i="5"/>
  <c r="P160" i="5" s="1"/>
  <c r="R160" i="5" s="1"/>
  <c r="V160" i="5" s="1"/>
  <c r="N244" i="5"/>
  <c r="P244" i="5" s="1"/>
  <c r="R244" i="5" s="1"/>
  <c r="V244" i="5" s="1"/>
  <c r="N264" i="5"/>
  <c r="P264" i="5" s="1"/>
  <c r="R264" i="5" s="1"/>
  <c r="V264" i="5" s="1"/>
  <c r="N242" i="5"/>
  <c r="P242" i="5" s="1"/>
  <c r="R242" i="5" s="1"/>
  <c r="V242" i="5" s="1"/>
  <c r="F120" i="1"/>
  <c r="N128" i="5"/>
  <c r="P128" i="5" s="1"/>
  <c r="R128" i="5" s="1"/>
  <c r="V128" i="5" s="1"/>
  <c r="F11" i="1"/>
  <c r="N103" i="5"/>
  <c r="P103" i="5" s="1"/>
  <c r="R103" i="5" s="1"/>
  <c r="V103" i="5" s="1"/>
  <c r="F21" i="1"/>
  <c r="N249" i="5"/>
  <c r="P249" i="5" s="1"/>
  <c r="R249" i="5" s="1"/>
  <c r="V249" i="5" s="1"/>
  <c r="F25" i="1"/>
  <c r="F170" i="1"/>
  <c r="F77" i="1"/>
  <c r="N107" i="5"/>
  <c r="F29" i="1"/>
  <c r="F39" i="1"/>
  <c r="N250" i="5"/>
  <c r="P250" i="5" s="1"/>
  <c r="R250" i="5" s="1"/>
  <c r="V250" i="5" s="1"/>
  <c r="F13" i="1"/>
  <c r="N259" i="5"/>
  <c r="P259" i="5" s="1"/>
  <c r="R259" i="5" s="1"/>
  <c r="V259" i="5" s="1"/>
  <c r="F91" i="1"/>
  <c r="N211" i="5"/>
  <c r="P211" i="5" s="1"/>
  <c r="R211" i="5" s="1"/>
  <c r="V211" i="5" s="1"/>
  <c r="F254" i="1"/>
  <c r="N19" i="5"/>
  <c r="P19" i="5" s="1"/>
  <c r="R19" i="5" s="1"/>
  <c r="V19" i="5" s="1"/>
  <c r="N63" i="5"/>
  <c r="P63" i="5" s="1"/>
  <c r="R63" i="5" s="1"/>
  <c r="V63" i="5" s="1"/>
  <c r="N117" i="5"/>
  <c r="P117" i="5" s="1"/>
  <c r="R117" i="5" s="1"/>
  <c r="V117" i="5" s="1"/>
  <c r="N251" i="5"/>
  <c r="P251" i="5" s="1"/>
  <c r="R251" i="5" s="1"/>
  <c r="V251" i="5" s="1"/>
  <c r="N75" i="5"/>
  <c r="P75" i="5" s="1"/>
  <c r="R75" i="5" s="1"/>
  <c r="V75" i="5" s="1"/>
  <c r="N50" i="5"/>
  <c r="P50" i="5" s="1"/>
  <c r="R50" i="5" s="1"/>
  <c r="V50" i="5" s="1"/>
  <c r="N8" i="5"/>
  <c r="P8" i="5" s="1"/>
  <c r="R8" i="5" s="1"/>
  <c r="V8" i="5" s="1"/>
  <c r="N143" i="5"/>
  <c r="N209" i="5"/>
  <c r="P209" i="5" s="1"/>
  <c r="R209" i="5" s="1"/>
  <c r="V209" i="5" s="1"/>
  <c r="N223" i="5"/>
  <c r="P223" i="5" s="1"/>
  <c r="R223" i="5" s="1"/>
  <c r="V223" i="5" s="1"/>
  <c r="N84" i="5"/>
  <c r="P84" i="5" s="1"/>
  <c r="R84" i="5" s="1"/>
  <c r="V84" i="5" s="1"/>
  <c r="N70" i="5"/>
  <c r="P70" i="5" s="1"/>
  <c r="R70" i="5" s="1"/>
  <c r="V70" i="5" s="1"/>
  <c r="N178" i="5"/>
  <c r="P178" i="5" s="1"/>
  <c r="R178" i="5" s="1"/>
  <c r="V178" i="5" s="1"/>
  <c r="N101" i="5"/>
  <c r="P101" i="5" s="1"/>
  <c r="R101" i="5" s="1"/>
  <c r="V101" i="5" s="1"/>
  <c r="N220" i="5"/>
  <c r="P220" i="5" s="1"/>
  <c r="R220" i="5" s="1"/>
  <c r="V220" i="5" s="1"/>
  <c r="N31" i="5"/>
  <c r="P31" i="5" s="1"/>
  <c r="R31" i="5" s="1"/>
  <c r="V31" i="5" s="1"/>
  <c r="N41" i="5"/>
  <c r="P41" i="5" s="1"/>
  <c r="R41" i="5" s="1"/>
  <c r="V41" i="5" s="1"/>
  <c r="L265" i="5"/>
  <c r="L267" i="5" s="1"/>
  <c r="F10" i="1"/>
  <c r="F119" i="1"/>
  <c r="F78" i="1"/>
  <c r="F105" i="1"/>
  <c r="F133" i="1"/>
  <c r="F174" i="1"/>
  <c r="F73" i="1"/>
  <c r="F214" i="1"/>
  <c r="N248" i="5"/>
  <c r="P248" i="5" s="1"/>
  <c r="R248" i="5" s="1"/>
  <c r="V248" i="5" s="1"/>
  <c r="N183" i="5"/>
  <c r="P183" i="5" s="1"/>
  <c r="R183" i="5" s="1"/>
  <c r="V183" i="5" s="1"/>
  <c r="N112" i="5"/>
  <c r="P112" i="5" s="1"/>
  <c r="R112" i="5" s="1"/>
  <c r="V112" i="5" s="1"/>
  <c r="N104" i="5"/>
  <c r="P104" i="5" s="1"/>
  <c r="R104" i="5" s="1"/>
  <c r="V104" i="5" s="1"/>
  <c r="N169" i="5"/>
  <c r="P169" i="5" s="1"/>
  <c r="R169" i="5" s="1"/>
  <c r="V169" i="5" s="1"/>
  <c r="N57" i="5"/>
  <c r="P57" i="5" s="1"/>
  <c r="R57" i="5" s="1"/>
  <c r="V57" i="5" s="1"/>
  <c r="N59" i="5"/>
  <c r="P59" i="5" s="1"/>
  <c r="R59" i="5" s="1"/>
  <c r="V59" i="5" s="1"/>
  <c r="F148" i="1"/>
  <c r="F94" i="1"/>
  <c r="F165" i="1"/>
  <c r="F183" i="1"/>
  <c r="F234" i="1"/>
  <c r="F199" i="1"/>
  <c r="P107" i="5"/>
  <c r="R107" i="5" s="1"/>
  <c r="V107" i="5" s="1"/>
  <c r="C265" i="1"/>
  <c r="C267" i="1" s="1"/>
  <c r="D5" i="1"/>
  <c r="T265" i="3"/>
  <c r="T267" i="3" s="1"/>
  <c r="D265" i="1"/>
  <c r="P267" i="7"/>
  <c r="P131" i="5" l="1"/>
  <c r="R131" i="5" s="1"/>
  <c r="V131" i="5" s="1"/>
  <c r="R236" i="7"/>
  <c r="T236" i="7" s="1"/>
  <c r="V236" i="7" s="1"/>
  <c r="X236" i="7" s="1"/>
  <c r="AB236" i="7" s="1"/>
  <c r="R131" i="7"/>
  <c r="T236" i="5"/>
  <c r="N265" i="5"/>
  <c r="P265" i="5" s="1"/>
  <c r="P143" i="5"/>
  <c r="R143" i="5" s="1"/>
  <c r="T143" i="5" s="1"/>
  <c r="F265" i="1"/>
  <c r="F267" i="1" s="1"/>
  <c r="T199" i="5"/>
  <c r="T189" i="5"/>
  <c r="T130" i="5"/>
  <c r="T159" i="5"/>
  <c r="T99" i="5"/>
  <c r="T233" i="5"/>
  <c r="T238" i="5"/>
  <c r="T247" i="5"/>
  <c r="T149" i="5"/>
  <c r="T166" i="5"/>
  <c r="T136" i="5"/>
  <c r="T139" i="5"/>
  <c r="T248" i="5"/>
  <c r="T249" i="5"/>
  <c r="T235" i="5"/>
  <c r="T123" i="5"/>
  <c r="T263" i="5"/>
  <c r="T155" i="5"/>
  <c r="T200" i="5"/>
  <c r="T133" i="5"/>
  <c r="T187" i="5"/>
  <c r="T11" i="5"/>
  <c r="T141" i="5"/>
  <c r="T206" i="5"/>
  <c r="T188" i="5"/>
  <c r="T162" i="5"/>
  <c r="T87" i="5"/>
  <c r="T127" i="5"/>
  <c r="T182" i="5"/>
  <c r="T128" i="5"/>
  <c r="T117" i="5"/>
  <c r="T91" i="5"/>
  <c r="T132" i="5"/>
  <c r="T209" i="5"/>
  <c r="T205" i="5"/>
  <c r="T21" i="5"/>
  <c r="T204" i="5"/>
  <c r="T224" i="5"/>
  <c r="T54" i="5"/>
  <c r="T227" i="5"/>
  <c r="T208" i="5"/>
  <c r="T51" i="5"/>
  <c r="T217" i="5"/>
  <c r="T256" i="5"/>
  <c r="T221" i="5"/>
  <c r="T168" i="5"/>
  <c r="T244" i="5"/>
  <c r="T215" i="5"/>
  <c r="T71" i="5"/>
  <c r="T163" i="5"/>
  <c r="T261" i="5"/>
  <c r="T8" i="5"/>
  <c r="T192" i="5"/>
  <c r="T77" i="5"/>
  <c r="T174" i="5"/>
  <c r="T190" i="5"/>
  <c r="T169" i="5"/>
  <c r="T61" i="5"/>
  <c r="T255" i="5"/>
  <c r="T245" i="5"/>
  <c r="T259" i="5"/>
  <c r="T171" i="5"/>
  <c r="T109" i="5"/>
  <c r="T85" i="5"/>
  <c r="T231" i="5"/>
  <c r="T181" i="5"/>
  <c r="T105" i="5"/>
  <c r="T232" i="5"/>
  <c r="T234" i="5"/>
  <c r="T50" i="5"/>
  <c r="T78" i="5"/>
  <c r="T183" i="5"/>
  <c r="T197" i="5"/>
  <c r="T180" i="5"/>
  <c r="T113" i="5"/>
  <c r="T118" i="5"/>
  <c r="T220" i="5"/>
  <c r="T165" i="5"/>
  <c r="T138" i="5"/>
  <c r="T110" i="5"/>
  <c r="T164" i="5"/>
  <c r="T107" i="5"/>
  <c r="T33" i="5"/>
  <c r="T94" i="5"/>
  <c r="T23" i="5"/>
  <c r="T207" i="5"/>
  <c r="T153" i="5"/>
  <c r="T63" i="5"/>
  <c r="T175" i="5"/>
  <c r="T228" i="5"/>
  <c r="T179" i="5"/>
  <c r="T229" i="5"/>
  <c r="T121" i="5"/>
  <c r="T17" i="5"/>
  <c r="T140" i="5"/>
  <c r="T230" i="5"/>
  <c r="T111" i="5"/>
  <c r="T243" i="5"/>
  <c r="T185" i="5"/>
  <c r="T62" i="5"/>
  <c r="T88" i="5"/>
  <c r="T257" i="5"/>
  <c r="T112" i="5"/>
  <c r="T95" i="5"/>
  <c r="T103" i="5"/>
  <c r="T191" i="5"/>
  <c r="T195" i="5"/>
  <c r="T178" i="5"/>
  <c r="T154" i="5"/>
  <c r="T223" i="5"/>
  <c r="T57" i="5"/>
  <c r="T147" i="5"/>
  <c r="T114" i="5"/>
  <c r="T38" i="5"/>
  <c r="T242" i="5"/>
  <c r="T7" i="5"/>
  <c r="T15" i="5"/>
  <c r="T222" i="5"/>
  <c r="T12" i="5"/>
  <c r="T137" i="5"/>
  <c r="T252" i="5"/>
  <c r="T41" i="5"/>
  <c r="T120" i="5"/>
  <c r="T170" i="5"/>
  <c r="T108" i="5"/>
  <c r="T82" i="5"/>
  <c r="T93" i="5"/>
  <c r="T212" i="5"/>
  <c r="T198" i="5"/>
  <c r="T167" i="5"/>
  <c r="T46" i="5"/>
  <c r="T72" i="5"/>
  <c r="T42" i="5"/>
  <c r="T45" i="5"/>
  <c r="T203" i="5"/>
  <c r="T60" i="5"/>
  <c r="T70" i="5"/>
  <c r="T84" i="5"/>
  <c r="T116" i="5"/>
  <c r="T214" i="5"/>
  <c r="T76" i="5"/>
  <c r="T40" i="5"/>
  <c r="T18" i="5"/>
  <c r="T44" i="5"/>
  <c r="T237" i="5"/>
  <c r="T90" i="5"/>
  <c r="T19" i="5"/>
  <c r="T157" i="5"/>
  <c r="T193" i="5"/>
  <c r="T186" i="5"/>
  <c r="T160" i="5"/>
  <c r="T246" i="5"/>
  <c r="T39" i="5"/>
  <c r="T34" i="5"/>
  <c r="T254" i="5"/>
  <c r="T226" i="5"/>
  <c r="T184" i="5"/>
  <c r="T47" i="5"/>
  <c r="T196" i="5"/>
  <c r="D267" i="1"/>
  <c r="R10" i="7"/>
  <c r="R14" i="7"/>
  <c r="R20" i="7"/>
  <c r="R22" i="7"/>
  <c r="R36" i="7"/>
  <c r="R38" i="7"/>
  <c r="R53" i="7"/>
  <c r="R29" i="7"/>
  <c r="R37" i="7"/>
  <c r="R45" i="7"/>
  <c r="R52" i="7"/>
  <c r="R15" i="7"/>
  <c r="R23" i="7"/>
  <c r="R31" i="7"/>
  <c r="R39" i="7"/>
  <c r="R47" i="7"/>
  <c r="R54" i="7"/>
  <c r="R17" i="7"/>
  <c r="R25" i="7"/>
  <c r="R33" i="7"/>
  <c r="R27" i="7"/>
  <c r="R58" i="7"/>
  <c r="R43" i="7"/>
  <c r="R51" i="7"/>
  <c r="M267" i="7"/>
  <c r="R19" i="7"/>
  <c r="R24" i="7"/>
  <c r="R59" i="7"/>
  <c r="R42" i="7"/>
  <c r="R26" i="7"/>
  <c r="R11" i="7"/>
  <c r="R44" i="7"/>
  <c r="R56" i="7"/>
  <c r="R57" i="7"/>
  <c r="R40" i="7"/>
  <c r="R28" i="7"/>
  <c r="R16" i="7"/>
  <c r="R55" i="7"/>
  <c r="R32" i="7"/>
  <c r="R41" i="7"/>
  <c r="R21" i="7"/>
  <c r="R6" i="7"/>
  <c r="R97" i="7"/>
  <c r="R231" i="7"/>
  <c r="R249" i="7"/>
  <c r="R243" i="7"/>
  <c r="R12" i="7"/>
  <c r="R84" i="7"/>
  <c r="R93" i="7"/>
  <c r="R211" i="7"/>
  <c r="R217" i="7"/>
  <c r="R160" i="7"/>
  <c r="R241" i="7"/>
  <c r="R161" i="7"/>
  <c r="R121" i="7"/>
  <c r="R185" i="7"/>
  <c r="R122" i="7"/>
  <c r="R186" i="7"/>
  <c r="R132" i="7"/>
  <c r="R165" i="7"/>
  <c r="R204" i="7"/>
  <c r="R159" i="7"/>
  <c r="R83" i="7"/>
  <c r="R9" i="7"/>
  <c r="R50" i="7"/>
  <c r="R207" i="7"/>
  <c r="R206" i="7"/>
  <c r="R98" i="7"/>
  <c r="R263" i="7"/>
  <c r="R123" i="7"/>
  <c r="R187" i="7"/>
  <c r="R124" i="7"/>
  <c r="R188" i="7"/>
  <c r="R150" i="7"/>
  <c r="R220" i="7"/>
  <c r="R151" i="7"/>
  <c r="R75" i="7"/>
  <c r="R104" i="7"/>
  <c r="R215" i="7"/>
  <c r="R214" i="7"/>
  <c r="R63" i="7"/>
  <c r="R92" i="7"/>
  <c r="R101" i="7"/>
  <c r="R109" i="7"/>
  <c r="R242" i="7"/>
  <c r="R119" i="7"/>
  <c r="R183" i="7"/>
  <c r="R120" i="7"/>
  <c r="R184" i="7"/>
  <c r="R146" i="7"/>
  <c r="R212" i="7"/>
  <c r="R130" i="7"/>
  <c r="R194" i="7"/>
  <c r="R195" i="7"/>
  <c r="R60" i="7"/>
  <c r="R235" i="7"/>
  <c r="R18" i="7"/>
  <c r="R209" i="7"/>
  <c r="R153" i="7"/>
  <c r="R177" i="7"/>
  <c r="R163" i="7"/>
  <c r="R234" i="7"/>
  <c r="R251" i="7"/>
  <c r="R91" i="7"/>
  <c r="R65" i="7"/>
  <c r="R254" i="7"/>
  <c r="R179" i="7"/>
  <c r="R180" i="7"/>
  <c r="R173" i="7"/>
  <c r="R7" i="7"/>
  <c r="R103" i="7"/>
  <c r="R68" i="7"/>
  <c r="R77" i="7"/>
  <c r="R260" i="7"/>
  <c r="R35" i="7"/>
  <c r="R144" i="7"/>
  <c r="R208" i="7"/>
  <c r="R145" i="7"/>
  <c r="R169" i="7"/>
  <c r="R261" i="7"/>
  <c r="R170" i="7"/>
  <c r="R116" i="7"/>
  <c r="R189" i="7"/>
  <c r="R126" i="7"/>
  <c r="R67" i="7"/>
  <c r="R96" i="7"/>
  <c r="R105" i="7"/>
  <c r="R90" i="7"/>
  <c r="R256" i="7"/>
  <c r="R78" i="7"/>
  <c r="R255" i="7"/>
  <c r="R246" i="7"/>
  <c r="R86" i="7"/>
  <c r="R171" i="7"/>
  <c r="R102" i="7"/>
  <c r="R172" i="7"/>
  <c r="R134" i="7"/>
  <c r="R197" i="7"/>
  <c r="R135" i="7"/>
  <c r="R198" i="7"/>
  <c r="R72" i="7"/>
  <c r="R76" i="7"/>
  <c r="R85" i="7"/>
  <c r="R30" i="7"/>
  <c r="R252" i="7"/>
  <c r="R218" i="7"/>
  <c r="R225" i="7"/>
  <c r="R167" i="7"/>
  <c r="R257" i="7"/>
  <c r="R168" i="7"/>
  <c r="R129" i="7"/>
  <c r="R193" i="7"/>
  <c r="R114" i="7"/>
  <c r="R178" i="7"/>
  <c r="R88" i="7"/>
  <c r="R74" i="7"/>
  <c r="R205" i="7"/>
  <c r="R148" i="7"/>
  <c r="R149" i="7"/>
  <c r="R13" i="7"/>
  <c r="R210" i="7"/>
  <c r="R127" i="7"/>
  <c r="R128" i="7"/>
  <c r="R154" i="7"/>
  <c r="R155" i="7"/>
  <c r="R247" i="7"/>
  <c r="R221" i="7"/>
  <c r="R158" i="7"/>
  <c r="R110" i="7"/>
  <c r="R89" i="7"/>
  <c r="R240" i="7"/>
  <c r="R34" i="7"/>
  <c r="R229" i="7"/>
  <c r="R232" i="7"/>
  <c r="R117" i="7"/>
  <c r="R118" i="7"/>
  <c r="R95" i="7"/>
  <c r="R113" i="7"/>
  <c r="R259" i="7"/>
  <c r="R48" i="7"/>
  <c r="R230" i="7"/>
  <c r="R142" i="7"/>
  <c r="R87" i="7"/>
  <c r="R61" i="7"/>
  <c r="R244" i="7"/>
  <c r="R250" i="7"/>
  <c r="R191" i="7"/>
  <c r="R192" i="7"/>
  <c r="R228" i="7"/>
  <c r="R216" i="7"/>
  <c r="R190" i="7"/>
  <c r="R8" i="7"/>
  <c r="R80" i="7"/>
  <c r="R46" i="7"/>
  <c r="R239" i="7"/>
  <c r="R156" i="7"/>
  <c r="R157" i="7"/>
  <c r="R181" i="7"/>
  <c r="R182" i="7"/>
  <c r="R49" i="7"/>
  <c r="R69" i="7"/>
  <c r="R152" i="7"/>
  <c r="R226" i="7"/>
  <c r="R62" i="7"/>
  <c r="R115" i="7"/>
  <c r="R133" i="7"/>
  <c r="R71" i="7"/>
  <c r="R100" i="7"/>
  <c r="R106" i="7"/>
  <c r="R227" i="7"/>
  <c r="R233" i="7"/>
  <c r="R111" i="7"/>
  <c r="R175" i="7"/>
  <c r="R112" i="7"/>
  <c r="R176" i="7"/>
  <c r="R138" i="7"/>
  <c r="R200" i="7"/>
  <c r="R139" i="7"/>
  <c r="R201" i="7"/>
  <c r="R94" i="7"/>
  <c r="R66" i="7"/>
  <c r="R164" i="7"/>
  <c r="R196" i="7"/>
  <c r="R125" i="7"/>
  <c r="R237" i="7"/>
  <c r="R174" i="7"/>
  <c r="R99" i="7"/>
  <c r="R64" i="7"/>
  <c r="R73" i="7"/>
  <c r="R223" i="7"/>
  <c r="R222" i="7"/>
  <c r="R213" i="7"/>
  <c r="R140" i="7"/>
  <c r="R202" i="7"/>
  <c r="R141" i="7"/>
  <c r="R203" i="7"/>
  <c r="R253" i="7"/>
  <c r="R166" i="7"/>
  <c r="R108" i="7"/>
  <c r="R81" i="7"/>
  <c r="R248" i="7"/>
  <c r="R264" i="7"/>
  <c r="R238" i="7"/>
  <c r="R79" i="7"/>
  <c r="R107" i="7"/>
  <c r="R219" i="7"/>
  <c r="R82" i="7"/>
  <c r="R258" i="7"/>
  <c r="R136" i="7"/>
  <c r="R262" i="7"/>
  <c r="R137" i="7"/>
  <c r="R199" i="7"/>
  <c r="R162" i="7"/>
  <c r="R245" i="7"/>
  <c r="R147" i="7"/>
  <c r="R224" i="7"/>
  <c r="R70" i="7"/>
  <c r="R5" i="7"/>
  <c r="R143" i="7"/>
  <c r="T31" i="5"/>
  <c r="T241" i="5"/>
  <c r="T172" i="5"/>
  <c r="T146" i="5"/>
  <c r="T262" i="5"/>
  <c r="T264" i="5"/>
  <c r="T151" i="5"/>
  <c r="T37" i="5"/>
  <c r="T144" i="5"/>
  <c r="T81" i="5"/>
  <c r="T106" i="5"/>
  <c r="T158" i="5"/>
  <c r="T194" i="5"/>
  <c r="T73" i="5"/>
  <c r="T14" i="5"/>
  <c r="T134" i="5"/>
  <c r="T13" i="5"/>
  <c r="T53" i="5"/>
  <c r="T126" i="5"/>
  <c r="T202" i="5"/>
  <c r="T30" i="5"/>
  <c r="T66" i="5"/>
  <c r="T55" i="5"/>
  <c r="T9" i="5"/>
  <c r="T218" i="5"/>
  <c r="T161" i="5"/>
  <c r="T150" i="5"/>
  <c r="T122" i="5"/>
  <c r="T100" i="5"/>
  <c r="T253" i="5"/>
  <c r="T36" i="5"/>
  <c r="T69" i="5"/>
  <c r="T79" i="5"/>
  <c r="T104" i="5"/>
  <c r="T142" i="5"/>
  <c r="T201" i="5"/>
  <c r="T239" i="5"/>
  <c r="T25" i="5"/>
  <c r="T176" i="5"/>
  <c r="T75" i="5"/>
  <c r="T115" i="5"/>
  <c r="T89" i="5"/>
  <c r="T67" i="5"/>
  <c r="T22" i="5"/>
  <c r="T58" i="5"/>
  <c r="T32" i="5"/>
  <c r="T56" i="5"/>
  <c r="T10" i="5"/>
  <c r="T251" i="5"/>
  <c r="T213" i="5"/>
  <c r="T210" i="5"/>
  <c r="T216" i="5"/>
  <c r="T80" i="5"/>
  <c r="T148" i="5"/>
  <c r="T258" i="5"/>
  <c r="T219" i="5"/>
  <c r="T250" i="5"/>
  <c r="T135" i="5"/>
  <c r="T49" i="5"/>
  <c r="T240" i="5"/>
  <c r="T102" i="5"/>
  <c r="T52" i="5"/>
  <c r="T211" i="5"/>
  <c r="T225" i="5"/>
  <c r="T119" i="5"/>
  <c r="T83" i="5"/>
  <c r="V5" i="5"/>
  <c r="T5" i="5"/>
  <c r="T177" i="5"/>
  <c r="T27" i="5"/>
  <c r="T124" i="5"/>
  <c r="T98" i="5"/>
  <c r="T24" i="5"/>
  <c r="T64" i="5"/>
  <c r="T156" i="5"/>
  <c r="T65" i="5"/>
  <c r="T28" i="5"/>
  <c r="T68" i="5"/>
  <c r="T125" i="5"/>
  <c r="T101" i="5"/>
  <c r="T74" i="5"/>
  <c r="T48" i="5"/>
  <c r="T145" i="5"/>
  <c r="T26" i="5"/>
  <c r="T152" i="5"/>
  <c r="T129" i="5"/>
  <c r="T96" i="5"/>
  <c r="T92" i="5"/>
  <c r="T97" i="5"/>
  <c r="T86" i="5"/>
  <c r="T59" i="5"/>
  <c r="T29" i="5"/>
  <c r="T173" i="5"/>
  <c r="T260" i="5"/>
  <c r="T6" i="5"/>
  <c r="T43" i="5"/>
  <c r="T16" i="5"/>
  <c r="T35" i="5"/>
  <c r="T20" i="5"/>
  <c r="E236" i="1" l="1"/>
  <c r="H236" i="1" s="1"/>
  <c r="S236" i="1" s="1"/>
  <c r="T131" i="5"/>
  <c r="E131" i="1"/>
  <c r="H131" i="1" s="1"/>
  <c r="T131" i="7"/>
  <c r="Z236" i="7"/>
  <c r="N267" i="5"/>
  <c r="R265" i="5"/>
  <c r="V265" i="5" s="1"/>
  <c r="V143" i="5"/>
  <c r="T265" i="5"/>
  <c r="E224" i="1"/>
  <c r="H224" i="1" s="1"/>
  <c r="T224" i="7"/>
  <c r="E258" i="1"/>
  <c r="H258" i="1" s="1"/>
  <c r="T258" i="7"/>
  <c r="E81" i="1"/>
  <c r="H81" i="1" s="1"/>
  <c r="T81" i="7"/>
  <c r="E140" i="1"/>
  <c r="H140" i="1" s="1"/>
  <c r="T140" i="7"/>
  <c r="E73" i="1"/>
  <c r="H73" i="1" s="1"/>
  <c r="T73" i="7"/>
  <c r="T237" i="7"/>
  <c r="E237" i="1"/>
  <c r="H237" i="1" s="1"/>
  <c r="E200" i="1"/>
  <c r="H200" i="1" s="1"/>
  <c r="T200" i="7"/>
  <c r="E175" i="1"/>
  <c r="H175" i="1" s="1"/>
  <c r="T175" i="7"/>
  <c r="E106" i="1"/>
  <c r="H106" i="1" s="1"/>
  <c r="T106" i="7"/>
  <c r="E115" i="1"/>
  <c r="H115" i="1" s="1"/>
  <c r="T115" i="7"/>
  <c r="E69" i="1"/>
  <c r="H69" i="1" s="1"/>
  <c r="T69" i="7"/>
  <c r="E157" i="1"/>
  <c r="H157" i="1" s="1"/>
  <c r="T157" i="7"/>
  <c r="E80" i="1"/>
  <c r="H80" i="1" s="1"/>
  <c r="T80" i="7"/>
  <c r="T228" i="7"/>
  <c r="E228" i="1"/>
  <c r="H228" i="1" s="1"/>
  <c r="E244" i="1"/>
  <c r="H244" i="1" s="1"/>
  <c r="T244" i="7"/>
  <c r="E95" i="1"/>
  <c r="H95" i="1" s="1"/>
  <c r="T95" i="7"/>
  <c r="E229" i="1"/>
  <c r="H229" i="1" s="1"/>
  <c r="T229" i="7"/>
  <c r="E110" i="1"/>
  <c r="H110" i="1" s="1"/>
  <c r="T110" i="7"/>
  <c r="E155" i="1"/>
  <c r="H155" i="1" s="1"/>
  <c r="T155" i="7"/>
  <c r="E210" i="1"/>
  <c r="H210" i="1" s="1"/>
  <c r="T210" i="7"/>
  <c r="E205" i="1"/>
  <c r="H205" i="1" s="1"/>
  <c r="T205" i="7"/>
  <c r="E114" i="1"/>
  <c r="H114" i="1" s="1"/>
  <c r="T114" i="7"/>
  <c r="E257" i="1"/>
  <c r="H257" i="1" s="1"/>
  <c r="T257" i="7"/>
  <c r="E252" i="1"/>
  <c r="H252" i="1" s="1"/>
  <c r="T252" i="7"/>
  <c r="E72" i="1"/>
  <c r="H72" i="1" s="1"/>
  <c r="T72" i="7"/>
  <c r="E134" i="1"/>
  <c r="H134" i="1" s="1"/>
  <c r="T134" i="7"/>
  <c r="E86" i="1"/>
  <c r="H86" i="1" s="1"/>
  <c r="T86" i="7"/>
  <c r="E256" i="1"/>
  <c r="H256" i="1" s="1"/>
  <c r="T256" i="7"/>
  <c r="E67" i="1"/>
  <c r="H67" i="1" s="1"/>
  <c r="T67" i="7"/>
  <c r="E170" i="1"/>
  <c r="H170" i="1" s="1"/>
  <c r="T170" i="7"/>
  <c r="E208" i="1"/>
  <c r="H208" i="1" s="1"/>
  <c r="T208" i="7"/>
  <c r="E77" i="1"/>
  <c r="H77" i="1" s="1"/>
  <c r="T77" i="7"/>
  <c r="E173" i="1"/>
  <c r="H173" i="1" s="1"/>
  <c r="T173" i="7"/>
  <c r="E234" i="1"/>
  <c r="H234" i="1" s="1"/>
  <c r="T234" i="7"/>
  <c r="E209" i="1"/>
  <c r="H209" i="1" s="1"/>
  <c r="T209" i="7"/>
  <c r="E195" i="1"/>
  <c r="H195" i="1" s="1"/>
  <c r="T195" i="7"/>
  <c r="E146" i="1"/>
  <c r="H146" i="1" s="1"/>
  <c r="T146" i="7"/>
  <c r="E119" i="1"/>
  <c r="H119" i="1" s="1"/>
  <c r="T119" i="7"/>
  <c r="E92" i="1"/>
  <c r="H92" i="1" s="1"/>
  <c r="T92" i="7"/>
  <c r="E104" i="1"/>
  <c r="H104" i="1" s="1"/>
  <c r="T104" i="7"/>
  <c r="E150" i="1"/>
  <c r="H150" i="1" s="1"/>
  <c r="T150" i="7"/>
  <c r="E123" i="1"/>
  <c r="H123" i="1" s="1"/>
  <c r="T123" i="7"/>
  <c r="E207" i="1"/>
  <c r="H207" i="1" s="1"/>
  <c r="T207" i="7"/>
  <c r="E159" i="1"/>
  <c r="H159" i="1" s="1"/>
  <c r="T159" i="7"/>
  <c r="E186" i="1"/>
  <c r="H186" i="1" s="1"/>
  <c r="T186" i="7"/>
  <c r="E161" i="1"/>
  <c r="H161" i="1" s="1"/>
  <c r="T161" i="7"/>
  <c r="E211" i="1"/>
  <c r="H211" i="1" s="1"/>
  <c r="T211" i="7"/>
  <c r="E243" i="1"/>
  <c r="H243" i="1" s="1"/>
  <c r="T243" i="7"/>
  <c r="E6" i="1"/>
  <c r="H6" i="1" s="1"/>
  <c r="T6" i="7"/>
  <c r="E55" i="1"/>
  <c r="H55" i="1" s="1"/>
  <c r="T55" i="7"/>
  <c r="E57" i="1"/>
  <c r="H57" i="1" s="1"/>
  <c r="T57" i="7"/>
  <c r="E26" i="1"/>
  <c r="H26" i="1" s="1"/>
  <c r="T26" i="7"/>
  <c r="E19" i="1"/>
  <c r="H19" i="1" s="1"/>
  <c r="T19" i="7"/>
  <c r="E58" i="1"/>
  <c r="H58" i="1" s="1"/>
  <c r="T58" i="7"/>
  <c r="E17" i="1"/>
  <c r="H17" i="1" s="1"/>
  <c r="T17" i="7"/>
  <c r="E31" i="1"/>
  <c r="H31" i="1" s="1"/>
  <c r="T31" i="7"/>
  <c r="E45" i="1"/>
  <c r="H45" i="1" s="1"/>
  <c r="T45" i="7"/>
  <c r="E20" i="1"/>
  <c r="H20" i="1" s="1"/>
  <c r="T20" i="7"/>
  <c r="E174" i="1"/>
  <c r="H174" i="1" s="1"/>
  <c r="T174" i="7"/>
  <c r="E143" i="1"/>
  <c r="T143" i="7"/>
  <c r="R265" i="7"/>
  <c r="R267" i="7" s="1"/>
  <c r="E147" i="1"/>
  <c r="H147" i="1" s="1"/>
  <c r="T147" i="7"/>
  <c r="E137" i="1"/>
  <c r="H137" i="1" s="1"/>
  <c r="T137" i="7"/>
  <c r="E82" i="1"/>
  <c r="H82" i="1" s="1"/>
  <c r="T82" i="7"/>
  <c r="E238" i="1"/>
  <c r="H238" i="1" s="1"/>
  <c r="T238" i="7"/>
  <c r="E108" i="1"/>
  <c r="H108" i="1" s="1"/>
  <c r="T108" i="7"/>
  <c r="E203" i="1"/>
  <c r="H203" i="1" s="1"/>
  <c r="T203" i="7"/>
  <c r="E213" i="1"/>
  <c r="H213" i="1" s="1"/>
  <c r="T213" i="7"/>
  <c r="E64" i="1"/>
  <c r="H64" i="1" s="1"/>
  <c r="T64" i="7"/>
  <c r="E125" i="1"/>
  <c r="H125" i="1" s="1"/>
  <c r="T125" i="7"/>
  <c r="E94" i="1"/>
  <c r="H94" i="1" s="1"/>
  <c r="T94" i="7"/>
  <c r="E138" i="1"/>
  <c r="H138" i="1" s="1"/>
  <c r="T138" i="7"/>
  <c r="E111" i="1"/>
  <c r="H111" i="1" s="1"/>
  <c r="T111" i="7"/>
  <c r="E100" i="1"/>
  <c r="H100" i="1" s="1"/>
  <c r="T100" i="7"/>
  <c r="E62" i="1"/>
  <c r="H62" i="1" s="1"/>
  <c r="T62" i="7"/>
  <c r="E49" i="1"/>
  <c r="H49" i="1" s="1"/>
  <c r="T49" i="7"/>
  <c r="E156" i="1"/>
  <c r="H156" i="1" s="1"/>
  <c r="T156" i="7"/>
  <c r="E8" i="1"/>
  <c r="H8" i="1" s="1"/>
  <c r="T8" i="7"/>
  <c r="E192" i="1"/>
  <c r="H192" i="1" s="1"/>
  <c r="T192" i="7"/>
  <c r="E61" i="1"/>
  <c r="H61" i="1" s="1"/>
  <c r="T61" i="7"/>
  <c r="E48" i="1"/>
  <c r="H48" i="1" s="1"/>
  <c r="T48" i="7"/>
  <c r="E118" i="1"/>
  <c r="H118" i="1" s="1"/>
  <c r="T118" i="7"/>
  <c r="E34" i="1"/>
  <c r="H34" i="1" s="1"/>
  <c r="T34" i="7"/>
  <c r="E158" i="1"/>
  <c r="H158" i="1" s="1"/>
  <c r="T158" i="7"/>
  <c r="E154" i="1"/>
  <c r="H154" i="1" s="1"/>
  <c r="T154" i="7"/>
  <c r="E13" i="1"/>
  <c r="H13" i="1" s="1"/>
  <c r="T13" i="7"/>
  <c r="E74" i="1"/>
  <c r="H74" i="1" s="1"/>
  <c r="T74" i="7"/>
  <c r="E193" i="1"/>
  <c r="H193" i="1" s="1"/>
  <c r="T193" i="7"/>
  <c r="E167" i="1"/>
  <c r="H167" i="1" s="1"/>
  <c r="T167" i="7"/>
  <c r="E30" i="1"/>
  <c r="H30" i="1" s="1"/>
  <c r="T30" i="7"/>
  <c r="E198" i="1"/>
  <c r="H198" i="1" s="1"/>
  <c r="T198" i="7"/>
  <c r="E172" i="1"/>
  <c r="H172" i="1" s="1"/>
  <c r="T172" i="7"/>
  <c r="E246" i="1"/>
  <c r="H246" i="1" s="1"/>
  <c r="T246" i="7"/>
  <c r="E90" i="1"/>
  <c r="H90" i="1" s="1"/>
  <c r="T90" i="7"/>
  <c r="E126" i="1"/>
  <c r="H126" i="1" s="1"/>
  <c r="T126" i="7"/>
  <c r="T261" i="7"/>
  <c r="E261" i="1"/>
  <c r="H261" i="1" s="1"/>
  <c r="E144" i="1"/>
  <c r="H144" i="1" s="1"/>
  <c r="T144" i="7"/>
  <c r="E68" i="1"/>
  <c r="H68" i="1" s="1"/>
  <c r="T68" i="7"/>
  <c r="E180" i="1"/>
  <c r="H180" i="1" s="1"/>
  <c r="T180" i="7"/>
  <c r="E65" i="1"/>
  <c r="H65" i="1" s="1"/>
  <c r="T65" i="7"/>
  <c r="E163" i="1"/>
  <c r="H163" i="1" s="1"/>
  <c r="T163" i="7"/>
  <c r="E18" i="1"/>
  <c r="H18" i="1" s="1"/>
  <c r="T18" i="7"/>
  <c r="E194" i="1"/>
  <c r="H194" i="1" s="1"/>
  <c r="T194" i="7"/>
  <c r="E184" i="1"/>
  <c r="H184" i="1" s="1"/>
  <c r="T184" i="7"/>
  <c r="E242" i="1"/>
  <c r="H242" i="1" s="1"/>
  <c r="T242" i="7"/>
  <c r="E63" i="1"/>
  <c r="H63" i="1" s="1"/>
  <c r="T63" i="7"/>
  <c r="E75" i="1"/>
  <c r="H75" i="1" s="1"/>
  <c r="T75" i="7"/>
  <c r="E188" i="1"/>
  <c r="H188" i="1" s="1"/>
  <c r="T188" i="7"/>
  <c r="E263" i="1"/>
  <c r="H263" i="1" s="1"/>
  <c r="T263" i="7"/>
  <c r="E50" i="1"/>
  <c r="H50" i="1" s="1"/>
  <c r="T50" i="7"/>
  <c r="T204" i="7"/>
  <c r="E204" i="1"/>
  <c r="H204" i="1" s="1"/>
  <c r="E122" i="1"/>
  <c r="H122" i="1" s="1"/>
  <c r="T122" i="7"/>
  <c r="E241" i="1"/>
  <c r="H241" i="1" s="1"/>
  <c r="T241" i="7"/>
  <c r="E93" i="1"/>
  <c r="H93" i="1" s="1"/>
  <c r="T93" i="7"/>
  <c r="E249" i="1"/>
  <c r="H249" i="1" s="1"/>
  <c r="T249" i="7"/>
  <c r="E21" i="1"/>
  <c r="H21" i="1" s="1"/>
  <c r="T21" i="7"/>
  <c r="E16" i="1"/>
  <c r="H16" i="1" s="1"/>
  <c r="T16" i="7"/>
  <c r="E56" i="1"/>
  <c r="H56" i="1" s="1"/>
  <c r="T56" i="7"/>
  <c r="E42" i="1"/>
  <c r="H42" i="1" s="1"/>
  <c r="T42" i="7"/>
  <c r="E27" i="1"/>
  <c r="H27" i="1" s="1"/>
  <c r="T27" i="7"/>
  <c r="E54" i="1"/>
  <c r="H54" i="1" s="1"/>
  <c r="T54" i="7"/>
  <c r="E23" i="1"/>
  <c r="H23" i="1" s="1"/>
  <c r="T23" i="7"/>
  <c r="E37" i="1"/>
  <c r="H37" i="1" s="1"/>
  <c r="T37" i="7"/>
  <c r="E38" i="1"/>
  <c r="H38" i="1" s="1"/>
  <c r="T38" i="7"/>
  <c r="E14" i="1"/>
  <c r="H14" i="1" s="1"/>
  <c r="T14" i="7"/>
  <c r="E199" i="1"/>
  <c r="H199" i="1" s="1"/>
  <c r="T199" i="7"/>
  <c r="E79" i="1"/>
  <c r="H79" i="1" s="1"/>
  <c r="T79" i="7"/>
  <c r="E66" i="1"/>
  <c r="H66" i="1" s="1"/>
  <c r="T66" i="7"/>
  <c r="E230" i="1"/>
  <c r="H230" i="1" s="1"/>
  <c r="T230" i="7"/>
  <c r="E70" i="1"/>
  <c r="H70" i="1" s="1"/>
  <c r="T70" i="7"/>
  <c r="E136" i="1"/>
  <c r="H136" i="1" s="1"/>
  <c r="T136" i="7"/>
  <c r="E107" i="1"/>
  <c r="H107" i="1" s="1"/>
  <c r="T107" i="7"/>
  <c r="E248" i="1"/>
  <c r="H248" i="1" s="1"/>
  <c r="T248" i="7"/>
  <c r="T253" i="7"/>
  <c r="E253" i="1"/>
  <c r="H253" i="1" s="1"/>
  <c r="E202" i="1"/>
  <c r="H202" i="1" s="1"/>
  <c r="T202" i="7"/>
  <c r="E223" i="1"/>
  <c r="H223" i="1" s="1"/>
  <c r="T223" i="7"/>
  <c r="E164" i="1"/>
  <c r="H164" i="1" s="1"/>
  <c r="T164" i="7"/>
  <c r="E139" i="1"/>
  <c r="H139" i="1" s="1"/>
  <c r="T139" i="7"/>
  <c r="E112" i="1"/>
  <c r="H112" i="1" s="1"/>
  <c r="T112" i="7"/>
  <c r="E227" i="1"/>
  <c r="H227" i="1" s="1"/>
  <c r="T227" i="7"/>
  <c r="E152" i="1"/>
  <c r="H152" i="1" s="1"/>
  <c r="T152" i="7"/>
  <c r="E181" i="1"/>
  <c r="H181" i="1" s="1"/>
  <c r="T181" i="7"/>
  <c r="E46" i="1"/>
  <c r="H46" i="1" s="1"/>
  <c r="T46" i="7"/>
  <c r="E216" i="1"/>
  <c r="H216" i="1" s="1"/>
  <c r="T216" i="7"/>
  <c r="E250" i="1"/>
  <c r="H250" i="1" s="1"/>
  <c r="T250" i="7"/>
  <c r="E142" i="1"/>
  <c r="H142" i="1" s="1"/>
  <c r="T142" i="7"/>
  <c r="E113" i="1"/>
  <c r="H113" i="1" s="1"/>
  <c r="T113" i="7"/>
  <c r="E232" i="1"/>
  <c r="H232" i="1" s="1"/>
  <c r="T232" i="7"/>
  <c r="E89" i="1"/>
  <c r="H89" i="1" s="1"/>
  <c r="T89" i="7"/>
  <c r="E247" i="1"/>
  <c r="H247" i="1" s="1"/>
  <c r="T247" i="7"/>
  <c r="E127" i="1"/>
  <c r="H127" i="1" s="1"/>
  <c r="T127" i="7"/>
  <c r="E148" i="1"/>
  <c r="H148" i="1" s="1"/>
  <c r="T148" i="7"/>
  <c r="E178" i="1"/>
  <c r="H178" i="1" s="1"/>
  <c r="T178" i="7"/>
  <c r="E168" i="1"/>
  <c r="H168" i="1" s="1"/>
  <c r="T168" i="7"/>
  <c r="E218" i="1"/>
  <c r="H218" i="1" s="1"/>
  <c r="T218" i="7"/>
  <c r="E76" i="1"/>
  <c r="H76" i="1" s="1"/>
  <c r="T76" i="7"/>
  <c r="E197" i="1"/>
  <c r="H197" i="1" s="1"/>
  <c r="T197" i="7"/>
  <c r="E171" i="1"/>
  <c r="H171" i="1" s="1"/>
  <c r="T171" i="7"/>
  <c r="E78" i="1"/>
  <c r="H78" i="1" s="1"/>
  <c r="T78" i="7"/>
  <c r="E96" i="1"/>
  <c r="H96" i="1" s="1"/>
  <c r="T96" i="7"/>
  <c r="E116" i="1"/>
  <c r="H116" i="1" s="1"/>
  <c r="T116" i="7"/>
  <c r="E145" i="1"/>
  <c r="H145" i="1" s="1"/>
  <c r="T145" i="7"/>
  <c r="E260" i="1"/>
  <c r="H260" i="1" s="1"/>
  <c r="T260" i="7"/>
  <c r="E7" i="1"/>
  <c r="H7" i="1" s="1"/>
  <c r="T7" i="7"/>
  <c r="E254" i="1"/>
  <c r="H254" i="1" s="1"/>
  <c r="T254" i="7"/>
  <c r="E251" i="1"/>
  <c r="H251" i="1" s="1"/>
  <c r="T251" i="7"/>
  <c r="E153" i="1"/>
  <c r="H153" i="1" s="1"/>
  <c r="T153" i="7"/>
  <c r="E60" i="1"/>
  <c r="H60" i="1" s="1"/>
  <c r="T60" i="7"/>
  <c r="T212" i="7"/>
  <c r="E212" i="1"/>
  <c r="H212" i="1" s="1"/>
  <c r="E183" i="1"/>
  <c r="H183" i="1" s="1"/>
  <c r="T183" i="7"/>
  <c r="E101" i="1"/>
  <c r="H101" i="1" s="1"/>
  <c r="T101" i="7"/>
  <c r="E215" i="1"/>
  <c r="H215" i="1" s="1"/>
  <c r="T215" i="7"/>
  <c r="T220" i="7"/>
  <c r="E220" i="1"/>
  <c r="H220" i="1" s="1"/>
  <c r="E187" i="1"/>
  <c r="H187" i="1" s="1"/>
  <c r="T187" i="7"/>
  <c r="E206" i="1"/>
  <c r="H206" i="1" s="1"/>
  <c r="T206" i="7"/>
  <c r="E83" i="1"/>
  <c r="H83" i="1" s="1"/>
  <c r="T83" i="7"/>
  <c r="E132" i="1"/>
  <c r="H132" i="1" s="1"/>
  <c r="D131" i="8" s="1"/>
  <c r="T132" i="7"/>
  <c r="E121" i="1"/>
  <c r="H121" i="1" s="1"/>
  <c r="T121" i="7"/>
  <c r="E217" i="1"/>
  <c r="H217" i="1" s="1"/>
  <c r="T217" i="7"/>
  <c r="E12" i="1"/>
  <c r="H12" i="1" s="1"/>
  <c r="T12" i="7"/>
  <c r="E97" i="1"/>
  <c r="H97" i="1" s="1"/>
  <c r="T97" i="7"/>
  <c r="E32" i="1"/>
  <c r="H32" i="1" s="1"/>
  <c r="T32" i="7"/>
  <c r="E40" i="1"/>
  <c r="H40" i="1" s="1"/>
  <c r="T40" i="7"/>
  <c r="E11" i="1"/>
  <c r="H11" i="1" s="1"/>
  <c r="T11" i="7"/>
  <c r="E24" i="1"/>
  <c r="H24" i="1" s="1"/>
  <c r="T24" i="7"/>
  <c r="E43" i="1"/>
  <c r="H43" i="1" s="1"/>
  <c r="T43" i="7"/>
  <c r="E25" i="1"/>
  <c r="H25" i="1" s="1"/>
  <c r="T25" i="7"/>
  <c r="E39" i="1"/>
  <c r="H39" i="1" s="1"/>
  <c r="T39" i="7"/>
  <c r="E52" i="1"/>
  <c r="H52" i="1" s="1"/>
  <c r="T52" i="7"/>
  <c r="E53" i="1"/>
  <c r="H53" i="1" s="1"/>
  <c r="T53" i="7"/>
  <c r="E22" i="1"/>
  <c r="H22" i="1" s="1"/>
  <c r="T22" i="7"/>
  <c r="E162" i="1"/>
  <c r="H162" i="1" s="1"/>
  <c r="T162" i="7"/>
  <c r="E133" i="1"/>
  <c r="H133" i="1" s="1"/>
  <c r="T133" i="7"/>
  <c r="E5" i="1"/>
  <c r="T5" i="7"/>
  <c r="T245" i="7"/>
  <c r="E245" i="1"/>
  <c r="H245" i="1" s="1"/>
  <c r="E262" i="1"/>
  <c r="H262" i="1" s="1"/>
  <c r="T262" i="7"/>
  <c r="E219" i="1"/>
  <c r="H219" i="1" s="1"/>
  <c r="T219" i="7"/>
  <c r="E264" i="1"/>
  <c r="H264" i="1" s="1"/>
  <c r="T264" i="7"/>
  <c r="E166" i="1"/>
  <c r="H166" i="1" s="1"/>
  <c r="T166" i="7"/>
  <c r="E141" i="1"/>
  <c r="H141" i="1" s="1"/>
  <c r="T141" i="7"/>
  <c r="E222" i="1"/>
  <c r="H222" i="1" s="1"/>
  <c r="T222" i="7"/>
  <c r="E99" i="1"/>
  <c r="H99" i="1" s="1"/>
  <c r="T99" i="7"/>
  <c r="E196" i="1"/>
  <c r="H196" i="1" s="1"/>
  <c r="T196" i="7"/>
  <c r="E201" i="1"/>
  <c r="H201" i="1" s="1"/>
  <c r="T201" i="7"/>
  <c r="E176" i="1"/>
  <c r="H176" i="1" s="1"/>
  <c r="T176" i="7"/>
  <c r="E233" i="1"/>
  <c r="H233" i="1" s="1"/>
  <c r="T233" i="7"/>
  <c r="E71" i="1"/>
  <c r="H71" i="1" s="1"/>
  <c r="T71" i="7"/>
  <c r="E226" i="1"/>
  <c r="H226" i="1" s="1"/>
  <c r="T226" i="7"/>
  <c r="E182" i="1"/>
  <c r="H182" i="1" s="1"/>
  <c r="T182" i="7"/>
  <c r="E239" i="1"/>
  <c r="H239" i="1" s="1"/>
  <c r="T239" i="7"/>
  <c r="E190" i="1"/>
  <c r="H190" i="1" s="1"/>
  <c r="T190" i="7"/>
  <c r="E191" i="1"/>
  <c r="H191" i="1" s="1"/>
  <c r="T191" i="7"/>
  <c r="E87" i="1"/>
  <c r="H87" i="1" s="1"/>
  <c r="T87" i="7"/>
  <c r="E259" i="1"/>
  <c r="H259" i="1" s="1"/>
  <c r="T259" i="7"/>
  <c r="E117" i="1"/>
  <c r="H117" i="1" s="1"/>
  <c r="T117" i="7"/>
  <c r="E240" i="1"/>
  <c r="H240" i="1" s="1"/>
  <c r="T240" i="7"/>
  <c r="E221" i="1"/>
  <c r="H221" i="1" s="1"/>
  <c r="T221" i="7"/>
  <c r="E128" i="1"/>
  <c r="H128" i="1" s="1"/>
  <c r="T128" i="7"/>
  <c r="E149" i="1"/>
  <c r="H149" i="1" s="1"/>
  <c r="T149" i="7"/>
  <c r="E88" i="1"/>
  <c r="H88" i="1" s="1"/>
  <c r="T88" i="7"/>
  <c r="E129" i="1"/>
  <c r="H129" i="1" s="1"/>
  <c r="T129" i="7"/>
  <c r="E225" i="1"/>
  <c r="H225" i="1" s="1"/>
  <c r="T225" i="7"/>
  <c r="E85" i="1"/>
  <c r="H85" i="1" s="1"/>
  <c r="T85" i="7"/>
  <c r="E135" i="1"/>
  <c r="H135" i="1" s="1"/>
  <c r="T135" i="7"/>
  <c r="E102" i="1"/>
  <c r="H102" i="1" s="1"/>
  <c r="T102" i="7"/>
  <c r="E255" i="1"/>
  <c r="H255" i="1" s="1"/>
  <c r="T255" i="7"/>
  <c r="E105" i="1"/>
  <c r="H105" i="1" s="1"/>
  <c r="T105" i="7"/>
  <c r="E189" i="1"/>
  <c r="H189" i="1" s="1"/>
  <c r="T189" i="7"/>
  <c r="E169" i="1"/>
  <c r="H169" i="1" s="1"/>
  <c r="T169" i="7"/>
  <c r="E35" i="1"/>
  <c r="H35" i="1" s="1"/>
  <c r="T35" i="7"/>
  <c r="E103" i="1"/>
  <c r="H103" i="1" s="1"/>
  <c r="T103" i="7"/>
  <c r="E179" i="1"/>
  <c r="H179" i="1" s="1"/>
  <c r="T179" i="7"/>
  <c r="E91" i="1"/>
  <c r="H91" i="1" s="1"/>
  <c r="T91" i="7"/>
  <c r="E177" i="1"/>
  <c r="H177" i="1" s="1"/>
  <c r="T177" i="7"/>
  <c r="E235" i="1"/>
  <c r="H235" i="1" s="1"/>
  <c r="T235" i="7"/>
  <c r="E130" i="1"/>
  <c r="H130" i="1" s="1"/>
  <c r="T130" i="7"/>
  <c r="E120" i="1"/>
  <c r="H120" i="1" s="1"/>
  <c r="T120" i="7"/>
  <c r="E109" i="1"/>
  <c r="H109" i="1" s="1"/>
  <c r="T109" i="7"/>
  <c r="E214" i="1"/>
  <c r="H214" i="1" s="1"/>
  <c r="T214" i="7"/>
  <c r="E151" i="1"/>
  <c r="H151" i="1" s="1"/>
  <c r="T151" i="7"/>
  <c r="E124" i="1"/>
  <c r="H124" i="1" s="1"/>
  <c r="T124" i="7"/>
  <c r="E98" i="1"/>
  <c r="H98" i="1" s="1"/>
  <c r="T98" i="7"/>
  <c r="E9" i="1"/>
  <c r="H9" i="1" s="1"/>
  <c r="T9" i="7"/>
  <c r="E165" i="1"/>
  <c r="H165" i="1" s="1"/>
  <c r="T165" i="7"/>
  <c r="E185" i="1"/>
  <c r="H185" i="1" s="1"/>
  <c r="T185" i="7"/>
  <c r="E160" i="1"/>
  <c r="H160" i="1" s="1"/>
  <c r="T160" i="7"/>
  <c r="E84" i="1"/>
  <c r="H84" i="1" s="1"/>
  <c r="T84" i="7"/>
  <c r="E231" i="1"/>
  <c r="H231" i="1" s="1"/>
  <c r="T231" i="7"/>
  <c r="E41" i="1"/>
  <c r="H41" i="1" s="1"/>
  <c r="T41" i="7"/>
  <c r="E28" i="1"/>
  <c r="H28" i="1" s="1"/>
  <c r="T28" i="7"/>
  <c r="E44" i="1"/>
  <c r="H44" i="1" s="1"/>
  <c r="T44" i="7"/>
  <c r="E59" i="1"/>
  <c r="H59" i="1" s="1"/>
  <c r="T59" i="7"/>
  <c r="E51" i="1"/>
  <c r="H51" i="1" s="1"/>
  <c r="T51" i="7"/>
  <c r="E33" i="1"/>
  <c r="H33" i="1" s="1"/>
  <c r="T33" i="7"/>
  <c r="E47" i="1"/>
  <c r="H47" i="1" s="1"/>
  <c r="T47" i="7"/>
  <c r="E15" i="1"/>
  <c r="H15" i="1" s="1"/>
  <c r="T15" i="7"/>
  <c r="E29" i="1"/>
  <c r="H29" i="1" s="1"/>
  <c r="T29" i="7"/>
  <c r="E36" i="1"/>
  <c r="H36" i="1" s="1"/>
  <c r="T36" i="7"/>
  <c r="E10" i="1"/>
  <c r="H10" i="1" s="1"/>
  <c r="T10" i="7"/>
  <c r="D236" i="8" l="1"/>
  <c r="J236" i="1"/>
  <c r="P236" i="1" s="1"/>
  <c r="T267" i="5"/>
  <c r="V131" i="7"/>
  <c r="X131" i="7" s="1"/>
  <c r="AB131" i="7" s="1"/>
  <c r="S131" i="1"/>
  <c r="J131" i="1"/>
  <c r="F131" i="8" s="1"/>
  <c r="P267" i="5"/>
  <c r="R267" i="5"/>
  <c r="J36" i="1"/>
  <c r="D36" i="8"/>
  <c r="S36" i="1"/>
  <c r="J59" i="1"/>
  <c r="D59" i="8"/>
  <c r="S59" i="1"/>
  <c r="J231" i="1"/>
  <c r="D231" i="8"/>
  <c r="S231" i="1"/>
  <c r="J98" i="1"/>
  <c r="D98" i="8"/>
  <c r="S98" i="1"/>
  <c r="J130" i="1"/>
  <c r="D130" i="8"/>
  <c r="S130" i="1"/>
  <c r="J35" i="1"/>
  <c r="S35" i="1"/>
  <c r="D35" i="8"/>
  <c r="J88" i="1"/>
  <c r="D88" i="8"/>
  <c r="S88" i="1"/>
  <c r="J259" i="1"/>
  <c r="S259" i="1"/>
  <c r="D259" i="8"/>
  <c r="J226" i="1"/>
  <c r="S226" i="1"/>
  <c r="D226" i="8"/>
  <c r="J99" i="1"/>
  <c r="S99" i="1"/>
  <c r="D99" i="8"/>
  <c r="J262" i="1"/>
  <c r="D262" i="8"/>
  <c r="S262" i="1"/>
  <c r="V162" i="7"/>
  <c r="X162" i="7" s="1"/>
  <c r="AB162" i="7" s="1"/>
  <c r="V43" i="7"/>
  <c r="X43" i="7" s="1"/>
  <c r="AB43" i="7" s="1"/>
  <c r="V32" i="7"/>
  <c r="X32" i="7" s="1"/>
  <c r="AB32" i="7" s="1"/>
  <c r="V121" i="7"/>
  <c r="X121" i="7" s="1"/>
  <c r="AB121" i="7" s="1"/>
  <c r="V215" i="7"/>
  <c r="X215" i="7" s="1"/>
  <c r="AB215" i="7" s="1"/>
  <c r="V60" i="7"/>
  <c r="X60" i="7" s="1"/>
  <c r="AB60" i="7" s="1"/>
  <c r="V251" i="7"/>
  <c r="X251" i="7" s="1"/>
  <c r="AB251" i="7" s="1"/>
  <c r="V96" i="7"/>
  <c r="X96" i="7" s="1"/>
  <c r="AB96" i="7" s="1"/>
  <c r="V171" i="7"/>
  <c r="X171" i="7" s="1"/>
  <c r="AB171" i="7" s="1"/>
  <c r="V168" i="7"/>
  <c r="X168" i="7" s="1"/>
  <c r="AB168" i="7" s="1"/>
  <c r="V247" i="7"/>
  <c r="X247" i="7" s="1"/>
  <c r="AB247" i="7" s="1"/>
  <c r="V142" i="7"/>
  <c r="X142" i="7" s="1"/>
  <c r="AB142" i="7" s="1"/>
  <c r="V227" i="7"/>
  <c r="X227" i="7" s="1"/>
  <c r="AB227" i="7" s="1"/>
  <c r="V139" i="7"/>
  <c r="X139" i="7" s="1"/>
  <c r="AB139" i="7" s="1"/>
  <c r="V223" i="7"/>
  <c r="X223" i="7" s="1"/>
  <c r="AB223" i="7" s="1"/>
  <c r="V107" i="7"/>
  <c r="X107" i="7" s="1"/>
  <c r="AB107" i="7" s="1"/>
  <c r="V66" i="7"/>
  <c r="X66" i="7" s="1"/>
  <c r="AB66" i="7" s="1"/>
  <c r="V14" i="7"/>
  <c r="X14" i="7" s="1"/>
  <c r="AB14" i="7" s="1"/>
  <c r="V54" i="7"/>
  <c r="X54" i="7" s="1"/>
  <c r="AB54" i="7" s="1"/>
  <c r="V16" i="7"/>
  <c r="X16" i="7" s="1"/>
  <c r="AB16" i="7" s="1"/>
  <c r="V249" i="7"/>
  <c r="X249" i="7" s="1"/>
  <c r="AB249" i="7" s="1"/>
  <c r="V241" i="7"/>
  <c r="X241" i="7" s="1"/>
  <c r="AB241" i="7" s="1"/>
  <c r="V75" i="7"/>
  <c r="X75" i="7" s="1"/>
  <c r="AB75" i="7" s="1"/>
  <c r="V194" i="7"/>
  <c r="X194" i="7" s="1"/>
  <c r="AB194" i="7" s="1"/>
  <c r="V180" i="7"/>
  <c r="X180" i="7" s="1"/>
  <c r="AB180" i="7" s="1"/>
  <c r="V126" i="7"/>
  <c r="X126" i="7" s="1"/>
  <c r="AB126" i="7" s="1"/>
  <c r="V198" i="7"/>
  <c r="X198" i="7" s="1"/>
  <c r="AB198" i="7" s="1"/>
  <c r="V74" i="7"/>
  <c r="X74" i="7" s="1"/>
  <c r="AB74" i="7" s="1"/>
  <c r="V34" i="7"/>
  <c r="X34" i="7" s="1"/>
  <c r="AB34" i="7" s="1"/>
  <c r="V192" i="7"/>
  <c r="X192" i="7" s="1"/>
  <c r="AB192" i="7" s="1"/>
  <c r="V62" i="7"/>
  <c r="X62" i="7" s="1"/>
  <c r="AB62" i="7" s="1"/>
  <c r="V94" i="7"/>
  <c r="X94" i="7" s="1"/>
  <c r="AB94" i="7" s="1"/>
  <c r="V64" i="7"/>
  <c r="X64" i="7" s="1"/>
  <c r="AB64" i="7" s="1"/>
  <c r="V238" i="7"/>
  <c r="X238" i="7" s="1"/>
  <c r="AB238" i="7" s="1"/>
  <c r="J26" i="1"/>
  <c r="S26" i="1"/>
  <c r="D26" i="8"/>
  <c r="J161" i="1"/>
  <c r="D161" i="8"/>
  <c r="S161" i="1"/>
  <c r="J123" i="1"/>
  <c r="S123" i="1"/>
  <c r="D123" i="8"/>
  <c r="J195" i="1"/>
  <c r="S195" i="1"/>
  <c r="D195" i="8"/>
  <c r="J208" i="1"/>
  <c r="D208" i="8"/>
  <c r="S208" i="1"/>
  <c r="J257" i="1"/>
  <c r="D257" i="8"/>
  <c r="S257" i="1"/>
  <c r="J229" i="1"/>
  <c r="D229" i="8"/>
  <c r="S229" i="1"/>
  <c r="J73" i="1"/>
  <c r="S73" i="1"/>
  <c r="D73" i="8"/>
  <c r="J133" i="1"/>
  <c r="D133" i="8"/>
  <c r="S133" i="1"/>
  <c r="J22" i="1"/>
  <c r="S22" i="1"/>
  <c r="D22" i="8"/>
  <c r="J52" i="1"/>
  <c r="D52" i="8"/>
  <c r="S52" i="1"/>
  <c r="J25" i="1"/>
  <c r="D25" i="8"/>
  <c r="S25" i="1"/>
  <c r="J24" i="1"/>
  <c r="D24" i="8"/>
  <c r="S24" i="1"/>
  <c r="J40" i="1"/>
  <c r="D40" i="8"/>
  <c r="S40" i="1"/>
  <c r="J97" i="1"/>
  <c r="D97" i="8"/>
  <c r="S97" i="1"/>
  <c r="J217" i="1"/>
  <c r="D217" i="8"/>
  <c r="S217" i="1"/>
  <c r="J132" i="1"/>
  <c r="D132" i="8"/>
  <c r="S132" i="1"/>
  <c r="J206" i="1"/>
  <c r="S206" i="1"/>
  <c r="D206" i="8"/>
  <c r="V220" i="7"/>
  <c r="X220" i="7" s="1"/>
  <c r="AB220" i="7" s="1"/>
  <c r="J101" i="1"/>
  <c r="D101" i="8"/>
  <c r="S101" i="1"/>
  <c r="V212" i="7"/>
  <c r="X212" i="7" s="1"/>
  <c r="AB212" i="7" s="1"/>
  <c r="J153" i="1"/>
  <c r="D153" i="8"/>
  <c r="S153" i="1"/>
  <c r="J254" i="1"/>
  <c r="D254" i="8"/>
  <c r="S254" i="1"/>
  <c r="J260" i="1"/>
  <c r="D260" i="8"/>
  <c r="S260" i="1"/>
  <c r="J116" i="1"/>
  <c r="S116" i="1"/>
  <c r="D116" i="8"/>
  <c r="J78" i="1"/>
  <c r="D78" i="8"/>
  <c r="S78" i="1"/>
  <c r="J197" i="1"/>
  <c r="S197" i="1"/>
  <c r="D197" i="8"/>
  <c r="J218" i="1"/>
  <c r="D218" i="8"/>
  <c r="S218" i="1"/>
  <c r="J178" i="1"/>
  <c r="D178" i="8"/>
  <c r="S178" i="1"/>
  <c r="J127" i="1"/>
  <c r="S127" i="1"/>
  <c r="D127" i="8"/>
  <c r="J89" i="1"/>
  <c r="D89" i="8"/>
  <c r="S89" i="1"/>
  <c r="J113" i="1"/>
  <c r="D113" i="8"/>
  <c r="S113" i="1"/>
  <c r="J250" i="1"/>
  <c r="D250" i="8"/>
  <c r="S250" i="1"/>
  <c r="J46" i="1"/>
  <c r="S46" i="1"/>
  <c r="D46" i="8"/>
  <c r="J152" i="1"/>
  <c r="D152" i="8"/>
  <c r="S152" i="1"/>
  <c r="J112" i="1"/>
  <c r="S112" i="1"/>
  <c r="D112" i="8"/>
  <c r="J164" i="1"/>
  <c r="D164" i="8"/>
  <c r="S164" i="1"/>
  <c r="J202" i="1"/>
  <c r="D202" i="8"/>
  <c r="S202" i="1"/>
  <c r="J248" i="1"/>
  <c r="D248" i="8"/>
  <c r="S248" i="1"/>
  <c r="J136" i="1"/>
  <c r="D136" i="8"/>
  <c r="S136" i="1"/>
  <c r="J230" i="1"/>
  <c r="D230" i="8"/>
  <c r="S230" i="1"/>
  <c r="J199" i="1"/>
  <c r="D199" i="8"/>
  <c r="S199" i="1"/>
  <c r="J38" i="1"/>
  <c r="S38" i="1"/>
  <c r="D38" i="8"/>
  <c r="J23" i="1"/>
  <c r="S23" i="1"/>
  <c r="D23" i="8"/>
  <c r="J27" i="1"/>
  <c r="S27" i="1"/>
  <c r="D27" i="8"/>
  <c r="J56" i="1"/>
  <c r="S56" i="1"/>
  <c r="D56" i="8"/>
  <c r="J21" i="1"/>
  <c r="S21" i="1"/>
  <c r="D21" i="8"/>
  <c r="J93" i="1"/>
  <c r="S93" i="1"/>
  <c r="D93" i="8"/>
  <c r="J122" i="1"/>
  <c r="D122" i="8"/>
  <c r="S122" i="1"/>
  <c r="J50" i="1"/>
  <c r="S50" i="1"/>
  <c r="D50" i="8"/>
  <c r="J188" i="1"/>
  <c r="D188" i="8"/>
  <c r="S188" i="1"/>
  <c r="J63" i="1"/>
  <c r="D63" i="8"/>
  <c r="S63" i="1"/>
  <c r="J184" i="1"/>
  <c r="D184" i="8"/>
  <c r="S184" i="1"/>
  <c r="J18" i="1"/>
  <c r="S18" i="1"/>
  <c r="D18" i="8"/>
  <c r="J65" i="1"/>
  <c r="D65" i="8"/>
  <c r="S65" i="1"/>
  <c r="J68" i="1"/>
  <c r="D68" i="8"/>
  <c r="S68" i="1"/>
  <c r="V261" i="7"/>
  <c r="X261" i="7" s="1"/>
  <c r="AB261" i="7" s="1"/>
  <c r="J90" i="1"/>
  <c r="D90" i="8"/>
  <c r="S90" i="1"/>
  <c r="J172" i="1"/>
  <c r="D172" i="8"/>
  <c r="S172" i="1"/>
  <c r="J30" i="1"/>
  <c r="S30" i="1"/>
  <c r="D30" i="8"/>
  <c r="J193" i="1"/>
  <c r="D193" i="8"/>
  <c r="S193" i="1"/>
  <c r="J13" i="1"/>
  <c r="D13" i="8"/>
  <c r="S13" i="1"/>
  <c r="J158" i="1"/>
  <c r="S158" i="1"/>
  <c r="D158" i="8"/>
  <c r="J118" i="1"/>
  <c r="D118" i="8"/>
  <c r="S118" i="1"/>
  <c r="J61" i="1"/>
  <c r="S61" i="1"/>
  <c r="D61" i="8"/>
  <c r="J8" i="1"/>
  <c r="D8" i="8"/>
  <c r="S8" i="1"/>
  <c r="J49" i="1"/>
  <c r="D49" i="8"/>
  <c r="S49" i="1"/>
  <c r="J100" i="1"/>
  <c r="D100" i="8"/>
  <c r="S100" i="1"/>
  <c r="J138" i="1"/>
  <c r="S138" i="1"/>
  <c r="D138" i="8"/>
  <c r="J125" i="1"/>
  <c r="D125" i="8"/>
  <c r="S125" i="1"/>
  <c r="J213" i="1"/>
  <c r="D213" i="8"/>
  <c r="S213" i="1"/>
  <c r="J108" i="1"/>
  <c r="S108" i="1"/>
  <c r="D108" i="8"/>
  <c r="J82" i="1"/>
  <c r="D82" i="8"/>
  <c r="S82" i="1"/>
  <c r="J147" i="1"/>
  <c r="D147" i="8"/>
  <c r="S147" i="1"/>
  <c r="V174" i="7"/>
  <c r="X174" i="7" s="1"/>
  <c r="AB174" i="7" s="1"/>
  <c r="V31" i="7"/>
  <c r="X31" i="7" s="1"/>
  <c r="AB31" i="7" s="1"/>
  <c r="V58" i="7"/>
  <c r="X58" i="7" s="1"/>
  <c r="AB58" i="7" s="1"/>
  <c r="V26" i="7"/>
  <c r="X26" i="7" s="1"/>
  <c r="AB26" i="7" s="1"/>
  <c r="V55" i="7"/>
  <c r="X55" i="7" s="1"/>
  <c r="AB55" i="7" s="1"/>
  <c r="V243" i="7"/>
  <c r="X243" i="7" s="1"/>
  <c r="AB243" i="7" s="1"/>
  <c r="V161" i="7"/>
  <c r="X161" i="7" s="1"/>
  <c r="AB161" i="7" s="1"/>
  <c r="V159" i="7"/>
  <c r="X159" i="7" s="1"/>
  <c r="AB159" i="7" s="1"/>
  <c r="V123" i="7"/>
  <c r="X123" i="7" s="1"/>
  <c r="AB123" i="7" s="1"/>
  <c r="V104" i="7"/>
  <c r="X104" i="7" s="1"/>
  <c r="AB104" i="7" s="1"/>
  <c r="V119" i="7"/>
  <c r="X119" i="7" s="1"/>
  <c r="AB119" i="7" s="1"/>
  <c r="V195" i="7"/>
  <c r="X195" i="7" s="1"/>
  <c r="AB195" i="7" s="1"/>
  <c r="V234" i="7"/>
  <c r="X234" i="7" s="1"/>
  <c r="AB234" i="7" s="1"/>
  <c r="V173" i="7"/>
  <c r="X173" i="7" s="1"/>
  <c r="AB173" i="7" s="1"/>
  <c r="V208" i="7"/>
  <c r="X208" i="7" s="1"/>
  <c r="AB208" i="7" s="1"/>
  <c r="V67" i="7"/>
  <c r="X67" i="7" s="1"/>
  <c r="AB67" i="7" s="1"/>
  <c r="V86" i="7"/>
  <c r="X86" i="7" s="1"/>
  <c r="AB86" i="7" s="1"/>
  <c r="V72" i="7"/>
  <c r="X72" i="7" s="1"/>
  <c r="AB72" i="7" s="1"/>
  <c r="V257" i="7"/>
  <c r="X257" i="7" s="1"/>
  <c r="AB257" i="7" s="1"/>
  <c r="V205" i="7"/>
  <c r="X205" i="7" s="1"/>
  <c r="AB205" i="7" s="1"/>
  <c r="V155" i="7"/>
  <c r="X155" i="7" s="1"/>
  <c r="AB155" i="7" s="1"/>
  <c r="V229" i="7"/>
  <c r="X229" i="7" s="1"/>
  <c r="AB229" i="7" s="1"/>
  <c r="V244" i="7"/>
  <c r="X244" i="7" s="1"/>
  <c r="AB244" i="7" s="1"/>
  <c r="V80" i="7"/>
  <c r="X80" i="7" s="1"/>
  <c r="AB80" i="7" s="1"/>
  <c r="V69" i="7"/>
  <c r="X69" i="7" s="1"/>
  <c r="AB69" i="7" s="1"/>
  <c r="V106" i="7"/>
  <c r="X106" i="7" s="1"/>
  <c r="AB106" i="7" s="1"/>
  <c r="V200" i="7"/>
  <c r="X200" i="7" s="1"/>
  <c r="AB200" i="7" s="1"/>
  <c r="V73" i="7"/>
  <c r="X73" i="7" s="1"/>
  <c r="AB73" i="7" s="1"/>
  <c r="V81" i="7"/>
  <c r="X81" i="7" s="1"/>
  <c r="AB81" i="7" s="1"/>
  <c r="V224" i="7"/>
  <c r="X224" i="7" s="1"/>
  <c r="AB224" i="7" s="1"/>
  <c r="J15" i="1"/>
  <c r="D15" i="8"/>
  <c r="S15" i="1"/>
  <c r="J28" i="1"/>
  <c r="D28" i="8"/>
  <c r="S28" i="1"/>
  <c r="J165" i="1"/>
  <c r="D165" i="8"/>
  <c r="S165" i="1"/>
  <c r="J109" i="1"/>
  <c r="D109" i="8"/>
  <c r="S109" i="1"/>
  <c r="J179" i="1"/>
  <c r="D179" i="8"/>
  <c r="S179" i="1"/>
  <c r="J255" i="1"/>
  <c r="S255" i="1"/>
  <c r="D255" i="8"/>
  <c r="J135" i="1"/>
  <c r="D135" i="8"/>
  <c r="S135" i="1"/>
  <c r="J128" i="1"/>
  <c r="D128" i="8"/>
  <c r="S128" i="1"/>
  <c r="J191" i="1"/>
  <c r="D191" i="8"/>
  <c r="S191" i="1"/>
  <c r="J233" i="1"/>
  <c r="D233" i="8"/>
  <c r="S233" i="1"/>
  <c r="J264" i="1"/>
  <c r="D264" i="8"/>
  <c r="S264" i="1"/>
  <c r="V53" i="7"/>
  <c r="X53" i="7" s="1"/>
  <c r="AB53" i="7" s="1"/>
  <c r="V83" i="7"/>
  <c r="X83" i="7" s="1"/>
  <c r="AB83" i="7" s="1"/>
  <c r="V181" i="7"/>
  <c r="X181" i="7" s="1"/>
  <c r="AB181" i="7" s="1"/>
  <c r="J31" i="1"/>
  <c r="S31" i="1"/>
  <c r="D31" i="8"/>
  <c r="J55" i="1"/>
  <c r="D55" i="8"/>
  <c r="S55" i="1"/>
  <c r="J159" i="1"/>
  <c r="D159" i="8"/>
  <c r="S159" i="1"/>
  <c r="J119" i="1"/>
  <c r="D119" i="8"/>
  <c r="S119" i="1"/>
  <c r="J173" i="1"/>
  <c r="S173" i="1"/>
  <c r="D173" i="8"/>
  <c r="J86" i="1"/>
  <c r="D86" i="8"/>
  <c r="S86" i="1"/>
  <c r="J205" i="1"/>
  <c r="D205" i="8"/>
  <c r="S205" i="1"/>
  <c r="J244" i="1"/>
  <c r="D244" i="8"/>
  <c r="S244" i="1"/>
  <c r="J80" i="1"/>
  <c r="D80" i="8"/>
  <c r="S80" i="1"/>
  <c r="J69" i="1"/>
  <c r="D69" i="8"/>
  <c r="S69" i="1"/>
  <c r="J106" i="1"/>
  <c r="S106" i="1"/>
  <c r="D106" i="8"/>
  <c r="J200" i="1"/>
  <c r="D200" i="8"/>
  <c r="S200" i="1"/>
  <c r="J81" i="1"/>
  <c r="S81" i="1"/>
  <c r="D81" i="8"/>
  <c r="V36" i="7"/>
  <c r="X36" i="7" s="1"/>
  <c r="AB36" i="7" s="1"/>
  <c r="V33" i="7"/>
  <c r="X33" i="7" s="1"/>
  <c r="AB33" i="7" s="1"/>
  <c r="V28" i="7"/>
  <c r="X28" i="7" s="1"/>
  <c r="AB28" i="7" s="1"/>
  <c r="V160" i="7"/>
  <c r="X160" i="7" s="1"/>
  <c r="AB160" i="7" s="1"/>
  <c r="V98" i="7"/>
  <c r="X98" i="7" s="1"/>
  <c r="AB98" i="7" s="1"/>
  <c r="V109" i="7"/>
  <c r="X109" i="7" s="1"/>
  <c r="AB109" i="7" s="1"/>
  <c r="V177" i="7"/>
  <c r="X177" i="7" s="1"/>
  <c r="AB177" i="7" s="1"/>
  <c r="V35" i="7"/>
  <c r="X35" i="7" s="1"/>
  <c r="AB35" i="7" s="1"/>
  <c r="V189" i="7"/>
  <c r="X189" i="7" s="1"/>
  <c r="AB189" i="7" s="1"/>
  <c r="V135" i="7"/>
  <c r="X135" i="7" s="1"/>
  <c r="AB135" i="7" s="1"/>
  <c r="V88" i="7"/>
  <c r="X88" i="7" s="1"/>
  <c r="AB88" i="7" s="1"/>
  <c r="V240" i="7"/>
  <c r="X240" i="7" s="1"/>
  <c r="AB240" i="7" s="1"/>
  <c r="V259" i="7"/>
  <c r="X259" i="7" s="1"/>
  <c r="AB259" i="7" s="1"/>
  <c r="V191" i="7"/>
  <c r="X191" i="7" s="1"/>
  <c r="AB191" i="7" s="1"/>
  <c r="V239" i="7"/>
  <c r="X239" i="7" s="1"/>
  <c r="AB239" i="7" s="1"/>
  <c r="V226" i="7"/>
  <c r="X226" i="7" s="1"/>
  <c r="AB226" i="7" s="1"/>
  <c r="V233" i="7"/>
  <c r="X233" i="7" s="1"/>
  <c r="AB233" i="7" s="1"/>
  <c r="V99" i="7"/>
  <c r="X99" i="7" s="1"/>
  <c r="AB99" i="7" s="1"/>
  <c r="V141" i="7"/>
  <c r="X141" i="7" s="1"/>
  <c r="AB141" i="7" s="1"/>
  <c r="V264" i="7"/>
  <c r="X264" i="7" s="1"/>
  <c r="AB264" i="7" s="1"/>
  <c r="V262" i="7"/>
  <c r="X262" i="7" s="1"/>
  <c r="AB262" i="7" s="1"/>
  <c r="J10" i="1"/>
  <c r="D10" i="8"/>
  <c r="S10" i="1"/>
  <c r="J29" i="1"/>
  <c r="S29" i="1"/>
  <c r="D29" i="8"/>
  <c r="J47" i="1"/>
  <c r="S47" i="1"/>
  <c r="D47" i="8"/>
  <c r="J51" i="1"/>
  <c r="S51" i="1"/>
  <c r="D51" i="8"/>
  <c r="J44" i="1"/>
  <c r="D44" i="8"/>
  <c r="S44" i="1"/>
  <c r="J41" i="1"/>
  <c r="S41" i="1"/>
  <c r="D41" i="8"/>
  <c r="J84" i="1"/>
  <c r="D84" i="8"/>
  <c r="S84" i="1"/>
  <c r="J185" i="1"/>
  <c r="D185" i="8"/>
  <c r="S185" i="1"/>
  <c r="J9" i="1"/>
  <c r="D9" i="8"/>
  <c r="S9" i="1"/>
  <c r="J124" i="1"/>
  <c r="D124" i="8"/>
  <c r="S124" i="1"/>
  <c r="J214" i="1"/>
  <c r="S214" i="1"/>
  <c r="D214" i="8"/>
  <c r="J120" i="1"/>
  <c r="S120" i="1"/>
  <c r="D120" i="8"/>
  <c r="J235" i="1"/>
  <c r="D235" i="8"/>
  <c r="S235" i="1"/>
  <c r="J91" i="1"/>
  <c r="D91" i="8"/>
  <c r="S91" i="1"/>
  <c r="J103" i="1"/>
  <c r="D103" i="8"/>
  <c r="S103" i="1"/>
  <c r="J169" i="1"/>
  <c r="D169" i="8"/>
  <c r="S169" i="1"/>
  <c r="J105" i="1"/>
  <c r="D105" i="8"/>
  <c r="S105" i="1"/>
  <c r="J102" i="1"/>
  <c r="D102" i="8"/>
  <c r="S102" i="1"/>
  <c r="J85" i="1"/>
  <c r="D85" i="8"/>
  <c r="S85" i="1"/>
  <c r="J129" i="1"/>
  <c r="D129" i="8"/>
  <c r="S129" i="1"/>
  <c r="J149" i="1"/>
  <c r="D149" i="8"/>
  <c r="S149" i="1"/>
  <c r="J221" i="1"/>
  <c r="D221" i="8"/>
  <c r="S221" i="1"/>
  <c r="J117" i="1"/>
  <c r="D117" i="8"/>
  <c r="S117" i="1"/>
  <c r="J87" i="1"/>
  <c r="D87" i="8"/>
  <c r="S87" i="1"/>
  <c r="J190" i="1"/>
  <c r="D190" i="8"/>
  <c r="S190" i="1"/>
  <c r="J182" i="1"/>
  <c r="D182" i="8"/>
  <c r="S182" i="1"/>
  <c r="J71" i="1"/>
  <c r="D71" i="8"/>
  <c r="S71" i="1"/>
  <c r="J176" i="1"/>
  <c r="D176" i="8"/>
  <c r="S176" i="1"/>
  <c r="J196" i="1"/>
  <c r="D196" i="8"/>
  <c r="S196" i="1"/>
  <c r="J222" i="1"/>
  <c r="D222" i="8"/>
  <c r="S222" i="1"/>
  <c r="J166" i="1"/>
  <c r="D166" i="8"/>
  <c r="S166" i="1"/>
  <c r="J219" i="1"/>
  <c r="D219" i="8"/>
  <c r="S219" i="1"/>
  <c r="V245" i="7"/>
  <c r="X245" i="7" s="1"/>
  <c r="AB245" i="7" s="1"/>
  <c r="V133" i="7"/>
  <c r="X133" i="7" s="1"/>
  <c r="AB133" i="7" s="1"/>
  <c r="V22" i="7"/>
  <c r="X22" i="7" s="1"/>
  <c r="AB22" i="7" s="1"/>
  <c r="V52" i="7"/>
  <c r="X52" i="7" s="1"/>
  <c r="AB52" i="7" s="1"/>
  <c r="V25" i="7"/>
  <c r="X25" i="7" s="1"/>
  <c r="AB25" i="7" s="1"/>
  <c r="V24" i="7"/>
  <c r="X24" i="7" s="1"/>
  <c r="AB24" i="7" s="1"/>
  <c r="V40" i="7"/>
  <c r="X40" i="7" s="1"/>
  <c r="AB40" i="7" s="1"/>
  <c r="V97" i="7"/>
  <c r="X97" i="7" s="1"/>
  <c r="AB97" i="7" s="1"/>
  <c r="V217" i="7"/>
  <c r="X217" i="7" s="1"/>
  <c r="AB217" i="7" s="1"/>
  <c r="V132" i="7"/>
  <c r="X132" i="7" s="1"/>
  <c r="AB132" i="7" s="1"/>
  <c r="V206" i="7"/>
  <c r="X206" i="7" s="1"/>
  <c r="AB206" i="7" s="1"/>
  <c r="J220" i="1"/>
  <c r="S220" i="1"/>
  <c r="D220" i="8"/>
  <c r="V101" i="7"/>
  <c r="X101" i="7" s="1"/>
  <c r="AB101" i="7" s="1"/>
  <c r="J212" i="1"/>
  <c r="S212" i="1"/>
  <c r="D212" i="8"/>
  <c r="V153" i="7"/>
  <c r="X153" i="7" s="1"/>
  <c r="AB153" i="7" s="1"/>
  <c r="V254" i="7"/>
  <c r="X254" i="7" s="1"/>
  <c r="AB254" i="7" s="1"/>
  <c r="V260" i="7"/>
  <c r="X260" i="7" s="1"/>
  <c r="AB260" i="7" s="1"/>
  <c r="V116" i="7"/>
  <c r="X116" i="7" s="1"/>
  <c r="AB116" i="7" s="1"/>
  <c r="V78" i="7"/>
  <c r="X78" i="7" s="1"/>
  <c r="AB78" i="7" s="1"/>
  <c r="V197" i="7"/>
  <c r="X197" i="7" s="1"/>
  <c r="AB197" i="7" s="1"/>
  <c r="V218" i="7"/>
  <c r="X218" i="7" s="1"/>
  <c r="AB218" i="7" s="1"/>
  <c r="V178" i="7"/>
  <c r="X178" i="7" s="1"/>
  <c r="AB178" i="7" s="1"/>
  <c r="V127" i="7"/>
  <c r="X127" i="7" s="1"/>
  <c r="AB127" i="7" s="1"/>
  <c r="V89" i="7"/>
  <c r="X89" i="7" s="1"/>
  <c r="AB89" i="7" s="1"/>
  <c r="V113" i="7"/>
  <c r="X113" i="7" s="1"/>
  <c r="AB113" i="7" s="1"/>
  <c r="V250" i="7"/>
  <c r="X250" i="7" s="1"/>
  <c r="AB250" i="7" s="1"/>
  <c r="V46" i="7"/>
  <c r="X46" i="7" s="1"/>
  <c r="AB46" i="7" s="1"/>
  <c r="V152" i="7"/>
  <c r="X152" i="7" s="1"/>
  <c r="AB152" i="7" s="1"/>
  <c r="V112" i="7"/>
  <c r="X112" i="7" s="1"/>
  <c r="AB112" i="7" s="1"/>
  <c r="V164" i="7"/>
  <c r="X164" i="7" s="1"/>
  <c r="AB164" i="7" s="1"/>
  <c r="V202" i="7"/>
  <c r="X202" i="7" s="1"/>
  <c r="AB202" i="7" s="1"/>
  <c r="V248" i="7"/>
  <c r="X248" i="7" s="1"/>
  <c r="AB248" i="7" s="1"/>
  <c r="V136" i="7"/>
  <c r="X136" i="7" s="1"/>
  <c r="AB136" i="7" s="1"/>
  <c r="V230" i="7"/>
  <c r="X230" i="7" s="1"/>
  <c r="AB230" i="7" s="1"/>
  <c r="V199" i="7"/>
  <c r="X199" i="7" s="1"/>
  <c r="AB199" i="7" s="1"/>
  <c r="V38" i="7"/>
  <c r="X38" i="7" s="1"/>
  <c r="AB38" i="7" s="1"/>
  <c r="V23" i="7"/>
  <c r="X23" i="7" s="1"/>
  <c r="AB23" i="7" s="1"/>
  <c r="V27" i="7"/>
  <c r="X27" i="7" s="1"/>
  <c r="AB27" i="7" s="1"/>
  <c r="V56" i="7"/>
  <c r="X56" i="7" s="1"/>
  <c r="AB56" i="7" s="1"/>
  <c r="V21" i="7"/>
  <c r="X21" i="7" s="1"/>
  <c r="AB21" i="7" s="1"/>
  <c r="V93" i="7"/>
  <c r="X93" i="7" s="1"/>
  <c r="AB93" i="7" s="1"/>
  <c r="V122" i="7"/>
  <c r="X122" i="7" s="1"/>
  <c r="AB122" i="7" s="1"/>
  <c r="V50" i="7"/>
  <c r="X50" i="7" s="1"/>
  <c r="AB50" i="7" s="1"/>
  <c r="V188" i="7"/>
  <c r="X188" i="7" s="1"/>
  <c r="AB188" i="7" s="1"/>
  <c r="V63" i="7"/>
  <c r="X63" i="7" s="1"/>
  <c r="AB63" i="7" s="1"/>
  <c r="V184" i="7"/>
  <c r="X184" i="7" s="1"/>
  <c r="AB184" i="7" s="1"/>
  <c r="V18" i="7"/>
  <c r="X18" i="7" s="1"/>
  <c r="AB18" i="7" s="1"/>
  <c r="V65" i="7"/>
  <c r="X65" i="7" s="1"/>
  <c r="AB65" i="7" s="1"/>
  <c r="V68" i="7"/>
  <c r="X68" i="7" s="1"/>
  <c r="AB68" i="7" s="1"/>
  <c r="J261" i="1"/>
  <c r="D261" i="8"/>
  <c r="S261" i="1"/>
  <c r="V90" i="7"/>
  <c r="X90" i="7" s="1"/>
  <c r="AB90" i="7" s="1"/>
  <c r="V172" i="7"/>
  <c r="X172" i="7" s="1"/>
  <c r="AB172" i="7" s="1"/>
  <c r="V30" i="7"/>
  <c r="X30" i="7" s="1"/>
  <c r="AB30" i="7" s="1"/>
  <c r="V193" i="7"/>
  <c r="X193" i="7" s="1"/>
  <c r="AB193" i="7" s="1"/>
  <c r="V13" i="7"/>
  <c r="X13" i="7" s="1"/>
  <c r="AB13" i="7" s="1"/>
  <c r="V158" i="7"/>
  <c r="X158" i="7" s="1"/>
  <c r="AB158" i="7" s="1"/>
  <c r="V118" i="7"/>
  <c r="X118" i="7" s="1"/>
  <c r="AB118" i="7" s="1"/>
  <c r="V61" i="7"/>
  <c r="X61" i="7" s="1"/>
  <c r="AB61" i="7" s="1"/>
  <c r="V8" i="7"/>
  <c r="X8" i="7" s="1"/>
  <c r="AB8" i="7" s="1"/>
  <c r="V49" i="7"/>
  <c r="X49" i="7" s="1"/>
  <c r="AB49" i="7" s="1"/>
  <c r="V100" i="7"/>
  <c r="X100" i="7" s="1"/>
  <c r="AB100" i="7" s="1"/>
  <c r="V138" i="7"/>
  <c r="X138" i="7" s="1"/>
  <c r="AB138" i="7" s="1"/>
  <c r="V125" i="7"/>
  <c r="X125" i="7" s="1"/>
  <c r="AB125" i="7" s="1"/>
  <c r="V213" i="7"/>
  <c r="X213" i="7" s="1"/>
  <c r="AB213" i="7" s="1"/>
  <c r="V108" i="7"/>
  <c r="X108" i="7" s="1"/>
  <c r="AB108" i="7" s="1"/>
  <c r="V82" i="7"/>
  <c r="X82" i="7" s="1"/>
  <c r="AB82" i="7" s="1"/>
  <c r="V147" i="7"/>
  <c r="X147" i="7" s="1"/>
  <c r="AB147" i="7" s="1"/>
  <c r="E265" i="1"/>
  <c r="E267" i="1" s="1"/>
  <c r="H143" i="1"/>
  <c r="J20" i="1"/>
  <c r="D20" i="8"/>
  <c r="S20" i="1"/>
  <c r="J45" i="1"/>
  <c r="D45" i="8"/>
  <c r="S45" i="1"/>
  <c r="J17" i="1"/>
  <c r="D17" i="8"/>
  <c r="S17" i="1"/>
  <c r="J19" i="1"/>
  <c r="S19" i="1"/>
  <c r="D19" i="8"/>
  <c r="J57" i="1"/>
  <c r="S57" i="1"/>
  <c r="D57" i="8"/>
  <c r="J6" i="1"/>
  <c r="D6" i="8"/>
  <c r="S6" i="1"/>
  <c r="J211" i="1"/>
  <c r="D211" i="8"/>
  <c r="S211" i="1"/>
  <c r="J186" i="1"/>
  <c r="D186" i="8"/>
  <c r="S186" i="1"/>
  <c r="J207" i="1"/>
  <c r="D207" i="8"/>
  <c r="S207" i="1"/>
  <c r="J150" i="1"/>
  <c r="S150" i="1"/>
  <c r="D150" i="8"/>
  <c r="J92" i="1"/>
  <c r="D92" i="8"/>
  <c r="S92" i="1"/>
  <c r="J146" i="1"/>
  <c r="S146" i="1"/>
  <c r="D146" i="8"/>
  <c r="J209" i="1"/>
  <c r="D209" i="8"/>
  <c r="S209" i="1"/>
  <c r="J77" i="1"/>
  <c r="S77" i="1"/>
  <c r="D77" i="8"/>
  <c r="J170" i="1"/>
  <c r="D170" i="8"/>
  <c r="S170" i="1"/>
  <c r="J256" i="1"/>
  <c r="D256" i="8"/>
  <c r="S256" i="1"/>
  <c r="J134" i="1"/>
  <c r="D134" i="8"/>
  <c r="S134" i="1"/>
  <c r="J252" i="1"/>
  <c r="D252" i="8"/>
  <c r="S252" i="1"/>
  <c r="J114" i="1"/>
  <c r="D114" i="8"/>
  <c r="S114" i="1"/>
  <c r="J210" i="1"/>
  <c r="D210" i="8"/>
  <c r="S210" i="1"/>
  <c r="J110" i="1"/>
  <c r="D110" i="8"/>
  <c r="S110" i="1"/>
  <c r="J95" i="1"/>
  <c r="D95" i="8"/>
  <c r="S95" i="1"/>
  <c r="V228" i="7"/>
  <c r="X228" i="7" s="1"/>
  <c r="AB228" i="7" s="1"/>
  <c r="J157" i="1"/>
  <c r="D157" i="8"/>
  <c r="S157" i="1"/>
  <c r="J115" i="1"/>
  <c r="D115" i="8"/>
  <c r="S115" i="1"/>
  <c r="J175" i="1"/>
  <c r="D175" i="8"/>
  <c r="S175" i="1"/>
  <c r="V237" i="7"/>
  <c r="X237" i="7" s="1"/>
  <c r="AB237" i="7" s="1"/>
  <c r="J140" i="1"/>
  <c r="D140" i="8"/>
  <c r="S140" i="1"/>
  <c r="J258" i="1"/>
  <c r="D258" i="8"/>
  <c r="S258" i="1"/>
  <c r="J33" i="1"/>
  <c r="D33" i="8"/>
  <c r="S33" i="1"/>
  <c r="J160" i="1"/>
  <c r="D160" i="8"/>
  <c r="S160" i="1"/>
  <c r="J151" i="1"/>
  <c r="D151" i="8"/>
  <c r="S151" i="1"/>
  <c r="J177" i="1"/>
  <c r="D177" i="8"/>
  <c r="S177" i="1"/>
  <c r="J189" i="1"/>
  <c r="S189" i="1"/>
  <c r="D189" i="8"/>
  <c r="J225" i="1"/>
  <c r="D225" i="8"/>
  <c r="S225" i="1"/>
  <c r="J240" i="1"/>
  <c r="D240" i="8"/>
  <c r="S240" i="1"/>
  <c r="J239" i="1"/>
  <c r="S239" i="1"/>
  <c r="D239" i="8"/>
  <c r="J201" i="1"/>
  <c r="D201" i="8"/>
  <c r="S201" i="1"/>
  <c r="J141" i="1"/>
  <c r="D141" i="8"/>
  <c r="S141" i="1"/>
  <c r="V5" i="7"/>
  <c r="X5" i="7" s="1"/>
  <c r="Z5" i="7" s="1"/>
  <c r="V39" i="7"/>
  <c r="X39" i="7" s="1"/>
  <c r="AB39" i="7" s="1"/>
  <c r="V11" i="7"/>
  <c r="X11" i="7" s="1"/>
  <c r="AB11" i="7" s="1"/>
  <c r="V12" i="7"/>
  <c r="X12" i="7" s="1"/>
  <c r="AB12" i="7" s="1"/>
  <c r="V187" i="7"/>
  <c r="X187" i="7" s="1"/>
  <c r="AB187" i="7" s="1"/>
  <c r="V183" i="7"/>
  <c r="X183" i="7" s="1"/>
  <c r="AB183" i="7" s="1"/>
  <c r="V7" i="7"/>
  <c r="X7" i="7" s="1"/>
  <c r="AB7" i="7" s="1"/>
  <c r="V145" i="7"/>
  <c r="X145" i="7" s="1"/>
  <c r="AB145" i="7" s="1"/>
  <c r="V76" i="7"/>
  <c r="X76" i="7" s="1"/>
  <c r="AB76" i="7" s="1"/>
  <c r="V148" i="7"/>
  <c r="X148" i="7" s="1"/>
  <c r="AB148" i="7" s="1"/>
  <c r="V232" i="7"/>
  <c r="X232" i="7" s="1"/>
  <c r="AB232" i="7" s="1"/>
  <c r="V216" i="7"/>
  <c r="X216" i="7" s="1"/>
  <c r="AB216" i="7" s="1"/>
  <c r="J253" i="1"/>
  <c r="D253" i="8"/>
  <c r="S253" i="1"/>
  <c r="V70" i="7"/>
  <c r="X70" i="7" s="1"/>
  <c r="AB70" i="7" s="1"/>
  <c r="V79" i="7"/>
  <c r="X79" i="7" s="1"/>
  <c r="AB79" i="7" s="1"/>
  <c r="V37" i="7"/>
  <c r="X37" i="7" s="1"/>
  <c r="AB37" i="7" s="1"/>
  <c r="V42" i="7"/>
  <c r="X42" i="7" s="1"/>
  <c r="AB42" i="7" s="1"/>
  <c r="J204" i="1"/>
  <c r="S204" i="1"/>
  <c r="D204" i="8"/>
  <c r="V263" i="7"/>
  <c r="X263" i="7" s="1"/>
  <c r="AB263" i="7" s="1"/>
  <c r="V242" i="7"/>
  <c r="X242" i="7" s="1"/>
  <c r="AB242" i="7" s="1"/>
  <c r="V163" i="7"/>
  <c r="X163" i="7" s="1"/>
  <c r="AB163" i="7" s="1"/>
  <c r="V144" i="7"/>
  <c r="X144" i="7" s="1"/>
  <c r="AB144" i="7" s="1"/>
  <c r="V246" i="7"/>
  <c r="X246" i="7" s="1"/>
  <c r="AB246" i="7" s="1"/>
  <c r="V167" i="7"/>
  <c r="X167" i="7" s="1"/>
  <c r="AB167" i="7" s="1"/>
  <c r="V154" i="7"/>
  <c r="X154" i="7" s="1"/>
  <c r="AB154" i="7" s="1"/>
  <c r="V48" i="7"/>
  <c r="X48" i="7" s="1"/>
  <c r="AB48" i="7" s="1"/>
  <c r="V156" i="7"/>
  <c r="X156" i="7" s="1"/>
  <c r="AB156" i="7" s="1"/>
  <c r="V111" i="7"/>
  <c r="X111" i="7" s="1"/>
  <c r="AB111" i="7" s="1"/>
  <c r="V203" i="7"/>
  <c r="X203" i="7" s="1"/>
  <c r="AB203" i="7" s="1"/>
  <c r="V137" i="7"/>
  <c r="X137" i="7" s="1"/>
  <c r="AB137" i="7" s="1"/>
  <c r="J174" i="1"/>
  <c r="D174" i="8"/>
  <c r="S174" i="1"/>
  <c r="J58" i="1"/>
  <c r="D58" i="8"/>
  <c r="S58" i="1"/>
  <c r="J243" i="1"/>
  <c r="S243" i="1"/>
  <c r="D243" i="8"/>
  <c r="J104" i="1"/>
  <c r="D104" i="8"/>
  <c r="S104" i="1"/>
  <c r="J234" i="1"/>
  <c r="S234" i="1"/>
  <c r="D234" i="8"/>
  <c r="J67" i="1"/>
  <c r="D67" i="8"/>
  <c r="S67" i="1"/>
  <c r="J72" i="1"/>
  <c r="D72" i="8"/>
  <c r="S72" i="1"/>
  <c r="J155" i="1"/>
  <c r="D155" i="8"/>
  <c r="S155" i="1"/>
  <c r="J224" i="1"/>
  <c r="D224" i="8"/>
  <c r="S224" i="1"/>
  <c r="V15" i="7"/>
  <c r="X15" i="7" s="1"/>
  <c r="AB15" i="7" s="1"/>
  <c r="V59" i="7"/>
  <c r="X59" i="7" s="1"/>
  <c r="AB59" i="7" s="1"/>
  <c r="V231" i="7"/>
  <c r="X231" i="7" s="1"/>
  <c r="AB231" i="7" s="1"/>
  <c r="V165" i="7"/>
  <c r="X165" i="7" s="1"/>
  <c r="AB165" i="7" s="1"/>
  <c r="V151" i="7"/>
  <c r="X151" i="7" s="1"/>
  <c r="AB151" i="7" s="1"/>
  <c r="V130" i="7"/>
  <c r="X130" i="7" s="1"/>
  <c r="AB130" i="7" s="1"/>
  <c r="V179" i="7"/>
  <c r="X179" i="7" s="1"/>
  <c r="AB179" i="7" s="1"/>
  <c r="V255" i="7"/>
  <c r="X255" i="7" s="1"/>
  <c r="AB255" i="7" s="1"/>
  <c r="V225" i="7"/>
  <c r="X225" i="7" s="1"/>
  <c r="AB225" i="7" s="1"/>
  <c r="V128" i="7"/>
  <c r="X128" i="7" s="1"/>
  <c r="AB128" i="7" s="1"/>
  <c r="V201" i="7"/>
  <c r="X201" i="7" s="1"/>
  <c r="AB201" i="7" s="1"/>
  <c r="V10" i="7"/>
  <c r="X10" i="7" s="1"/>
  <c r="AB10" i="7" s="1"/>
  <c r="V29" i="7"/>
  <c r="X29" i="7" s="1"/>
  <c r="AB29" i="7" s="1"/>
  <c r="V47" i="7"/>
  <c r="X47" i="7" s="1"/>
  <c r="AB47" i="7" s="1"/>
  <c r="V51" i="7"/>
  <c r="X51" i="7" s="1"/>
  <c r="AB51" i="7" s="1"/>
  <c r="V44" i="7"/>
  <c r="X44" i="7" s="1"/>
  <c r="AB44" i="7" s="1"/>
  <c r="V41" i="7"/>
  <c r="X41" i="7" s="1"/>
  <c r="AB41" i="7" s="1"/>
  <c r="V84" i="7"/>
  <c r="X84" i="7" s="1"/>
  <c r="AB84" i="7" s="1"/>
  <c r="V185" i="7"/>
  <c r="X185" i="7" s="1"/>
  <c r="AB185" i="7" s="1"/>
  <c r="V9" i="7"/>
  <c r="X9" i="7" s="1"/>
  <c r="AB9" i="7" s="1"/>
  <c r="V124" i="7"/>
  <c r="X124" i="7" s="1"/>
  <c r="AB124" i="7" s="1"/>
  <c r="V214" i="7"/>
  <c r="X214" i="7" s="1"/>
  <c r="AB214" i="7" s="1"/>
  <c r="V120" i="7"/>
  <c r="X120" i="7" s="1"/>
  <c r="AB120" i="7" s="1"/>
  <c r="V235" i="7"/>
  <c r="X235" i="7" s="1"/>
  <c r="AB235" i="7" s="1"/>
  <c r="V91" i="7"/>
  <c r="X91" i="7" s="1"/>
  <c r="AB91" i="7" s="1"/>
  <c r="V103" i="7"/>
  <c r="X103" i="7" s="1"/>
  <c r="AB103" i="7" s="1"/>
  <c r="V169" i="7"/>
  <c r="X169" i="7" s="1"/>
  <c r="AB169" i="7" s="1"/>
  <c r="V105" i="7"/>
  <c r="X105" i="7" s="1"/>
  <c r="AB105" i="7" s="1"/>
  <c r="V102" i="7"/>
  <c r="X102" i="7" s="1"/>
  <c r="AB102" i="7" s="1"/>
  <c r="V85" i="7"/>
  <c r="X85" i="7" s="1"/>
  <c r="AB85" i="7" s="1"/>
  <c r="V129" i="7"/>
  <c r="X129" i="7" s="1"/>
  <c r="AB129" i="7" s="1"/>
  <c r="V149" i="7"/>
  <c r="X149" i="7" s="1"/>
  <c r="AB149" i="7" s="1"/>
  <c r="V221" i="7"/>
  <c r="X221" i="7" s="1"/>
  <c r="AB221" i="7" s="1"/>
  <c r="V117" i="7"/>
  <c r="X117" i="7" s="1"/>
  <c r="AB117" i="7" s="1"/>
  <c r="V87" i="7"/>
  <c r="X87" i="7" s="1"/>
  <c r="AB87" i="7" s="1"/>
  <c r="V190" i="7"/>
  <c r="X190" i="7" s="1"/>
  <c r="AB190" i="7" s="1"/>
  <c r="V182" i="7"/>
  <c r="X182" i="7" s="1"/>
  <c r="AB182" i="7" s="1"/>
  <c r="V71" i="7"/>
  <c r="X71" i="7" s="1"/>
  <c r="AB71" i="7" s="1"/>
  <c r="V176" i="7"/>
  <c r="X176" i="7" s="1"/>
  <c r="AB176" i="7" s="1"/>
  <c r="V196" i="7"/>
  <c r="X196" i="7" s="1"/>
  <c r="AB196" i="7" s="1"/>
  <c r="V222" i="7"/>
  <c r="X222" i="7" s="1"/>
  <c r="AB222" i="7" s="1"/>
  <c r="V166" i="7"/>
  <c r="X166" i="7" s="1"/>
  <c r="AB166" i="7" s="1"/>
  <c r="V219" i="7"/>
  <c r="X219" i="7" s="1"/>
  <c r="AB219" i="7" s="1"/>
  <c r="J245" i="1"/>
  <c r="D245" i="8"/>
  <c r="S245" i="1"/>
  <c r="H5" i="1"/>
  <c r="J162" i="1"/>
  <c r="D162" i="8"/>
  <c r="S162" i="1"/>
  <c r="J53" i="1"/>
  <c r="S53" i="1"/>
  <c r="D53" i="8"/>
  <c r="J39" i="1"/>
  <c r="S39" i="1"/>
  <c r="D39" i="8"/>
  <c r="J43" i="1"/>
  <c r="S43" i="1"/>
  <c r="D43" i="8"/>
  <c r="J11" i="1"/>
  <c r="D11" i="8"/>
  <c r="S11" i="1"/>
  <c r="J32" i="1"/>
  <c r="D32" i="8"/>
  <c r="S32" i="1"/>
  <c r="J12" i="1"/>
  <c r="D12" i="8"/>
  <c r="S12" i="1"/>
  <c r="J121" i="1"/>
  <c r="D121" i="8"/>
  <c r="S121" i="1"/>
  <c r="J83" i="1"/>
  <c r="D83" i="8"/>
  <c r="S83" i="1"/>
  <c r="J187" i="1"/>
  <c r="D187" i="8"/>
  <c r="S187" i="1"/>
  <c r="J215" i="1"/>
  <c r="D215" i="8"/>
  <c r="S215" i="1"/>
  <c r="J183" i="1"/>
  <c r="S183" i="1"/>
  <c r="D183" i="8"/>
  <c r="J60" i="1"/>
  <c r="D60" i="8"/>
  <c r="S60" i="1"/>
  <c r="J251" i="1"/>
  <c r="S251" i="1"/>
  <c r="D251" i="8"/>
  <c r="J7" i="1"/>
  <c r="D7" i="8"/>
  <c r="S7" i="1"/>
  <c r="J145" i="1"/>
  <c r="D145" i="8"/>
  <c r="S145" i="1"/>
  <c r="J96" i="1"/>
  <c r="D96" i="8"/>
  <c r="S96" i="1"/>
  <c r="J171" i="1"/>
  <c r="S171" i="1"/>
  <c r="D171" i="8"/>
  <c r="J76" i="1"/>
  <c r="D76" i="8"/>
  <c r="S76" i="1"/>
  <c r="J168" i="1"/>
  <c r="D168" i="8"/>
  <c r="S168" i="1"/>
  <c r="J148" i="1"/>
  <c r="D148" i="8"/>
  <c r="S148" i="1"/>
  <c r="J247" i="1"/>
  <c r="S247" i="1"/>
  <c r="D247" i="8"/>
  <c r="J232" i="1"/>
  <c r="D232" i="8"/>
  <c r="S232" i="1"/>
  <c r="J142" i="1"/>
  <c r="S142" i="1"/>
  <c r="D142" i="8"/>
  <c r="J216" i="1"/>
  <c r="D216" i="8"/>
  <c r="S216" i="1"/>
  <c r="J181" i="1"/>
  <c r="S181" i="1"/>
  <c r="D181" i="8"/>
  <c r="J227" i="1"/>
  <c r="D227" i="8"/>
  <c r="S227" i="1"/>
  <c r="J139" i="1"/>
  <c r="D139" i="8"/>
  <c r="S139" i="1"/>
  <c r="J223" i="1"/>
  <c r="D223" i="8"/>
  <c r="S223" i="1"/>
  <c r="V253" i="7"/>
  <c r="X253" i="7" s="1"/>
  <c r="AB253" i="7" s="1"/>
  <c r="J107" i="1"/>
  <c r="D107" i="8"/>
  <c r="S107" i="1"/>
  <c r="J70" i="1"/>
  <c r="S70" i="1"/>
  <c r="D70" i="8"/>
  <c r="J66" i="1"/>
  <c r="S66" i="1"/>
  <c r="D66" i="8"/>
  <c r="J79" i="1"/>
  <c r="D79" i="8"/>
  <c r="S79" i="1"/>
  <c r="J14" i="1"/>
  <c r="D14" i="8"/>
  <c r="S14" i="1"/>
  <c r="J37" i="1"/>
  <c r="D37" i="8"/>
  <c r="S37" i="1"/>
  <c r="J54" i="1"/>
  <c r="S54" i="1"/>
  <c r="D54" i="8"/>
  <c r="J42" i="1"/>
  <c r="S42" i="1"/>
  <c r="D42" i="8"/>
  <c r="J16" i="1"/>
  <c r="D16" i="8"/>
  <c r="S16" i="1"/>
  <c r="J249" i="1"/>
  <c r="D249" i="8"/>
  <c r="S249" i="1"/>
  <c r="J241" i="1"/>
  <c r="D241" i="8"/>
  <c r="S241" i="1"/>
  <c r="V204" i="7"/>
  <c r="X204" i="7" s="1"/>
  <c r="AB204" i="7" s="1"/>
  <c r="J263" i="1"/>
  <c r="D263" i="8"/>
  <c r="S263" i="1"/>
  <c r="J75" i="1"/>
  <c r="S75" i="1"/>
  <c r="D75" i="8"/>
  <c r="J242" i="1"/>
  <c r="D242" i="8"/>
  <c r="S242" i="1"/>
  <c r="J194" i="1"/>
  <c r="D194" i="8"/>
  <c r="S194" i="1"/>
  <c r="J163" i="1"/>
  <c r="D163" i="8"/>
  <c r="S163" i="1"/>
  <c r="J180" i="1"/>
  <c r="D180" i="8"/>
  <c r="S180" i="1"/>
  <c r="J144" i="1"/>
  <c r="D144" i="8"/>
  <c r="S144" i="1"/>
  <c r="J126" i="1"/>
  <c r="D126" i="8"/>
  <c r="S126" i="1"/>
  <c r="J246" i="1"/>
  <c r="D246" i="8"/>
  <c r="S246" i="1"/>
  <c r="J198" i="1"/>
  <c r="D198" i="8"/>
  <c r="S198" i="1"/>
  <c r="J167" i="1"/>
  <c r="D167" i="8"/>
  <c r="S167" i="1"/>
  <c r="J74" i="1"/>
  <c r="S74" i="1"/>
  <c r="D74" i="8"/>
  <c r="J154" i="1"/>
  <c r="D154" i="8"/>
  <c r="S154" i="1"/>
  <c r="J34" i="1"/>
  <c r="S34" i="1"/>
  <c r="D34" i="8"/>
  <c r="J48" i="1"/>
  <c r="D48" i="8"/>
  <c r="S48" i="1"/>
  <c r="J192" i="1"/>
  <c r="D192" i="8"/>
  <c r="S192" i="1"/>
  <c r="J156" i="1"/>
  <c r="S156" i="1"/>
  <c r="D156" i="8"/>
  <c r="J62" i="1"/>
  <c r="D62" i="8"/>
  <c r="S62" i="1"/>
  <c r="J111" i="1"/>
  <c r="D111" i="8"/>
  <c r="S111" i="1"/>
  <c r="J94" i="1"/>
  <c r="D94" i="8"/>
  <c r="S94" i="1"/>
  <c r="J64" i="1"/>
  <c r="S64" i="1"/>
  <c r="D64" i="8"/>
  <c r="J203" i="1"/>
  <c r="D203" i="8"/>
  <c r="S203" i="1"/>
  <c r="J238" i="1"/>
  <c r="D238" i="8"/>
  <c r="S238" i="1"/>
  <c r="J137" i="1"/>
  <c r="D137" i="8"/>
  <c r="S137" i="1"/>
  <c r="T265" i="7"/>
  <c r="T267" i="7" s="1"/>
  <c r="V143" i="7"/>
  <c r="X143" i="7" s="1"/>
  <c r="Z143" i="7" s="1"/>
  <c r="V20" i="7"/>
  <c r="X20" i="7" s="1"/>
  <c r="AB20" i="7" s="1"/>
  <c r="V45" i="7"/>
  <c r="X45" i="7" s="1"/>
  <c r="AB45" i="7" s="1"/>
  <c r="V17" i="7"/>
  <c r="X17" i="7" s="1"/>
  <c r="AB17" i="7" s="1"/>
  <c r="V19" i="7"/>
  <c r="X19" i="7" s="1"/>
  <c r="AB19" i="7" s="1"/>
  <c r="V57" i="7"/>
  <c r="X57" i="7" s="1"/>
  <c r="AB57" i="7" s="1"/>
  <c r="V6" i="7"/>
  <c r="X6" i="7" s="1"/>
  <c r="AB6" i="7" s="1"/>
  <c r="V211" i="7"/>
  <c r="X211" i="7" s="1"/>
  <c r="AB211" i="7" s="1"/>
  <c r="V186" i="7"/>
  <c r="X186" i="7" s="1"/>
  <c r="AB186" i="7" s="1"/>
  <c r="V207" i="7"/>
  <c r="X207" i="7" s="1"/>
  <c r="AB207" i="7" s="1"/>
  <c r="V150" i="7"/>
  <c r="X150" i="7" s="1"/>
  <c r="AB150" i="7" s="1"/>
  <c r="V92" i="7"/>
  <c r="X92" i="7" s="1"/>
  <c r="AB92" i="7" s="1"/>
  <c r="V146" i="7"/>
  <c r="X146" i="7" s="1"/>
  <c r="AB146" i="7" s="1"/>
  <c r="V209" i="7"/>
  <c r="X209" i="7" s="1"/>
  <c r="AB209" i="7" s="1"/>
  <c r="V77" i="7"/>
  <c r="X77" i="7" s="1"/>
  <c r="AB77" i="7" s="1"/>
  <c r="V170" i="7"/>
  <c r="X170" i="7" s="1"/>
  <c r="AB170" i="7" s="1"/>
  <c r="V256" i="7"/>
  <c r="X256" i="7" s="1"/>
  <c r="AB256" i="7" s="1"/>
  <c r="V134" i="7"/>
  <c r="X134" i="7" s="1"/>
  <c r="AB134" i="7" s="1"/>
  <c r="V252" i="7"/>
  <c r="X252" i="7" s="1"/>
  <c r="AB252" i="7" s="1"/>
  <c r="V114" i="7"/>
  <c r="X114" i="7" s="1"/>
  <c r="AB114" i="7" s="1"/>
  <c r="V210" i="7"/>
  <c r="X210" i="7" s="1"/>
  <c r="AB210" i="7" s="1"/>
  <c r="V110" i="7"/>
  <c r="X110" i="7" s="1"/>
  <c r="AB110" i="7" s="1"/>
  <c r="V95" i="7"/>
  <c r="X95" i="7" s="1"/>
  <c r="AB95" i="7" s="1"/>
  <c r="J228" i="1"/>
  <c r="S228" i="1"/>
  <c r="D228" i="8"/>
  <c r="V157" i="7"/>
  <c r="X157" i="7" s="1"/>
  <c r="AB157" i="7" s="1"/>
  <c r="V115" i="7"/>
  <c r="X115" i="7" s="1"/>
  <c r="AB115" i="7" s="1"/>
  <c r="V175" i="7"/>
  <c r="X175" i="7" s="1"/>
  <c r="AB175" i="7" s="1"/>
  <c r="J237" i="1"/>
  <c r="D237" i="8"/>
  <c r="S237" i="1"/>
  <c r="V140" i="7"/>
  <c r="X140" i="7" s="1"/>
  <c r="AB140" i="7" s="1"/>
  <c r="V258" i="7"/>
  <c r="X258" i="7" s="1"/>
  <c r="AB258" i="7" s="1"/>
  <c r="F236" i="8" l="1"/>
  <c r="H236" i="8" s="1"/>
  <c r="J236" i="8" s="1"/>
  <c r="H131" i="8"/>
  <c r="J131" i="8" s="1"/>
  <c r="L236" i="1"/>
  <c r="L131" i="1"/>
  <c r="P131" i="1"/>
  <c r="Z131" i="7"/>
  <c r="V267" i="7"/>
  <c r="Z216" i="7"/>
  <c r="Z6" i="7"/>
  <c r="Z79" i="7"/>
  <c r="Z184" i="7"/>
  <c r="Z50" i="7"/>
  <c r="Z186" i="7"/>
  <c r="Z57" i="7"/>
  <c r="Z228" i="7"/>
  <c r="Z91" i="7"/>
  <c r="Z13" i="7"/>
  <c r="Z207" i="7"/>
  <c r="Z211" i="7"/>
  <c r="Z89" i="7"/>
  <c r="Z245" i="7"/>
  <c r="Z141" i="7"/>
  <c r="Z240" i="7"/>
  <c r="Z189" i="7"/>
  <c r="Z198" i="7"/>
  <c r="Z221" i="7"/>
  <c r="Z128" i="7"/>
  <c r="Z65" i="7"/>
  <c r="Z199" i="7"/>
  <c r="Z112" i="7"/>
  <c r="Z227" i="7"/>
  <c r="Z196" i="7"/>
  <c r="Z144" i="7"/>
  <c r="Z98" i="7"/>
  <c r="Z244" i="7"/>
  <c r="Z85" i="7"/>
  <c r="Z49" i="7"/>
  <c r="Z118" i="7"/>
  <c r="Z177" i="7"/>
  <c r="Z224" i="7"/>
  <c r="Z73" i="7"/>
  <c r="Z253" i="7"/>
  <c r="Z87" i="7"/>
  <c r="Z201" i="7"/>
  <c r="Z225" i="7"/>
  <c r="Z70" i="7"/>
  <c r="Z39" i="7"/>
  <c r="Z93" i="7"/>
  <c r="Z27" i="7"/>
  <c r="Z116" i="7"/>
  <c r="Z22" i="7"/>
  <c r="Z81" i="7"/>
  <c r="Z200" i="7"/>
  <c r="Z86" i="7"/>
  <c r="Z60" i="7"/>
  <c r="Z77" i="7"/>
  <c r="Z38" i="7"/>
  <c r="Z248" i="7"/>
  <c r="Z175" i="7"/>
  <c r="Z110" i="7"/>
  <c r="Z252" i="7"/>
  <c r="Z204" i="7"/>
  <c r="Z222" i="7"/>
  <c r="Z105" i="7"/>
  <c r="Z41" i="7"/>
  <c r="Z179" i="7"/>
  <c r="Z203" i="7"/>
  <c r="Z242" i="7"/>
  <c r="Z145" i="7"/>
  <c r="Z188" i="7"/>
  <c r="Z46" i="7"/>
  <c r="Z78" i="7"/>
  <c r="Z260" i="7"/>
  <c r="Z83" i="7"/>
  <c r="Z69" i="7"/>
  <c r="Z257" i="7"/>
  <c r="Z173" i="7"/>
  <c r="Z161" i="7"/>
  <c r="Z26" i="7"/>
  <c r="Z31" i="7"/>
  <c r="Z220" i="7"/>
  <c r="Z238" i="7"/>
  <c r="Z75" i="7"/>
  <c r="Z16" i="7"/>
  <c r="Z140" i="7"/>
  <c r="Z114" i="7"/>
  <c r="Z256" i="7"/>
  <c r="Z45" i="7"/>
  <c r="Z9" i="7"/>
  <c r="Z47" i="7"/>
  <c r="Z151" i="7"/>
  <c r="Z111" i="7"/>
  <c r="Z154" i="7"/>
  <c r="Z76" i="7"/>
  <c r="Z7" i="7"/>
  <c r="Z12" i="7"/>
  <c r="Z147" i="7"/>
  <c r="Z213" i="7"/>
  <c r="Z100" i="7"/>
  <c r="Z18" i="7"/>
  <c r="Z23" i="7"/>
  <c r="Z113" i="7"/>
  <c r="Z153" i="7"/>
  <c r="Z97" i="7"/>
  <c r="Z133" i="7"/>
  <c r="Z35" i="7"/>
  <c r="Z109" i="7"/>
  <c r="Z126" i="7"/>
  <c r="Z66" i="7"/>
  <c r="Z223" i="7"/>
  <c r="Z170" i="7"/>
  <c r="Z182" i="7"/>
  <c r="Z117" i="7"/>
  <c r="Z149" i="7"/>
  <c r="Z235" i="7"/>
  <c r="Z29" i="7"/>
  <c r="Z48" i="7"/>
  <c r="Z167" i="7"/>
  <c r="Z187" i="7"/>
  <c r="Z11" i="7"/>
  <c r="Z197" i="7"/>
  <c r="Z208" i="7"/>
  <c r="Z58" i="7"/>
  <c r="Z64" i="7"/>
  <c r="Z194" i="7"/>
  <c r="Z107" i="7"/>
  <c r="Z139" i="7"/>
  <c r="Z96" i="7"/>
  <c r="Z162" i="7"/>
  <c r="F64" i="8"/>
  <c r="H64" i="8" s="1"/>
  <c r="L64" i="1"/>
  <c r="P64" i="1"/>
  <c r="F156" i="8"/>
  <c r="H156" i="8" s="1"/>
  <c r="L156" i="1"/>
  <c r="P156" i="1"/>
  <c r="L154" i="1"/>
  <c r="F154" i="8"/>
  <c r="H154" i="8" s="1"/>
  <c r="P154" i="1"/>
  <c r="F246" i="8"/>
  <c r="H246" i="8" s="1"/>
  <c r="L246" i="1"/>
  <c r="P246" i="1"/>
  <c r="L163" i="1"/>
  <c r="P163" i="1"/>
  <c r="F163" i="8"/>
  <c r="H163" i="8" s="1"/>
  <c r="P263" i="1"/>
  <c r="L263" i="1"/>
  <c r="F263" i="8"/>
  <c r="H263" i="8" s="1"/>
  <c r="F249" i="8"/>
  <c r="H249" i="8" s="1"/>
  <c r="P249" i="1"/>
  <c r="L249" i="1"/>
  <c r="L37" i="1"/>
  <c r="F37" i="8"/>
  <c r="H37" i="8" s="1"/>
  <c r="P37" i="1"/>
  <c r="L70" i="1"/>
  <c r="F70" i="8"/>
  <c r="H70" i="8" s="1"/>
  <c r="P70" i="1"/>
  <c r="P223" i="1"/>
  <c r="F223" i="8"/>
  <c r="H223" i="8" s="1"/>
  <c r="L223" i="1"/>
  <c r="F216" i="8"/>
  <c r="H216" i="8" s="1"/>
  <c r="P216" i="1"/>
  <c r="L216" i="1"/>
  <c r="F148" i="8"/>
  <c r="H148" i="8" s="1"/>
  <c r="L148" i="1"/>
  <c r="P148" i="1"/>
  <c r="F96" i="8"/>
  <c r="H96" i="8" s="1"/>
  <c r="P96" i="1"/>
  <c r="L96" i="1"/>
  <c r="F60" i="8"/>
  <c r="H60" i="8" s="1"/>
  <c r="L60" i="1"/>
  <c r="P60" i="1"/>
  <c r="P83" i="1"/>
  <c r="L83" i="1"/>
  <c r="F83" i="8"/>
  <c r="H83" i="8" s="1"/>
  <c r="P11" i="1"/>
  <c r="F11" i="8"/>
  <c r="H11" i="8" s="1"/>
  <c r="L11" i="1"/>
  <c r="F162" i="8"/>
  <c r="H162" i="8" s="1"/>
  <c r="L162" i="1"/>
  <c r="P162" i="1"/>
  <c r="F72" i="8"/>
  <c r="H72" i="8" s="1"/>
  <c r="P72" i="1"/>
  <c r="L72" i="1"/>
  <c r="L243" i="1"/>
  <c r="F243" i="8"/>
  <c r="H243" i="8" s="1"/>
  <c r="P243" i="1"/>
  <c r="F253" i="8"/>
  <c r="H253" i="8" s="1"/>
  <c r="P253" i="1"/>
  <c r="L253" i="1"/>
  <c r="F141" i="8"/>
  <c r="H141" i="8" s="1"/>
  <c r="L141" i="1"/>
  <c r="P141" i="1"/>
  <c r="L225" i="1"/>
  <c r="F225" i="8"/>
  <c r="H225" i="8" s="1"/>
  <c r="P225" i="1"/>
  <c r="P160" i="1"/>
  <c r="L160" i="1"/>
  <c r="F160" i="8"/>
  <c r="H160" i="8" s="1"/>
  <c r="P157" i="1"/>
  <c r="F157" i="8"/>
  <c r="H157" i="8" s="1"/>
  <c r="L157" i="1"/>
  <c r="L110" i="1"/>
  <c r="P110" i="1"/>
  <c r="F110" i="8"/>
  <c r="H110" i="8" s="1"/>
  <c r="P134" i="1"/>
  <c r="L134" i="1"/>
  <c r="F134" i="8"/>
  <c r="H134" i="8" s="1"/>
  <c r="P150" i="1"/>
  <c r="L150" i="1"/>
  <c r="F150" i="8"/>
  <c r="H150" i="8" s="1"/>
  <c r="P6" i="1"/>
  <c r="L6" i="1"/>
  <c r="F6" i="8"/>
  <c r="H6" i="8" s="1"/>
  <c r="F45" i="8"/>
  <c r="H45" i="8" s="1"/>
  <c r="P45" i="1"/>
  <c r="L45" i="1"/>
  <c r="J143" i="1"/>
  <c r="H265" i="1"/>
  <c r="H267" i="1" s="1"/>
  <c r="D143" i="8"/>
  <c r="D265" i="8" s="1"/>
  <c r="S143" i="1"/>
  <c r="S265" i="1" s="1"/>
  <c r="P196" i="1"/>
  <c r="F196" i="8"/>
  <c r="H196" i="8" s="1"/>
  <c r="L196" i="1"/>
  <c r="L190" i="1"/>
  <c r="F190" i="8"/>
  <c r="H190" i="8" s="1"/>
  <c r="P190" i="1"/>
  <c r="P149" i="1"/>
  <c r="F149" i="8"/>
  <c r="H149" i="8" s="1"/>
  <c r="L149" i="1"/>
  <c r="F105" i="8"/>
  <c r="H105" i="8" s="1"/>
  <c r="P105" i="1"/>
  <c r="L105" i="1"/>
  <c r="F235" i="8"/>
  <c r="H235" i="8" s="1"/>
  <c r="P235" i="1"/>
  <c r="L235" i="1"/>
  <c r="L9" i="1"/>
  <c r="P9" i="1"/>
  <c r="F9" i="8"/>
  <c r="H9" i="8" s="1"/>
  <c r="F44" i="8"/>
  <c r="H44" i="8" s="1"/>
  <c r="P44" i="1"/>
  <c r="L44" i="1"/>
  <c r="L10" i="1"/>
  <c r="F10" i="8"/>
  <c r="H10" i="8" s="1"/>
  <c r="P10" i="1"/>
  <c r="F200" i="8"/>
  <c r="H200" i="8" s="1"/>
  <c r="L200" i="1"/>
  <c r="P200" i="1"/>
  <c r="F244" i="8"/>
  <c r="H244" i="8" s="1"/>
  <c r="P244" i="1"/>
  <c r="L244" i="1"/>
  <c r="F119" i="8"/>
  <c r="H119" i="8" s="1"/>
  <c r="L119" i="1"/>
  <c r="P119" i="1"/>
  <c r="P191" i="1"/>
  <c r="F191" i="8"/>
  <c r="H191" i="8" s="1"/>
  <c r="L191" i="1"/>
  <c r="L179" i="1"/>
  <c r="P179" i="1"/>
  <c r="F179" i="8"/>
  <c r="H179" i="8" s="1"/>
  <c r="P15" i="1"/>
  <c r="F15" i="8"/>
  <c r="H15" i="8" s="1"/>
  <c r="L15" i="1"/>
  <c r="L82" i="1"/>
  <c r="F82" i="8"/>
  <c r="H82" i="8" s="1"/>
  <c r="P82" i="1"/>
  <c r="P138" i="1"/>
  <c r="L138" i="1"/>
  <c r="F138" i="8"/>
  <c r="H138" i="8" s="1"/>
  <c r="L61" i="1"/>
  <c r="P61" i="1"/>
  <c r="F61" i="8"/>
  <c r="H61" i="8" s="1"/>
  <c r="F193" i="8"/>
  <c r="H193" i="8" s="1"/>
  <c r="L193" i="1"/>
  <c r="P193" i="1"/>
  <c r="F18" i="8"/>
  <c r="H18" i="8" s="1"/>
  <c r="L18" i="1"/>
  <c r="P18" i="1"/>
  <c r="L50" i="1"/>
  <c r="F50" i="8"/>
  <c r="H50" i="8" s="1"/>
  <c r="P50" i="1"/>
  <c r="L56" i="1"/>
  <c r="F56" i="8"/>
  <c r="H56" i="8" s="1"/>
  <c r="P56" i="1"/>
  <c r="P199" i="1"/>
  <c r="F199" i="8"/>
  <c r="H199" i="8" s="1"/>
  <c r="L199" i="1"/>
  <c r="F248" i="8"/>
  <c r="H248" i="8" s="1"/>
  <c r="P248" i="1"/>
  <c r="L248" i="1"/>
  <c r="F152" i="8"/>
  <c r="H152" i="8" s="1"/>
  <c r="P152" i="1"/>
  <c r="L152" i="1"/>
  <c r="F89" i="8"/>
  <c r="H89" i="8" s="1"/>
  <c r="P89" i="1"/>
  <c r="L89" i="1"/>
  <c r="F197" i="8"/>
  <c r="H197" i="8" s="1"/>
  <c r="P197" i="1"/>
  <c r="L197" i="1"/>
  <c r="L254" i="1"/>
  <c r="F254" i="8"/>
  <c r="H254" i="8" s="1"/>
  <c r="P254" i="1"/>
  <c r="F101" i="8"/>
  <c r="H101" i="8" s="1"/>
  <c r="L101" i="1"/>
  <c r="P101" i="1"/>
  <c r="F132" i="8"/>
  <c r="H132" i="8" s="1"/>
  <c r="P132" i="1"/>
  <c r="L132" i="1"/>
  <c r="P24" i="1"/>
  <c r="F24" i="8"/>
  <c r="H24" i="8" s="1"/>
  <c r="L24" i="1"/>
  <c r="F133" i="8"/>
  <c r="H133" i="8" s="1"/>
  <c r="L133" i="1"/>
  <c r="P133" i="1"/>
  <c r="F208" i="8"/>
  <c r="H208" i="8" s="1"/>
  <c r="P208" i="1"/>
  <c r="L208" i="1"/>
  <c r="F26" i="8"/>
  <c r="H26" i="8" s="1"/>
  <c r="L26" i="1"/>
  <c r="P26" i="1"/>
  <c r="P226" i="1"/>
  <c r="F226" i="8"/>
  <c r="H226" i="8" s="1"/>
  <c r="L226" i="1"/>
  <c r="P130" i="1"/>
  <c r="L130" i="1"/>
  <c r="F130" i="8"/>
  <c r="H130" i="8" s="1"/>
  <c r="F36" i="8"/>
  <c r="H36" i="8" s="1"/>
  <c r="P36" i="1"/>
  <c r="L36" i="1"/>
  <c r="Z165" i="7"/>
  <c r="Z82" i="7"/>
  <c r="Z138" i="7"/>
  <c r="Z61" i="7"/>
  <c r="Z158" i="7"/>
  <c r="Z193" i="7"/>
  <c r="Z172" i="7"/>
  <c r="Z68" i="7"/>
  <c r="Z63" i="7"/>
  <c r="Z56" i="7"/>
  <c r="Z230" i="7"/>
  <c r="Z164" i="7"/>
  <c r="Z152" i="7"/>
  <c r="Z250" i="7"/>
  <c r="Z178" i="7"/>
  <c r="Z254" i="7"/>
  <c r="Z206" i="7"/>
  <c r="Z217" i="7"/>
  <c r="Z40" i="7"/>
  <c r="Z25" i="7"/>
  <c r="Z264" i="7"/>
  <c r="Z99" i="7"/>
  <c r="Z226" i="7"/>
  <c r="Z191" i="7"/>
  <c r="Z135" i="7"/>
  <c r="Z160" i="7"/>
  <c r="Z33" i="7"/>
  <c r="Z155" i="7"/>
  <c r="Z234" i="7"/>
  <c r="Z119" i="7"/>
  <c r="Z123" i="7"/>
  <c r="Z55" i="7"/>
  <c r="Z212" i="7"/>
  <c r="Z94" i="7"/>
  <c r="Z192" i="7"/>
  <c r="Z74" i="7"/>
  <c r="Z241" i="7"/>
  <c r="Z14" i="7"/>
  <c r="Z142" i="7"/>
  <c r="Z168" i="7"/>
  <c r="Z121" i="7"/>
  <c r="Z43" i="7"/>
  <c r="V265" i="7"/>
  <c r="P137" i="1"/>
  <c r="F137" i="8"/>
  <c r="H137" i="8" s="1"/>
  <c r="L137" i="1"/>
  <c r="L94" i="1"/>
  <c r="F94" i="8"/>
  <c r="H94" i="8" s="1"/>
  <c r="P94" i="1"/>
  <c r="P192" i="1"/>
  <c r="F192" i="8"/>
  <c r="H192" i="8" s="1"/>
  <c r="L192" i="1"/>
  <c r="L74" i="1"/>
  <c r="P74" i="1"/>
  <c r="F74" i="8"/>
  <c r="H74" i="8" s="1"/>
  <c r="F126" i="8"/>
  <c r="H126" i="8" s="1"/>
  <c r="P126" i="1"/>
  <c r="L126" i="1"/>
  <c r="L194" i="1"/>
  <c r="F194" i="8"/>
  <c r="H194" i="8" s="1"/>
  <c r="P194" i="1"/>
  <c r="F16" i="8"/>
  <c r="H16" i="8" s="1"/>
  <c r="P16" i="1"/>
  <c r="L16" i="1"/>
  <c r="L14" i="1"/>
  <c r="P14" i="1"/>
  <c r="F14" i="8"/>
  <c r="H14" i="8" s="1"/>
  <c r="F107" i="8"/>
  <c r="H107" i="8" s="1"/>
  <c r="P107" i="1"/>
  <c r="L107" i="1"/>
  <c r="L139" i="1"/>
  <c r="F139" i="8"/>
  <c r="H139" i="8" s="1"/>
  <c r="P139" i="1"/>
  <c r="P142" i="1"/>
  <c r="L142" i="1"/>
  <c r="F142" i="8"/>
  <c r="H142" i="8" s="1"/>
  <c r="P168" i="1"/>
  <c r="F168" i="8"/>
  <c r="H168" i="8" s="1"/>
  <c r="L168" i="1"/>
  <c r="P145" i="1"/>
  <c r="F145" i="8"/>
  <c r="H145" i="8" s="1"/>
  <c r="L145" i="1"/>
  <c r="P183" i="1"/>
  <c r="L183" i="1"/>
  <c r="F183" i="8"/>
  <c r="H183" i="8" s="1"/>
  <c r="P121" i="1"/>
  <c r="F121" i="8"/>
  <c r="H121" i="8" s="1"/>
  <c r="L121" i="1"/>
  <c r="F43" i="8"/>
  <c r="H43" i="8" s="1"/>
  <c r="P43" i="1"/>
  <c r="L43" i="1"/>
  <c r="P67" i="1"/>
  <c r="F67" i="8"/>
  <c r="H67" i="8" s="1"/>
  <c r="L67" i="1"/>
  <c r="P58" i="1"/>
  <c r="L58" i="1"/>
  <c r="F58" i="8"/>
  <c r="H58" i="8" s="1"/>
  <c r="AB5" i="7"/>
  <c r="L201" i="1"/>
  <c r="F201" i="8"/>
  <c r="H201" i="8" s="1"/>
  <c r="P201" i="1"/>
  <c r="F189" i="8"/>
  <c r="H189" i="8" s="1"/>
  <c r="P189" i="1"/>
  <c r="L189" i="1"/>
  <c r="F33" i="8"/>
  <c r="H33" i="8" s="1"/>
  <c r="P33" i="1"/>
  <c r="L33" i="1"/>
  <c r="P210" i="1"/>
  <c r="L210" i="1"/>
  <c r="F210" i="8"/>
  <c r="H210" i="8" s="1"/>
  <c r="F256" i="8"/>
  <c r="H256" i="8" s="1"/>
  <c r="P256" i="1"/>
  <c r="L256" i="1"/>
  <c r="L209" i="1"/>
  <c r="F209" i="8"/>
  <c r="H209" i="8" s="1"/>
  <c r="P209" i="1"/>
  <c r="P207" i="1"/>
  <c r="F207" i="8"/>
  <c r="H207" i="8" s="1"/>
  <c r="L207" i="1"/>
  <c r="L57" i="1"/>
  <c r="F57" i="8"/>
  <c r="H57" i="8" s="1"/>
  <c r="P57" i="1"/>
  <c r="P20" i="1"/>
  <c r="L20" i="1"/>
  <c r="F20" i="8"/>
  <c r="H20" i="8" s="1"/>
  <c r="P219" i="1"/>
  <c r="F219" i="8"/>
  <c r="H219" i="8" s="1"/>
  <c r="L219" i="1"/>
  <c r="P176" i="1"/>
  <c r="F176" i="8"/>
  <c r="H176" i="8" s="1"/>
  <c r="L176" i="1"/>
  <c r="P87" i="1"/>
  <c r="L87" i="1"/>
  <c r="F87" i="8"/>
  <c r="H87" i="8" s="1"/>
  <c r="P129" i="1"/>
  <c r="F129" i="8"/>
  <c r="H129" i="8" s="1"/>
  <c r="L129" i="1"/>
  <c r="F169" i="8"/>
  <c r="H169" i="8" s="1"/>
  <c r="L169" i="1"/>
  <c r="P169" i="1"/>
  <c r="P120" i="1"/>
  <c r="F120" i="8"/>
  <c r="H120" i="8" s="1"/>
  <c r="L120" i="1"/>
  <c r="F185" i="8"/>
  <c r="H185" i="8" s="1"/>
  <c r="L185" i="1"/>
  <c r="P185" i="1"/>
  <c r="L51" i="1"/>
  <c r="F51" i="8"/>
  <c r="H51" i="8" s="1"/>
  <c r="P51" i="1"/>
  <c r="L106" i="1"/>
  <c r="F106" i="8"/>
  <c r="H106" i="8" s="1"/>
  <c r="P106" i="1"/>
  <c r="L205" i="1"/>
  <c r="F205" i="8"/>
  <c r="H205" i="8" s="1"/>
  <c r="P205" i="1"/>
  <c r="L159" i="1"/>
  <c r="F159" i="8"/>
  <c r="H159" i="8" s="1"/>
  <c r="P159" i="1"/>
  <c r="P128" i="1"/>
  <c r="L128" i="1"/>
  <c r="F128" i="8"/>
  <c r="H128" i="8" s="1"/>
  <c r="P109" i="1"/>
  <c r="L109" i="1"/>
  <c r="F109" i="8"/>
  <c r="H109" i="8" s="1"/>
  <c r="P108" i="1"/>
  <c r="F108" i="8"/>
  <c r="H108" i="8" s="1"/>
  <c r="L108" i="1"/>
  <c r="F100" i="8"/>
  <c r="H100" i="8" s="1"/>
  <c r="P100" i="1"/>
  <c r="L100" i="1"/>
  <c r="L118" i="1"/>
  <c r="F118" i="8"/>
  <c r="H118" i="8" s="1"/>
  <c r="P118" i="1"/>
  <c r="L30" i="1"/>
  <c r="F30" i="8"/>
  <c r="H30" i="8" s="1"/>
  <c r="P30" i="1"/>
  <c r="P184" i="1"/>
  <c r="F184" i="8"/>
  <c r="H184" i="8" s="1"/>
  <c r="L184" i="1"/>
  <c r="L122" i="1"/>
  <c r="P122" i="1"/>
  <c r="F122" i="8"/>
  <c r="H122" i="8" s="1"/>
  <c r="L27" i="1"/>
  <c r="F27" i="8"/>
  <c r="H27" i="8" s="1"/>
  <c r="P27" i="1"/>
  <c r="P202" i="1"/>
  <c r="F202" i="8"/>
  <c r="H202" i="8" s="1"/>
  <c r="L202" i="1"/>
  <c r="L46" i="1"/>
  <c r="F46" i="8"/>
  <c r="H46" i="8" s="1"/>
  <c r="P46" i="1"/>
  <c r="F127" i="8"/>
  <c r="H127" i="8" s="1"/>
  <c r="L127" i="1"/>
  <c r="P127" i="1"/>
  <c r="L78" i="1"/>
  <c r="P78" i="1"/>
  <c r="F78" i="8"/>
  <c r="H78" i="8" s="1"/>
  <c r="F153" i="8"/>
  <c r="H153" i="8" s="1"/>
  <c r="P153" i="1"/>
  <c r="L153" i="1"/>
  <c r="L217" i="1"/>
  <c r="F217" i="8"/>
  <c r="H217" i="8" s="1"/>
  <c r="P217" i="1"/>
  <c r="F25" i="8"/>
  <c r="H25" i="8" s="1"/>
  <c r="P25" i="1"/>
  <c r="L25" i="1"/>
  <c r="F73" i="8"/>
  <c r="H73" i="8" s="1"/>
  <c r="L73" i="1"/>
  <c r="P73" i="1"/>
  <c r="L195" i="1"/>
  <c r="P195" i="1"/>
  <c r="F195" i="8"/>
  <c r="H195" i="8" s="1"/>
  <c r="L259" i="1"/>
  <c r="F259" i="8"/>
  <c r="H259" i="8" s="1"/>
  <c r="P259" i="1"/>
  <c r="P98" i="1"/>
  <c r="L98" i="1"/>
  <c r="F98" i="8"/>
  <c r="H98" i="8" s="1"/>
  <c r="Z137" i="7"/>
  <c r="Z232" i="7"/>
  <c r="Z247" i="7"/>
  <c r="Z171" i="7"/>
  <c r="Z251" i="7"/>
  <c r="Z32" i="7"/>
  <c r="F237" i="8"/>
  <c r="H237" i="8" s="1"/>
  <c r="P237" i="1"/>
  <c r="L237" i="1"/>
  <c r="AB143" i="7"/>
  <c r="X265" i="7"/>
  <c r="AB265" i="7" s="1"/>
  <c r="F238" i="8"/>
  <c r="H238" i="8" s="1"/>
  <c r="P238" i="1"/>
  <c r="L238" i="1"/>
  <c r="F111" i="8"/>
  <c r="H111" i="8" s="1"/>
  <c r="P111" i="1"/>
  <c r="L111" i="1"/>
  <c r="F48" i="8"/>
  <c r="H48" i="8" s="1"/>
  <c r="P48" i="1"/>
  <c r="L48" i="1"/>
  <c r="L167" i="1"/>
  <c r="P167" i="1"/>
  <c r="F167" i="8"/>
  <c r="H167" i="8" s="1"/>
  <c r="F144" i="8"/>
  <c r="H144" i="8" s="1"/>
  <c r="P144" i="1"/>
  <c r="L144" i="1"/>
  <c r="L242" i="1"/>
  <c r="F242" i="8"/>
  <c r="H242" i="8" s="1"/>
  <c r="P242" i="1"/>
  <c r="L42" i="1"/>
  <c r="F42" i="8"/>
  <c r="H42" i="8" s="1"/>
  <c r="P42" i="1"/>
  <c r="P79" i="1"/>
  <c r="L79" i="1"/>
  <c r="F79" i="8"/>
  <c r="H79" i="8" s="1"/>
  <c r="P227" i="1"/>
  <c r="F227" i="8"/>
  <c r="H227" i="8" s="1"/>
  <c r="L227" i="1"/>
  <c r="F232" i="8"/>
  <c r="H232" i="8" s="1"/>
  <c r="P232" i="1"/>
  <c r="L232" i="1"/>
  <c r="F76" i="8"/>
  <c r="H76" i="8" s="1"/>
  <c r="P76" i="1"/>
  <c r="L76" i="1"/>
  <c r="F7" i="8"/>
  <c r="H7" i="8" s="1"/>
  <c r="P7" i="1"/>
  <c r="L7" i="1"/>
  <c r="P215" i="1"/>
  <c r="F215" i="8"/>
  <c r="H215" i="8" s="1"/>
  <c r="L215" i="1"/>
  <c r="F12" i="8"/>
  <c r="H12" i="8" s="1"/>
  <c r="P12" i="1"/>
  <c r="L12" i="1"/>
  <c r="L39" i="1"/>
  <c r="F39" i="8"/>
  <c r="H39" i="8" s="1"/>
  <c r="P39" i="1"/>
  <c r="F224" i="8"/>
  <c r="H224" i="8" s="1"/>
  <c r="L224" i="1"/>
  <c r="P224" i="1"/>
  <c r="L234" i="1"/>
  <c r="F234" i="8"/>
  <c r="H234" i="8" s="1"/>
  <c r="P234" i="1"/>
  <c r="L174" i="1"/>
  <c r="P174" i="1"/>
  <c r="F174" i="8"/>
  <c r="H174" i="8" s="1"/>
  <c r="L239" i="1"/>
  <c r="F239" i="8"/>
  <c r="H239" i="8" s="1"/>
  <c r="P239" i="1"/>
  <c r="F177" i="8"/>
  <c r="H177" i="8" s="1"/>
  <c r="L177" i="1"/>
  <c r="P177" i="1"/>
  <c r="F258" i="8"/>
  <c r="H258" i="8" s="1"/>
  <c r="L258" i="1"/>
  <c r="P258" i="1"/>
  <c r="P175" i="1"/>
  <c r="F175" i="8"/>
  <c r="H175" i="8" s="1"/>
  <c r="L175" i="1"/>
  <c r="P114" i="1"/>
  <c r="L114" i="1"/>
  <c r="F114" i="8"/>
  <c r="H114" i="8" s="1"/>
  <c r="L170" i="1"/>
  <c r="F170" i="8"/>
  <c r="H170" i="8" s="1"/>
  <c r="P170" i="1"/>
  <c r="P146" i="1"/>
  <c r="F146" i="8"/>
  <c r="H146" i="8" s="1"/>
  <c r="L146" i="1"/>
  <c r="L186" i="1"/>
  <c r="P186" i="1"/>
  <c r="F186" i="8"/>
  <c r="H186" i="8" s="1"/>
  <c r="L19" i="1"/>
  <c r="P19" i="1"/>
  <c r="F19" i="8"/>
  <c r="H19" i="8" s="1"/>
  <c r="F261" i="8"/>
  <c r="H261" i="8" s="1"/>
  <c r="P261" i="1"/>
  <c r="L261" i="1"/>
  <c r="F220" i="8"/>
  <c r="H220" i="8" s="1"/>
  <c r="L220" i="1"/>
  <c r="P220" i="1"/>
  <c r="L166" i="1"/>
  <c r="F166" i="8"/>
  <c r="H166" i="8" s="1"/>
  <c r="P166" i="1"/>
  <c r="P71" i="1"/>
  <c r="F71" i="8"/>
  <c r="H71" i="8" s="1"/>
  <c r="L71" i="1"/>
  <c r="P117" i="1"/>
  <c r="L117" i="1"/>
  <c r="F117" i="8"/>
  <c r="H117" i="8" s="1"/>
  <c r="F85" i="8"/>
  <c r="H85" i="8" s="1"/>
  <c r="P85" i="1"/>
  <c r="L85" i="1"/>
  <c r="P103" i="1"/>
  <c r="L103" i="1"/>
  <c r="F103" i="8"/>
  <c r="H103" i="8" s="1"/>
  <c r="P214" i="1"/>
  <c r="F214" i="8"/>
  <c r="H214" i="8" s="1"/>
  <c r="L214" i="1"/>
  <c r="F84" i="8"/>
  <c r="H84" i="8" s="1"/>
  <c r="P84" i="1"/>
  <c r="L84" i="1"/>
  <c r="P47" i="1"/>
  <c r="L47" i="1"/>
  <c r="F47" i="8"/>
  <c r="H47" i="8" s="1"/>
  <c r="F69" i="8"/>
  <c r="H69" i="8" s="1"/>
  <c r="L69" i="1"/>
  <c r="P69" i="1"/>
  <c r="L86" i="1"/>
  <c r="P86" i="1"/>
  <c r="F86" i="8"/>
  <c r="H86" i="8" s="1"/>
  <c r="F55" i="8"/>
  <c r="H55" i="8" s="1"/>
  <c r="P55" i="1"/>
  <c r="L55" i="1"/>
  <c r="L264" i="1"/>
  <c r="F264" i="8"/>
  <c r="H264" i="8" s="1"/>
  <c r="P264" i="1"/>
  <c r="F135" i="8"/>
  <c r="H135" i="8" s="1"/>
  <c r="L135" i="1"/>
  <c r="P135" i="1"/>
  <c r="P165" i="1"/>
  <c r="F165" i="8"/>
  <c r="H165" i="8" s="1"/>
  <c r="L165" i="1"/>
  <c r="L213" i="1"/>
  <c r="P213" i="1"/>
  <c r="F213" i="8"/>
  <c r="H213" i="8" s="1"/>
  <c r="F49" i="8"/>
  <c r="H49" i="8" s="1"/>
  <c r="P49" i="1"/>
  <c r="L49" i="1"/>
  <c r="F158" i="8"/>
  <c r="H158" i="8" s="1"/>
  <c r="P158" i="1"/>
  <c r="L158" i="1"/>
  <c r="P172" i="1"/>
  <c r="F172" i="8"/>
  <c r="H172" i="8" s="1"/>
  <c r="L172" i="1"/>
  <c r="F68" i="8"/>
  <c r="H68" i="8" s="1"/>
  <c r="P68" i="1"/>
  <c r="L68" i="1"/>
  <c r="F63" i="8"/>
  <c r="H63" i="8" s="1"/>
  <c r="P63" i="1"/>
  <c r="L63" i="1"/>
  <c r="F93" i="8"/>
  <c r="H93" i="8" s="1"/>
  <c r="P93" i="1"/>
  <c r="L93" i="1"/>
  <c r="L23" i="1"/>
  <c r="F23" i="8"/>
  <c r="H23" i="8" s="1"/>
  <c r="P23" i="1"/>
  <c r="P230" i="1"/>
  <c r="L230" i="1"/>
  <c r="F230" i="8"/>
  <c r="H230" i="8" s="1"/>
  <c r="P164" i="1"/>
  <c r="F164" i="8"/>
  <c r="H164" i="8" s="1"/>
  <c r="L164" i="1"/>
  <c r="P250" i="1"/>
  <c r="L250" i="1"/>
  <c r="F250" i="8"/>
  <c r="H250" i="8" s="1"/>
  <c r="L178" i="1"/>
  <c r="F178" i="8"/>
  <c r="H178" i="8" s="1"/>
  <c r="P178" i="1"/>
  <c r="P116" i="1"/>
  <c r="L116" i="1"/>
  <c r="F116" i="8"/>
  <c r="H116" i="8" s="1"/>
  <c r="L97" i="1"/>
  <c r="F97" i="8"/>
  <c r="H97" i="8" s="1"/>
  <c r="P97" i="1"/>
  <c r="F52" i="8"/>
  <c r="H52" i="8" s="1"/>
  <c r="P52" i="1"/>
  <c r="L52" i="1"/>
  <c r="L229" i="1"/>
  <c r="P229" i="1"/>
  <c r="F229" i="8"/>
  <c r="H229" i="8" s="1"/>
  <c r="F123" i="8"/>
  <c r="H123" i="8" s="1"/>
  <c r="L123" i="1"/>
  <c r="P123" i="1"/>
  <c r="P262" i="1"/>
  <c r="L262" i="1"/>
  <c r="F262" i="8"/>
  <c r="H262" i="8" s="1"/>
  <c r="F88" i="8"/>
  <c r="H88" i="8" s="1"/>
  <c r="L88" i="1"/>
  <c r="P88" i="1"/>
  <c r="P231" i="1"/>
  <c r="F231" i="8"/>
  <c r="H231" i="8" s="1"/>
  <c r="L231" i="1"/>
  <c r="Z157" i="7"/>
  <c r="Z115" i="7"/>
  <c r="Z134" i="7"/>
  <c r="Z146" i="7"/>
  <c r="Z150" i="7"/>
  <c r="Z19" i="7"/>
  <c r="Z219" i="7"/>
  <c r="Z176" i="7"/>
  <c r="Z129" i="7"/>
  <c r="Z102" i="7"/>
  <c r="Z169" i="7"/>
  <c r="Z120" i="7"/>
  <c r="Z124" i="7"/>
  <c r="Z185" i="7"/>
  <c r="Z51" i="7"/>
  <c r="Z231" i="7"/>
  <c r="Z15" i="7"/>
  <c r="Z156" i="7"/>
  <c r="Z246" i="7"/>
  <c r="Z163" i="7"/>
  <c r="Z263" i="7"/>
  <c r="Z42" i="7"/>
  <c r="Z148" i="7"/>
  <c r="Z183" i="7"/>
  <c r="Z237" i="7"/>
  <c r="Z108" i="7"/>
  <c r="Z125" i="7"/>
  <c r="Z8" i="7"/>
  <c r="Z30" i="7"/>
  <c r="Z90" i="7"/>
  <c r="Z122" i="7"/>
  <c r="Z21" i="7"/>
  <c r="Z136" i="7"/>
  <c r="Z202" i="7"/>
  <c r="Z127" i="7"/>
  <c r="Z218" i="7"/>
  <c r="Z101" i="7"/>
  <c r="Z132" i="7"/>
  <c r="Z24" i="7"/>
  <c r="Z52" i="7"/>
  <c r="Z262" i="7"/>
  <c r="Z233" i="7"/>
  <c r="Z239" i="7"/>
  <c r="Z259" i="7"/>
  <c r="Z88" i="7"/>
  <c r="Z28" i="7"/>
  <c r="Z36" i="7"/>
  <c r="Z181" i="7"/>
  <c r="Z53" i="7"/>
  <c r="Z106" i="7"/>
  <c r="Z80" i="7"/>
  <c r="Z229" i="7"/>
  <c r="Z205" i="7"/>
  <c r="Z72" i="7"/>
  <c r="Z67" i="7"/>
  <c r="Z195" i="7"/>
  <c r="Z104" i="7"/>
  <c r="Z159" i="7"/>
  <c r="Z243" i="7"/>
  <c r="Z174" i="7"/>
  <c r="Z261" i="7"/>
  <c r="Z62" i="7"/>
  <c r="Z34" i="7"/>
  <c r="Z180" i="7"/>
  <c r="Z249" i="7"/>
  <c r="Z54" i="7"/>
  <c r="Z215" i="7"/>
  <c r="F228" i="8"/>
  <c r="H228" i="8" s="1"/>
  <c r="P228" i="1"/>
  <c r="L228" i="1"/>
  <c r="P203" i="1"/>
  <c r="F203" i="8"/>
  <c r="H203" i="8" s="1"/>
  <c r="L203" i="1"/>
  <c r="P62" i="1"/>
  <c r="L62" i="1"/>
  <c r="F62" i="8"/>
  <c r="H62" i="8" s="1"/>
  <c r="L34" i="1"/>
  <c r="F34" i="8"/>
  <c r="H34" i="8" s="1"/>
  <c r="P34" i="1"/>
  <c r="L198" i="1"/>
  <c r="P198" i="1"/>
  <c r="F198" i="8"/>
  <c r="H198" i="8" s="1"/>
  <c r="P180" i="1"/>
  <c r="F180" i="8"/>
  <c r="H180" i="8" s="1"/>
  <c r="L180" i="1"/>
  <c r="P75" i="1"/>
  <c r="F75" i="8"/>
  <c r="H75" i="8" s="1"/>
  <c r="L75" i="1"/>
  <c r="F241" i="8"/>
  <c r="H241" i="8" s="1"/>
  <c r="P241" i="1"/>
  <c r="L241" i="1"/>
  <c r="P54" i="1"/>
  <c r="F54" i="8"/>
  <c r="H54" i="8" s="1"/>
  <c r="L54" i="1"/>
  <c r="P66" i="1"/>
  <c r="F66" i="8"/>
  <c r="H66" i="8" s="1"/>
  <c r="L66" i="1"/>
  <c r="F181" i="8"/>
  <c r="H181" i="8" s="1"/>
  <c r="P181" i="1"/>
  <c r="L181" i="1"/>
  <c r="L247" i="1"/>
  <c r="F247" i="8"/>
  <c r="H247" i="8" s="1"/>
  <c r="P247" i="1"/>
  <c r="P171" i="1"/>
  <c r="L171" i="1"/>
  <c r="F171" i="8"/>
  <c r="H171" i="8" s="1"/>
  <c r="L251" i="1"/>
  <c r="F251" i="8"/>
  <c r="H251" i="8" s="1"/>
  <c r="P251" i="1"/>
  <c r="L187" i="1"/>
  <c r="P187" i="1"/>
  <c r="F187" i="8"/>
  <c r="H187" i="8" s="1"/>
  <c r="F32" i="8"/>
  <c r="H32" i="8" s="1"/>
  <c r="P32" i="1"/>
  <c r="L32" i="1"/>
  <c r="L53" i="1"/>
  <c r="F53" i="8"/>
  <c r="H53" i="8" s="1"/>
  <c r="P53" i="1"/>
  <c r="J5" i="1"/>
  <c r="D5" i="8"/>
  <c r="S5" i="1"/>
  <c r="F245" i="8"/>
  <c r="H245" i="8" s="1"/>
  <c r="P245" i="1"/>
  <c r="L245" i="1"/>
  <c r="L155" i="1"/>
  <c r="F155" i="8"/>
  <c r="H155" i="8" s="1"/>
  <c r="P155" i="1"/>
  <c r="F104" i="8"/>
  <c r="H104" i="8" s="1"/>
  <c r="L104" i="1"/>
  <c r="P104" i="1"/>
  <c r="F204" i="8"/>
  <c r="H204" i="8" s="1"/>
  <c r="L204" i="1"/>
  <c r="P204" i="1"/>
  <c r="L240" i="1"/>
  <c r="F240" i="8"/>
  <c r="H240" i="8" s="1"/>
  <c r="P240" i="1"/>
  <c r="L151" i="1"/>
  <c r="F151" i="8"/>
  <c r="H151" i="8" s="1"/>
  <c r="P151" i="1"/>
  <c r="F140" i="8"/>
  <c r="H140" i="8" s="1"/>
  <c r="L140" i="1"/>
  <c r="P140" i="1"/>
  <c r="F115" i="8"/>
  <c r="H115" i="8" s="1"/>
  <c r="L115" i="1"/>
  <c r="P115" i="1"/>
  <c r="P95" i="1"/>
  <c r="L95" i="1"/>
  <c r="F95" i="8"/>
  <c r="H95" i="8" s="1"/>
  <c r="L252" i="1"/>
  <c r="F252" i="8"/>
  <c r="H252" i="8" s="1"/>
  <c r="P252" i="1"/>
  <c r="F77" i="8"/>
  <c r="H77" i="8" s="1"/>
  <c r="L77" i="1"/>
  <c r="P77" i="1"/>
  <c r="F92" i="8"/>
  <c r="H92" i="8" s="1"/>
  <c r="P92" i="1"/>
  <c r="L92" i="1"/>
  <c r="P211" i="1"/>
  <c r="F211" i="8"/>
  <c r="H211" i="8" s="1"/>
  <c r="L211" i="1"/>
  <c r="F17" i="8"/>
  <c r="H17" i="8" s="1"/>
  <c r="P17" i="1"/>
  <c r="L17" i="1"/>
  <c r="F212" i="8"/>
  <c r="H212" i="8" s="1"/>
  <c r="L212" i="1"/>
  <c r="P212" i="1"/>
  <c r="L222" i="1"/>
  <c r="P222" i="1"/>
  <c r="F222" i="8"/>
  <c r="H222" i="8" s="1"/>
  <c r="L182" i="1"/>
  <c r="F182" i="8"/>
  <c r="H182" i="8" s="1"/>
  <c r="P182" i="1"/>
  <c r="L221" i="1"/>
  <c r="P221" i="1"/>
  <c r="F221" i="8"/>
  <c r="H221" i="8" s="1"/>
  <c r="F102" i="8"/>
  <c r="H102" i="8" s="1"/>
  <c r="L102" i="1"/>
  <c r="P102" i="1"/>
  <c r="P91" i="1"/>
  <c r="L91" i="1"/>
  <c r="F91" i="8"/>
  <c r="H91" i="8" s="1"/>
  <c r="P124" i="1"/>
  <c r="L124" i="1"/>
  <c r="F124" i="8"/>
  <c r="H124" i="8" s="1"/>
  <c r="F41" i="8"/>
  <c r="H41" i="8" s="1"/>
  <c r="P41" i="1"/>
  <c r="L41" i="1"/>
  <c r="F29" i="8"/>
  <c r="H29" i="8" s="1"/>
  <c r="P29" i="1"/>
  <c r="L29" i="1"/>
  <c r="F81" i="8"/>
  <c r="H81" i="8" s="1"/>
  <c r="P81" i="1"/>
  <c r="L81" i="1"/>
  <c r="F80" i="8"/>
  <c r="H80" i="8" s="1"/>
  <c r="P80" i="1"/>
  <c r="L80" i="1"/>
  <c r="F173" i="8"/>
  <c r="H173" i="8" s="1"/>
  <c r="P173" i="1"/>
  <c r="L173" i="1"/>
  <c r="L31" i="1"/>
  <c r="F31" i="8"/>
  <c r="H31" i="8" s="1"/>
  <c r="P31" i="1"/>
  <c r="L233" i="1"/>
  <c r="F233" i="8"/>
  <c r="H233" i="8" s="1"/>
  <c r="P233" i="1"/>
  <c r="L255" i="1"/>
  <c r="F255" i="8"/>
  <c r="H255" i="8" s="1"/>
  <c r="P255" i="1"/>
  <c r="P28" i="1"/>
  <c r="L28" i="1"/>
  <c r="F28" i="8"/>
  <c r="H28" i="8" s="1"/>
  <c r="F147" i="8"/>
  <c r="H147" i="8" s="1"/>
  <c r="L147" i="1"/>
  <c r="P147" i="1"/>
  <c r="P125" i="1"/>
  <c r="F125" i="8"/>
  <c r="H125" i="8" s="1"/>
  <c r="L125" i="1"/>
  <c r="F8" i="8"/>
  <c r="H8" i="8" s="1"/>
  <c r="P8" i="1"/>
  <c r="L8" i="1"/>
  <c r="L13" i="1"/>
  <c r="P13" i="1"/>
  <c r="F13" i="8"/>
  <c r="H13" i="8" s="1"/>
  <c r="P90" i="1"/>
  <c r="L90" i="1"/>
  <c r="F90" i="8"/>
  <c r="H90" i="8" s="1"/>
  <c r="F65" i="8"/>
  <c r="H65" i="8" s="1"/>
  <c r="P65" i="1"/>
  <c r="L65" i="1"/>
  <c r="P188" i="1"/>
  <c r="F188" i="8"/>
  <c r="H188" i="8" s="1"/>
  <c r="L188" i="1"/>
  <c r="F21" i="8"/>
  <c r="H21" i="8" s="1"/>
  <c r="P21" i="1"/>
  <c r="L21" i="1"/>
  <c r="L38" i="1"/>
  <c r="F38" i="8"/>
  <c r="H38" i="8" s="1"/>
  <c r="P38" i="1"/>
  <c r="F136" i="8"/>
  <c r="H136" i="8" s="1"/>
  <c r="P136" i="1"/>
  <c r="L136" i="1"/>
  <c r="P112" i="1"/>
  <c r="L112" i="1"/>
  <c r="F112" i="8"/>
  <c r="H112" i="8" s="1"/>
  <c r="P113" i="1"/>
  <c r="F113" i="8"/>
  <c r="H113" i="8" s="1"/>
  <c r="L113" i="1"/>
  <c r="P218" i="1"/>
  <c r="L218" i="1"/>
  <c r="F218" i="8"/>
  <c r="H218" i="8" s="1"/>
  <c r="L260" i="1"/>
  <c r="F260" i="8"/>
  <c r="H260" i="8" s="1"/>
  <c r="P260" i="1"/>
  <c r="L206" i="1"/>
  <c r="P206" i="1"/>
  <c r="F206" i="8"/>
  <c r="H206" i="8" s="1"/>
  <c r="F40" i="8"/>
  <c r="H40" i="8" s="1"/>
  <c r="P40" i="1"/>
  <c r="L40" i="1"/>
  <c r="F22" i="8"/>
  <c r="H22" i="8" s="1"/>
  <c r="L22" i="1"/>
  <c r="P22" i="1"/>
  <c r="F257" i="8"/>
  <c r="H257" i="8" s="1"/>
  <c r="P257" i="1"/>
  <c r="L257" i="1"/>
  <c r="P161" i="1"/>
  <c r="F161" i="8"/>
  <c r="H161" i="8" s="1"/>
  <c r="L161" i="1"/>
  <c r="P99" i="1"/>
  <c r="F99" i="8"/>
  <c r="H99" i="8" s="1"/>
  <c r="L99" i="1"/>
  <c r="P35" i="1"/>
  <c r="F35" i="8"/>
  <c r="H35" i="8" s="1"/>
  <c r="L35" i="1"/>
  <c r="F59" i="8"/>
  <c r="H59" i="8" s="1"/>
  <c r="P59" i="1"/>
  <c r="L59" i="1"/>
  <c r="Z258" i="7"/>
  <c r="Z95" i="7"/>
  <c r="Z210" i="7"/>
  <c r="Z209" i="7"/>
  <c r="Z92" i="7"/>
  <c r="Z17" i="7"/>
  <c r="Z20" i="7"/>
  <c r="Z166" i="7"/>
  <c r="Z71" i="7"/>
  <c r="Z190" i="7"/>
  <c r="Z103" i="7"/>
  <c r="Z214" i="7"/>
  <c r="Z84" i="7"/>
  <c r="Z44" i="7"/>
  <c r="Z10" i="7"/>
  <c r="Z255" i="7"/>
  <c r="Z130" i="7"/>
  <c r="Z59" i="7"/>
  <c r="Z37" i="7"/>
  <c r="S267" i="1" l="1"/>
  <c r="J113" i="8"/>
  <c r="J90" i="8"/>
  <c r="J80" i="8"/>
  <c r="J252" i="8"/>
  <c r="J155" i="8"/>
  <c r="J75" i="8"/>
  <c r="J49" i="8"/>
  <c r="J86" i="8"/>
  <c r="J85" i="8"/>
  <c r="J166" i="8"/>
  <c r="J19" i="8"/>
  <c r="J175" i="8"/>
  <c r="J258" i="8"/>
  <c r="J242" i="8"/>
  <c r="J238" i="8"/>
  <c r="J259" i="8"/>
  <c r="J118" i="8"/>
  <c r="J109" i="8"/>
  <c r="J51" i="8"/>
  <c r="J201" i="8"/>
  <c r="J58" i="8"/>
  <c r="J43" i="8"/>
  <c r="J145" i="8"/>
  <c r="J133" i="8"/>
  <c r="J248" i="8"/>
  <c r="J50" i="8"/>
  <c r="J18" i="8"/>
  <c r="J61" i="8"/>
  <c r="J179" i="8"/>
  <c r="J191" i="8"/>
  <c r="J119" i="8"/>
  <c r="J10" i="8"/>
  <c r="J44" i="8"/>
  <c r="J160" i="8"/>
  <c r="J225" i="8"/>
  <c r="J141" i="8"/>
  <c r="J162" i="8"/>
  <c r="J83" i="8"/>
  <c r="J96" i="8"/>
  <c r="J223" i="8"/>
  <c r="J64" i="8"/>
  <c r="J59" i="8"/>
  <c r="J161" i="8"/>
  <c r="J257" i="8"/>
  <c r="J136" i="8"/>
  <c r="J188" i="8"/>
  <c r="J65" i="8"/>
  <c r="J13" i="8"/>
  <c r="J28" i="8"/>
  <c r="J255" i="8"/>
  <c r="J81" i="8"/>
  <c r="J221" i="8"/>
  <c r="J182" i="8"/>
  <c r="J211" i="8"/>
  <c r="J92" i="8"/>
  <c r="J115" i="8"/>
  <c r="J240" i="8"/>
  <c r="J204" i="8"/>
  <c r="J187" i="8"/>
  <c r="J251" i="8"/>
  <c r="J66" i="8"/>
  <c r="J180" i="8"/>
  <c r="J62" i="8"/>
  <c r="J203" i="8"/>
  <c r="J228" i="8"/>
  <c r="J123" i="8"/>
  <c r="J97" i="8"/>
  <c r="J250" i="8"/>
  <c r="J164" i="8"/>
  <c r="J68" i="8"/>
  <c r="J264" i="8"/>
  <c r="J55" i="8"/>
  <c r="J84" i="8"/>
  <c r="J103" i="8"/>
  <c r="J261" i="8"/>
  <c r="J186" i="8"/>
  <c r="J146" i="8"/>
  <c r="J177" i="8"/>
  <c r="J174" i="8"/>
  <c r="J234" i="8"/>
  <c r="J224" i="8"/>
  <c r="J215" i="8"/>
  <c r="J7" i="8"/>
  <c r="J227" i="8"/>
  <c r="J217" i="8"/>
  <c r="J153" i="8"/>
  <c r="J46" i="8"/>
  <c r="J128" i="8"/>
  <c r="J159" i="8"/>
  <c r="J20" i="8"/>
  <c r="J57" i="8"/>
  <c r="J33" i="8"/>
  <c r="J168" i="8"/>
  <c r="J16" i="8"/>
  <c r="J254" i="8"/>
  <c r="J197" i="8"/>
  <c r="J193" i="8"/>
  <c r="J138" i="8"/>
  <c r="J82" i="8"/>
  <c r="J244" i="8"/>
  <c r="J149" i="8"/>
  <c r="J134" i="8"/>
  <c r="J253" i="8"/>
  <c r="J148" i="8"/>
  <c r="J70" i="8"/>
  <c r="J263" i="8"/>
  <c r="J246" i="8"/>
  <c r="J99" i="8"/>
  <c r="J218" i="8"/>
  <c r="J151" i="8"/>
  <c r="J245" i="8"/>
  <c r="J229" i="8"/>
  <c r="J220" i="8"/>
  <c r="J114" i="8"/>
  <c r="J144" i="8"/>
  <c r="J98" i="8"/>
  <c r="J78" i="8"/>
  <c r="J27" i="8"/>
  <c r="J100" i="8"/>
  <c r="J185" i="8"/>
  <c r="J129" i="8"/>
  <c r="J67" i="8"/>
  <c r="J183" i="8"/>
  <c r="J137" i="8"/>
  <c r="J22" i="8"/>
  <c r="J206" i="8"/>
  <c r="J260" i="8"/>
  <c r="J112" i="8"/>
  <c r="J125" i="8"/>
  <c r="J147" i="8"/>
  <c r="J233" i="8"/>
  <c r="J29" i="8"/>
  <c r="J124" i="8"/>
  <c r="J102" i="8"/>
  <c r="J212" i="8"/>
  <c r="J77" i="8"/>
  <c r="J95" i="8"/>
  <c r="J140" i="8"/>
  <c r="J104" i="8"/>
  <c r="J53" i="8"/>
  <c r="J32" i="8"/>
  <c r="J54" i="8"/>
  <c r="J241" i="8"/>
  <c r="J262" i="8"/>
  <c r="J47" i="8"/>
  <c r="J170" i="8"/>
  <c r="J76" i="8"/>
  <c r="J48" i="8"/>
  <c r="J73" i="8"/>
  <c r="J202" i="8"/>
  <c r="J122" i="8"/>
  <c r="J184" i="8"/>
  <c r="J108" i="8"/>
  <c r="J205" i="8"/>
  <c r="J120" i="8"/>
  <c r="J169" i="8"/>
  <c r="J87" i="8"/>
  <c r="J176" i="8"/>
  <c r="J207" i="8"/>
  <c r="J210" i="8"/>
  <c r="J189" i="8"/>
  <c r="J121" i="8"/>
  <c r="J14" i="8"/>
  <c r="J74" i="8"/>
  <c r="J192" i="8"/>
  <c r="J130" i="8"/>
  <c r="J226" i="8"/>
  <c r="J26" i="8"/>
  <c r="J24" i="8"/>
  <c r="J132" i="8"/>
  <c r="J89" i="8"/>
  <c r="J199" i="8"/>
  <c r="J15" i="8"/>
  <c r="J200" i="8"/>
  <c r="J235" i="8"/>
  <c r="J190" i="8"/>
  <c r="J265" i="1"/>
  <c r="L265" i="1" s="1"/>
  <c r="L143" i="1"/>
  <c r="P143" i="1"/>
  <c r="P265" i="1" s="1"/>
  <c r="F143" i="8"/>
  <c r="H143" i="8" s="1"/>
  <c r="J6" i="8"/>
  <c r="J110" i="8"/>
  <c r="J157" i="8"/>
  <c r="J11" i="8"/>
  <c r="J216" i="8"/>
  <c r="J37" i="8"/>
  <c r="J249" i="8"/>
  <c r="J163" i="8"/>
  <c r="D267" i="8"/>
  <c r="X267" i="7"/>
  <c r="Z265" i="7"/>
  <c r="Z267" i="7" s="1"/>
  <c r="J8" i="8"/>
  <c r="L5" i="1"/>
  <c r="P5" i="1"/>
  <c r="F5" i="8"/>
  <c r="J63" i="8"/>
  <c r="J35" i="8"/>
  <c r="J40" i="8"/>
  <c r="J38" i="8"/>
  <c r="J21" i="8"/>
  <c r="J31" i="8"/>
  <c r="J173" i="8"/>
  <c r="J41" i="8"/>
  <c r="J91" i="8"/>
  <c r="J222" i="8"/>
  <c r="J17" i="8"/>
  <c r="J171" i="8"/>
  <c r="J247" i="8"/>
  <c r="J181" i="8"/>
  <c r="J198" i="8"/>
  <c r="J34" i="8"/>
  <c r="J231" i="8"/>
  <c r="J88" i="8"/>
  <c r="J52" i="8"/>
  <c r="J116" i="8"/>
  <c r="J178" i="8"/>
  <c r="J230" i="8"/>
  <c r="J23" i="8"/>
  <c r="J93" i="8"/>
  <c r="J172" i="8"/>
  <c r="J158" i="8"/>
  <c r="J213" i="8"/>
  <c r="J165" i="8"/>
  <c r="J135" i="8"/>
  <c r="J69" i="8"/>
  <c r="J214" i="8"/>
  <c r="J117" i="8"/>
  <c r="J71" i="8"/>
  <c r="J239" i="8"/>
  <c r="J39" i="8"/>
  <c r="J12" i="8"/>
  <c r="J232" i="8"/>
  <c r="J79" i="8"/>
  <c r="J42" i="8"/>
  <c r="J167" i="8"/>
  <c r="J111" i="8"/>
  <c r="J237" i="8"/>
  <c r="J195" i="8"/>
  <c r="J25" i="8"/>
  <c r="J127" i="8"/>
  <c r="J30" i="8"/>
  <c r="J106" i="8"/>
  <c r="J219" i="8"/>
  <c r="J209" i="8"/>
  <c r="J256" i="8"/>
  <c r="J142" i="8"/>
  <c r="J139" i="8"/>
  <c r="J107" i="8"/>
  <c r="J194" i="8"/>
  <c r="J126" i="8"/>
  <c r="J94" i="8"/>
  <c r="J36" i="8"/>
  <c r="J208" i="8"/>
  <c r="J101" i="8"/>
  <c r="J152" i="8"/>
  <c r="J56" i="8"/>
  <c r="J9" i="8"/>
  <c r="J105" i="8"/>
  <c r="J196" i="8"/>
  <c r="J45" i="8"/>
  <c r="J150" i="8"/>
  <c r="J243" i="8"/>
  <c r="J72" i="8"/>
  <c r="J60" i="8"/>
  <c r="J154" i="8"/>
  <c r="J156" i="8"/>
  <c r="H5" i="8" l="1"/>
  <c r="J267" i="1"/>
  <c r="P267" i="1"/>
  <c r="H265" i="8"/>
  <c r="F265" i="8"/>
  <c r="F267" i="8" s="1"/>
  <c r="H267" i="8" l="1"/>
  <c r="L267" i="1"/>
  <c r="J5" i="8"/>
  <c r="J143" i="8"/>
  <c r="J265" i="8" s="1"/>
  <c r="H272" i="8" l="1"/>
  <c r="J272" i="8" s="1"/>
  <c r="H270" i="8"/>
  <c r="H271" i="8"/>
  <c r="J271" i="8" s="1"/>
  <c r="H273" i="8"/>
  <c r="J273" i="8" s="1"/>
  <c r="J267" i="8"/>
  <c r="H275" i="8" l="1"/>
  <c r="J270" i="8"/>
  <c r="J275" i="8" s="1"/>
</calcChain>
</file>

<file path=xl/comments1.xml><?xml version="1.0" encoding="utf-8"?>
<comments xmlns="http://schemas.openxmlformats.org/spreadsheetml/2006/main">
  <authors>
    <author>Stuart Cargile</author>
    <author>SBC1</author>
  </authors>
  <commentList>
    <comment ref="A45" authorId="0" shapeId="0">
      <text>
        <r>
          <rPr>
            <b/>
            <sz val="8"/>
            <color indexed="81"/>
            <rFont val="Tahoma"/>
            <family val="2"/>
          </rPr>
          <t>Stuart Cargile:</t>
        </r>
        <r>
          <rPr>
            <sz val="8"/>
            <color indexed="81"/>
            <rFont val="Tahoma"/>
            <family val="2"/>
          </rPr>
          <t xml:space="preserve">
A325 abolished and replaced by A326</t>
        </r>
      </text>
    </comment>
    <comment ref="B45" authorId="0" shapeId="0">
      <text>
        <r>
          <rPr>
            <b/>
            <sz val="8"/>
            <color indexed="81"/>
            <rFont val="Tahoma"/>
            <family val="2"/>
          </rPr>
          <t>Stuart Cargile:</t>
        </r>
        <r>
          <rPr>
            <sz val="8"/>
            <color indexed="81"/>
            <rFont val="Tahoma"/>
            <family val="2"/>
          </rPr>
          <t xml:space="preserve">
A325 abolished and replaced by A326</t>
        </r>
      </text>
    </comment>
    <comment ref="A97" authorId="1" shapeId="0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Previously A527 Cancer Council</t>
        </r>
      </text>
    </comment>
    <comment ref="B97" authorId="1" shapeId="0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Previously A527 Cancer Council</t>
        </r>
      </text>
    </comment>
    <comment ref="A146" authorId="1" shapeId="0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formerly C128 Karnes</t>
        </r>
      </text>
    </comment>
    <comment ref="B146" authorId="1" shapeId="0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formerly C128 Karnes</t>
        </r>
      </text>
    </comment>
    <comment ref="A232" authorId="1" shapeId="0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previously Bailey, C009</t>
        </r>
      </text>
    </comment>
    <comment ref="B232" authorId="1" shapeId="0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previously Bailey, C009</t>
        </r>
      </text>
    </comment>
  </commentList>
</comments>
</file>

<file path=xl/comments2.xml><?xml version="1.0" encoding="utf-8"?>
<comments xmlns="http://schemas.openxmlformats.org/spreadsheetml/2006/main">
  <authors>
    <author>Stuart Cargile</author>
    <author>SBC1</author>
  </authors>
  <commentList>
    <comment ref="A45" authorId="0" shapeId="0">
      <text>
        <r>
          <rPr>
            <b/>
            <sz val="8"/>
            <color indexed="81"/>
            <rFont val="Tahoma"/>
            <family val="2"/>
          </rPr>
          <t>Stuart Cargile:</t>
        </r>
        <r>
          <rPr>
            <sz val="8"/>
            <color indexed="81"/>
            <rFont val="Tahoma"/>
            <family val="2"/>
          </rPr>
          <t xml:space="preserve">
A325 abolished and replaced by A326</t>
        </r>
      </text>
    </comment>
    <comment ref="B45" authorId="0" shapeId="0">
      <text>
        <r>
          <rPr>
            <b/>
            <sz val="8"/>
            <color indexed="81"/>
            <rFont val="Tahoma"/>
            <family val="2"/>
          </rPr>
          <t>Stuart Cargile:</t>
        </r>
        <r>
          <rPr>
            <sz val="8"/>
            <color indexed="81"/>
            <rFont val="Tahoma"/>
            <family val="2"/>
          </rPr>
          <t xml:space="preserve">
A325 abolished and replaced by A326</t>
        </r>
      </text>
    </comment>
    <comment ref="A97" authorId="1" shapeId="0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Previously A527 Cancer Council</t>
        </r>
      </text>
    </comment>
    <comment ref="B97" authorId="1" shapeId="0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Previously A527 Cancer Council</t>
        </r>
      </text>
    </comment>
    <comment ref="A146" authorId="1" shapeId="0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formerly C128 Karnes</t>
        </r>
      </text>
    </comment>
    <comment ref="B146" authorId="1" shapeId="0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formerly C128 Karnes</t>
        </r>
      </text>
    </comment>
    <comment ref="A232" authorId="1" shapeId="0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previously Bailey, C009</t>
        </r>
      </text>
    </comment>
    <comment ref="B232" authorId="1" shapeId="0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previously Bailey, C009</t>
        </r>
      </text>
    </comment>
  </commentList>
</comments>
</file>

<file path=xl/comments3.xml><?xml version="1.0" encoding="utf-8"?>
<comments xmlns="http://schemas.openxmlformats.org/spreadsheetml/2006/main">
  <authors>
    <author>Stuart Cargile</author>
    <author>Lori Shaw</author>
    <author>SBC1</author>
  </authors>
  <commentList>
    <comment ref="A45" authorId="0" shapeId="0">
      <text>
        <r>
          <rPr>
            <b/>
            <sz val="8"/>
            <color indexed="81"/>
            <rFont val="Tahoma"/>
            <family val="2"/>
          </rPr>
          <t>Stuart Cargile:</t>
        </r>
        <r>
          <rPr>
            <sz val="8"/>
            <color indexed="81"/>
            <rFont val="Tahoma"/>
            <family val="2"/>
          </rPr>
          <t xml:space="preserve">
A325 abolished and replaced by A326</t>
        </r>
      </text>
    </comment>
    <comment ref="B45" authorId="0" shapeId="0">
      <text>
        <r>
          <rPr>
            <b/>
            <sz val="8"/>
            <color indexed="81"/>
            <rFont val="Tahoma"/>
            <family val="2"/>
          </rPr>
          <t>Stuart Cargile:</t>
        </r>
        <r>
          <rPr>
            <sz val="8"/>
            <color indexed="81"/>
            <rFont val="Tahoma"/>
            <family val="2"/>
          </rPr>
          <t xml:space="preserve">
A325 abolished and replaced by A326</t>
        </r>
      </text>
    </comment>
    <comment ref="C63" authorId="1" shapeId="0">
      <text>
        <r>
          <rPr>
            <b/>
            <sz val="9"/>
            <color indexed="81"/>
            <rFont val="Tahoma"/>
            <family val="2"/>
          </rPr>
          <t>Lori Shaw:</t>
        </r>
        <r>
          <rPr>
            <sz val="9"/>
            <color indexed="81"/>
            <rFont val="Tahoma"/>
            <family val="2"/>
          </rPr>
          <t xml:space="preserve">
Agency submitted a corrected payroll report in September</t>
        </r>
      </text>
    </comment>
    <comment ref="A97" authorId="2" shapeId="0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Previously A527 Cancer Council</t>
        </r>
      </text>
    </comment>
    <comment ref="B97" authorId="2" shapeId="0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Previously A527 Cancer Council</t>
        </r>
      </text>
    </comment>
    <comment ref="A146" authorId="2" shapeId="0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formerly C128 Karnes</t>
        </r>
      </text>
    </comment>
    <comment ref="B146" authorId="2" shapeId="0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formerly C128 Karnes</t>
        </r>
      </text>
    </comment>
    <comment ref="A232" authorId="2" shapeId="0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previously Bailey, C009</t>
        </r>
      </text>
    </comment>
    <comment ref="B232" authorId="2" shapeId="0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previously Bailey, C009</t>
        </r>
      </text>
    </comment>
  </commentList>
</comments>
</file>

<file path=xl/comments4.xml><?xml version="1.0" encoding="utf-8"?>
<comments xmlns="http://schemas.openxmlformats.org/spreadsheetml/2006/main">
  <authors>
    <author>SBC1</author>
    <author>Stuart Cargile</author>
    <author>Stuart B. Cargile</author>
    <author>Lori Shaw</author>
  </authors>
  <commentList>
    <comment ref="C37" authorId="0" shapeId="0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adjusted by self reported figure for A907</t>
        </r>
      </text>
    </comment>
    <comment ref="D37" authorId="0" shapeId="0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adjusted by self reported figure for A907</t>
        </r>
      </text>
    </comment>
    <comment ref="E37" authorId="0" shapeId="0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adjusted by self reported figure for A907</t>
        </r>
      </text>
    </comment>
    <comment ref="F37" authorId="0" shapeId="0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adjusted by self reported figure for A907</t>
        </r>
      </text>
    </comment>
    <comment ref="G37" authorId="0" shapeId="0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adjusted by self reported figure for A907</t>
        </r>
      </text>
    </comment>
    <comment ref="H37" authorId="0" shapeId="0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adjusted by self reported figure for A907</t>
        </r>
      </text>
    </comment>
    <comment ref="I37" authorId="0" shapeId="0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adjusted by self reported figure for A907</t>
        </r>
      </text>
    </comment>
    <comment ref="J37" authorId="0" shapeId="0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adjusted by self reported figure for A907</t>
        </r>
      </text>
    </comment>
    <comment ref="K37" authorId="0" shapeId="0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adjusted by self reported figure for A907</t>
        </r>
      </text>
    </comment>
    <comment ref="L37" authorId="0" shapeId="0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adjusted by self reported figure for A907</t>
        </r>
      </text>
    </comment>
    <comment ref="M37" authorId="0" shapeId="0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adjusted by self reported figure for A907</t>
        </r>
      </text>
    </comment>
    <comment ref="N37" authorId="0" shapeId="0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adjusted by self reported figure for A907</t>
        </r>
      </text>
    </comment>
    <comment ref="O37" authorId="0" shapeId="0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adjusted by self reported figure for A907</t>
        </r>
      </text>
    </comment>
    <comment ref="P37" authorId="0" shapeId="0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adjusted by self reported figure for A907</t>
        </r>
      </text>
    </comment>
    <comment ref="Q37" authorId="0" shapeId="0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adjusted by self reported figure for A907</t>
        </r>
      </text>
    </comment>
    <comment ref="R37" authorId="0" shapeId="0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adjusted by self reported figure for A907</t>
        </r>
      </text>
    </comment>
    <comment ref="A45" authorId="1" shapeId="0">
      <text>
        <r>
          <rPr>
            <b/>
            <sz val="8"/>
            <color indexed="81"/>
            <rFont val="Tahoma"/>
            <family val="2"/>
          </rPr>
          <t>Stuart Cargile:</t>
        </r>
        <r>
          <rPr>
            <sz val="8"/>
            <color indexed="81"/>
            <rFont val="Tahoma"/>
            <family val="2"/>
          </rPr>
          <t xml:space="preserve">
A325 abolished and replaced by A326</t>
        </r>
      </text>
    </comment>
    <comment ref="B45" authorId="1" shapeId="0">
      <text>
        <r>
          <rPr>
            <b/>
            <sz val="8"/>
            <color indexed="81"/>
            <rFont val="Tahoma"/>
            <family val="2"/>
          </rPr>
          <t>Stuart Cargile:</t>
        </r>
        <r>
          <rPr>
            <sz val="8"/>
            <color indexed="81"/>
            <rFont val="Tahoma"/>
            <family val="2"/>
          </rPr>
          <t xml:space="preserve">
A325 abolished and replaced by A326</t>
        </r>
      </text>
    </comment>
    <comment ref="V84" authorId="2" shapeId="0">
      <text>
        <r>
          <rPr>
            <b/>
            <sz val="8"/>
            <color indexed="81"/>
            <rFont val="Tahoma"/>
            <family val="2"/>
          </rPr>
          <t>Stuart B. Cargile:</t>
        </r>
        <r>
          <rPr>
            <sz val="8"/>
            <color indexed="81"/>
            <rFont val="Tahoma"/>
            <family val="2"/>
          </rPr>
          <t xml:space="preserve">
includes A511 Vocational Nurse Exsaminers</t>
        </r>
      </text>
    </comment>
    <comment ref="W84" authorId="2" shapeId="0">
      <text>
        <r>
          <rPr>
            <b/>
            <sz val="8"/>
            <color indexed="81"/>
            <rFont val="Tahoma"/>
            <family val="2"/>
          </rPr>
          <t>Stuart B. Cargile:</t>
        </r>
        <r>
          <rPr>
            <sz val="8"/>
            <color indexed="81"/>
            <rFont val="Tahoma"/>
            <family val="2"/>
          </rPr>
          <t xml:space="preserve">
includes A511 Vocational Nurse Exsaminers</t>
        </r>
      </text>
    </comment>
    <comment ref="X84" authorId="2" shapeId="0">
      <text>
        <r>
          <rPr>
            <b/>
            <sz val="8"/>
            <color indexed="81"/>
            <rFont val="Tahoma"/>
            <family val="2"/>
          </rPr>
          <t>Stuart B. Cargile:</t>
        </r>
        <r>
          <rPr>
            <sz val="8"/>
            <color indexed="81"/>
            <rFont val="Tahoma"/>
            <family val="2"/>
          </rPr>
          <t xml:space="preserve">
includes A511 Vocational Nurse Exsaminers</t>
        </r>
      </text>
    </comment>
    <comment ref="A97" authorId="0" shapeId="0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Previously A527 Cancer Council</t>
        </r>
      </text>
    </comment>
    <comment ref="B97" authorId="0" shapeId="0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Previously A527 Cancer Council</t>
        </r>
      </text>
    </comment>
    <comment ref="B117" authorId="3" shapeId="0">
      <text>
        <r>
          <rPr>
            <b/>
            <sz val="9"/>
            <color indexed="81"/>
            <rFont val="Tahoma"/>
            <family val="2"/>
          </rPr>
          <t>Lori Shaw:</t>
        </r>
        <r>
          <rPr>
            <sz val="9"/>
            <color indexed="81"/>
            <rFont val="Tahoma"/>
            <family val="2"/>
          </rPr>
          <t xml:space="preserve">
A774 FTE are manually subtracted from total</t>
        </r>
      </text>
    </comment>
    <comment ref="A146" authorId="0" shapeId="0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formerly C128 Karnes</t>
        </r>
      </text>
    </comment>
    <comment ref="B146" authorId="0" shapeId="0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formerly C128 Karnes</t>
        </r>
      </text>
    </comment>
    <comment ref="A232" authorId="0" shapeId="0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previously Bailey, C009</t>
        </r>
      </text>
    </comment>
    <comment ref="B232" authorId="0" shapeId="0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previously Bailey, C009</t>
        </r>
      </text>
    </comment>
  </commentList>
</comments>
</file>

<file path=xl/comments5.xml><?xml version="1.0" encoding="utf-8"?>
<comments xmlns="http://schemas.openxmlformats.org/spreadsheetml/2006/main">
  <authors>
    <author>Stuart Cargile</author>
    <author>SBC1</author>
  </authors>
  <commentList>
    <comment ref="A45" authorId="0" shapeId="0">
      <text>
        <r>
          <rPr>
            <b/>
            <sz val="8"/>
            <color indexed="81"/>
            <rFont val="Tahoma"/>
            <family val="2"/>
          </rPr>
          <t>Stuart Cargile:</t>
        </r>
        <r>
          <rPr>
            <sz val="8"/>
            <color indexed="81"/>
            <rFont val="Tahoma"/>
            <family val="2"/>
          </rPr>
          <t xml:space="preserve">
A325 abolished and replaced by A326</t>
        </r>
      </text>
    </comment>
    <comment ref="B45" authorId="0" shapeId="0">
      <text>
        <r>
          <rPr>
            <b/>
            <sz val="8"/>
            <color indexed="81"/>
            <rFont val="Tahoma"/>
            <family val="2"/>
          </rPr>
          <t>Stuart Cargile:</t>
        </r>
        <r>
          <rPr>
            <sz val="8"/>
            <color indexed="81"/>
            <rFont val="Tahoma"/>
            <family val="2"/>
          </rPr>
          <t xml:space="preserve">
A325 abolished and replaced by A326</t>
        </r>
      </text>
    </comment>
    <comment ref="A97" authorId="1" shapeId="0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Previously A527 Cancer Council</t>
        </r>
      </text>
    </comment>
    <comment ref="B97" authorId="1" shapeId="0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Previously A527 Cancer Council</t>
        </r>
      </text>
    </comment>
    <comment ref="A146" authorId="1" shapeId="0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formerly C128 Karnes</t>
        </r>
      </text>
    </comment>
    <comment ref="B146" authorId="1" shapeId="0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formerly C128 Karnes</t>
        </r>
      </text>
    </comment>
    <comment ref="A232" authorId="1" shapeId="0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previously Bailey, C009</t>
        </r>
      </text>
    </comment>
    <comment ref="B232" authorId="1" shapeId="0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previously Bailey, C009</t>
        </r>
      </text>
    </comment>
  </commentList>
</comments>
</file>

<file path=xl/comments6.xml><?xml version="1.0" encoding="utf-8"?>
<comments xmlns="http://schemas.openxmlformats.org/spreadsheetml/2006/main">
  <authors>
    <author>Stuart Cargile</author>
    <author>SBC1</author>
  </authors>
  <commentList>
    <comment ref="A45" authorId="0" shapeId="0">
      <text>
        <r>
          <rPr>
            <b/>
            <sz val="8"/>
            <color indexed="81"/>
            <rFont val="Tahoma"/>
            <family val="2"/>
          </rPr>
          <t>Stuart Cargile:</t>
        </r>
        <r>
          <rPr>
            <sz val="8"/>
            <color indexed="81"/>
            <rFont val="Tahoma"/>
            <family val="2"/>
          </rPr>
          <t xml:space="preserve">
A325 abolished and replaced by A326</t>
        </r>
      </text>
    </comment>
    <comment ref="B45" authorId="0" shapeId="0">
      <text>
        <r>
          <rPr>
            <b/>
            <sz val="8"/>
            <color indexed="81"/>
            <rFont val="Tahoma"/>
            <family val="2"/>
          </rPr>
          <t>Stuart Cargile:</t>
        </r>
        <r>
          <rPr>
            <sz val="8"/>
            <color indexed="81"/>
            <rFont val="Tahoma"/>
            <family val="2"/>
          </rPr>
          <t xml:space="preserve">
A325 abolished and replaced by A326</t>
        </r>
      </text>
    </comment>
    <comment ref="A97" authorId="1" shapeId="0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Previously A527 Cancer Council</t>
        </r>
      </text>
    </comment>
    <comment ref="B97" authorId="1" shapeId="0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Previously A527 Cancer Council</t>
        </r>
      </text>
    </comment>
    <comment ref="A146" authorId="1" shapeId="0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formerly C128 Karnes</t>
        </r>
      </text>
    </comment>
    <comment ref="B146" authorId="1" shapeId="0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formerly C128 Karnes</t>
        </r>
      </text>
    </comment>
    <comment ref="A232" authorId="1" shapeId="0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previously Bailey, C009</t>
        </r>
      </text>
    </comment>
    <comment ref="B232" authorId="1" shapeId="0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previously Bailey, C009</t>
        </r>
      </text>
    </comment>
  </commentList>
</comments>
</file>

<file path=xl/sharedStrings.xml><?xml version="1.0" encoding="utf-8"?>
<sst xmlns="http://schemas.openxmlformats.org/spreadsheetml/2006/main" count="3658" uniqueCount="587">
  <si>
    <t>Total</t>
  </si>
  <si>
    <t>Payroll</t>
  </si>
  <si>
    <t>IFR</t>
  </si>
  <si>
    <t>Assessment</t>
  </si>
  <si>
    <t>% of</t>
  </si>
  <si>
    <t>Percentage</t>
  </si>
  <si>
    <t>Amount</t>
  </si>
  <si>
    <t>A101</t>
  </si>
  <si>
    <t>A102</t>
  </si>
  <si>
    <t>A103</t>
  </si>
  <si>
    <t>Legislative Council</t>
  </si>
  <si>
    <t>A104</t>
  </si>
  <si>
    <t>Legislative Budget Board</t>
  </si>
  <si>
    <t>A105</t>
  </si>
  <si>
    <t>Legislative Reference Library</t>
  </si>
  <si>
    <t>A116</t>
  </si>
  <si>
    <t>Sunset Advisory Commission</t>
  </si>
  <si>
    <t>A201</t>
  </si>
  <si>
    <t>Supreme Court of Texas</t>
  </si>
  <si>
    <t>A203</t>
  </si>
  <si>
    <t>Law Examiners, Board of</t>
  </si>
  <si>
    <t>A211</t>
  </si>
  <si>
    <t>Court of Criminal Appeals</t>
  </si>
  <si>
    <t>A212</t>
  </si>
  <si>
    <t>Court Administration, Office of</t>
  </si>
  <si>
    <t>A213</t>
  </si>
  <si>
    <t>Prosecuting Attorney, State</t>
  </si>
  <si>
    <t>A221</t>
  </si>
  <si>
    <t>A222</t>
  </si>
  <si>
    <t>A223</t>
  </si>
  <si>
    <t>A224</t>
  </si>
  <si>
    <t>A225</t>
  </si>
  <si>
    <t>A226</t>
  </si>
  <si>
    <t>A227</t>
  </si>
  <si>
    <t>A228</t>
  </si>
  <si>
    <t>A229</t>
  </si>
  <si>
    <t>A230</t>
  </si>
  <si>
    <t>A231</t>
  </si>
  <si>
    <t>A232</t>
  </si>
  <si>
    <t>A233</t>
  </si>
  <si>
    <t>A234</t>
  </si>
  <si>
    <t>A241</t>
  </si>
  <si>
    <t>A242</t>
  </si>
  <si>
    <t>Judicial Conduct, State Commission on</t>
  </si>
  <si>
    <t>A243</t>
  </si>
  <si>
    <t>Law Library, State</t>
  </si>
  <si>
    <t>A301</t>
  </si>
  <si>
    <t>Governor's Office</t>
  </si>
  <si>
    <t>A302</t>
  </si>
  <si>
    <t>Attorney General, Office of the</t>
  </si>
  <si>
    <t>A303</t>
  </si>
  <si>
    <t>A304</t>
  </si>
  <si>
    <t>Comptroller of Public Accounts, State</t>
  </si>
  <si>
    <t>A305</t>
  </si>
  <si>
    <t>General Land Office</t>
  </si>
  <si>
    <t>A306</t>
  </si>
  <si>
    <t>Library and Archives Commission</t>
  </si>
  <si>
    <t>A307</t>
  </si>
  <si>
    <t>Secretary of State</t>
  </si>
  <si>
    <t>A308</t>
  </si>
  <si>
    <t>State Auditor's Office</t>
  </si>
  <si>
    <t>A312</t>
  </si>
  <si>
    <t>A313</t>
  </si>
  <si>
    <t>Information Resources, Dept. of</t>
  </si>
  <si>
    <t>A320</t>
  </si>
  <si>
    <t>A329</t>
  </si>
  <si>
    <t>Real Estate Commission</t>
  </si>
  <si>
    <t>A332</t>
  </si>
  <si>
    <t>Housing and Community Affairs, Dept. of</t>
  </si>
  <si>
    <t>A338</t>
  </si>
  <si>
    <t>Pension Review Board, State</t>
  </si>
  <si>
    <t>A347</t>
  </si>
  <si>
    <t>Public Finance Authority</t>
  </si>
  <si>
    <t>A352</t>
  </si>
  <si>
    <t>Bond Review Board</t>
  </si>
  <si>
    <t>A356</t>
  </si>
  <si>
    <t>Ethics Commission</t>
  </si>
  <si>
    <t>A359</t>
  </si>
  <si>
    <t>Office of Public Insurance Counsel</t>
  </si>
  <si>
    <t>A360</t>
  </si>
  <si>
    <t>State Office of Administrative Hearings</t>
  </si>
  <si>
    <t>A362</t>
  </si>
  <si>
    <t>A364</t>
  </si>
  <si>
    <t>Health Professions Council</t>
  </si>
  <si>
    <t>A401</t>
  </si>
  <si>
    <t>A403</t>
  </si>
  <si>
    <t>Veterans Commission</t>
  </si>
  <si>
    <t>A405</t>
  </si>
  <si>
    <t>Public Safety, Department of</t>
  </si>
  <si>
    <t>A407</t>
  </si>
  <si>
    <t>A409</t>
  </si>
  <si>
    <t>Jail Standards, Commission on</t>
  </si>
  <si>
    <t>A411</t>
  </si>
  <si>
    <t>Fire Protection, Commission on</t>
  </si>
  <si>
    <t>A450</t>
  </si>
  <si>
    <t>A451</t>
  </si>
  <si>
    <t>Banking, State Department of</t>
  </si>
  <si>
    <t>A452</t>
  </si>
  <si>
    <t>Licensing and Regulation, Dept. of</t>
  </si>
  <si>
    <t>A454</t>
  </si>
  <si>
    <t>Insurance, Department of</t>
  </si>
  <si>
    <t>A455</t>
  </si>
  <si>
    <t>A456</t>
  </si>
  <si>
    <t>Plumbing Examiners, State Board of</t>
  </si>
  <si>
    <t>A457</t>
  </si>
  <si>
    <t>Public Accountancy, State Board of</t>
  </si>
  <si>
    <t>A458</t>
  </si>
  <si>
    <t>Alcoholic Beverage Commission</t>
  </si>
  <si>
    <t>A459</t>
  </si>
  <si>
    <t>Architectural Examiners, Board of</t>
  </si>
  <si>
    <t>A460</t>
  </si>
  <si>
    <t>Professional Engineers, Texas Board of</t>
  </si>
  <si>
    <t>A464</t>
  </si>
  <si>
    <t>Professional Land Surveying, Board of</t>
  </si>
  <si>
    <t>A466</t>
  </si>
  <si>
    <t>Consumer Credit Commissioner, Office of</t>
  </si>
  <si>
    <t>A469</t>
  </si>
  <si>
    <t>Credit Union Department</t>
  </si>
  <si>
    <t>A473</t>
  </si>
  <si>
    <t>Public Utility Commission of Texas</t>
  </si>
  <si>
    <t>A475</t>
  </si>
  <si>
    <t>Public Utility Counsel, Office of</t>
  </si>
  <si>
    <t>A476</t>
  </si>
  <si>
    <t>Racing Commission</t>
  </si>
  <si>
    <t>A477</t>
  </si>
  <si>
    <t>A479</t>
  </si>
  <si>
    <t>Office of Risk Management, State</t>
  </si>
  <si>
    <t>A503</t>
  </si>
  <si>
    <t>A504</t>
  </si>
  <si>
    <t>Board of Dental Examiners</t>
  </si>
  <si>
    <t>A507</t>
  </si>
  <si>
    <t>A508</t>
  </si>
  <si>
    <t>Chiropractic Examiners, Board of</t>
  </si>
  <si>
    <t>A512</t>
  </si>
  <si>
    <t>A513</t>
  </si>
  <si>
    <t>Funeral Service Commission</t>
  </si>
  <si>
    <t>A514</t>
  </si>
  <si>
    <t>Optometry Board</t>
  </si>
  <si>
    <t>A515</t>
  </si>
  <si>
    <t>Pharmacy, Board of</t>
  </si>
  <si>
    <t>A520</t>
  </si>
  <si>
    <t>Psychologists, Board of Examiners of</t>
  </si>
  <si>
    <t>A529</t>
  </si>
  <si>
    <t>Health &amp; Human Services Commission</t>
  </si>
  <si>
    <t>A530</t>
  </si>
  <si>
    <t>A533</t>
  </si>
  <si>
    <t>Physical &amp; Occup Therapy Examr, Exec Counc</t>
  </si>
  <si>
    <t>A551</t>
  </si>
  <si>
    <t>Agriculture, Department of</t>
  </si>
  <si>
    <t>A554</t>
  </si>
  <si>
    <t>Animal Health Commission</t>
  </si>
  <si>
    <t>A578</t>
  </si>
  <si>
    <t>Veterinary Medical Examiners</t>
  </si>
  <si>
    <t>A580</t>
  </si>
  <si>
    <t>Water Development Board</t>
  </si>
  <si>
    <t>A582</t>
  </si>
  <si>
    <t>A592</t>
  </si>
  <si>
    <t>A696</t>
  </si>
  <si>
    <t>Criminal Justice, Department of</t>
  </si>
  <si>
    <t>A701</t>
  </si>
  <si>
    <t>Education Agency, Texas</t>
  </si>
  <si>
    <t>A717</t>
  </si>
  <si>
    <t>Texas Southern University</t>
  </si>
  <si>
    <t>A719</t>
  </si>
  <si>
    <t>Texas State Technical College - System</t>
  </si>
  <si>
    <t>A730</t>
  </si>
  <si>
    <t>University of Houston</t>
  </si>
  <si>
    <t>A731</t>
  </si>
  <si>
    <t>Texas Woman's University</t>
  </si>
  <si>
    <t>A733</t>
  </si>
  <si>
    <t>Texas Tech University</t>
  </si>
  <si>
    <t>A734</t>
  </si>
  <si>
    <t>Lamar University - Beaumont</t>
  </si>
  <si>
    <t>A735</t>
  </si>
  <si>
    <t>Midwestern State University</t>
  </si>
  <si>
    <t>A737</t>
  </si>
  <si>
    <t>Angelo State University</t>
  </si>
  <si>
    <t>A739</t>
  </si>
  <si>
    <t>A752</t>
  </si>
  <si>
    <t>University of North Texas</t>
  </si>
  <si>
    <t>A753</t>
  </si>
  <si>
    <t>Sam Houston State University</t>
  </si>
  <si>
    <t>A754</t>
  </si>
  <si>
    <t>A755</t>
  </si>
  <si>
    <t>Stephen F. Austin State University</t>
  </si>
  <si>
    <t>A756</t>
  </si>
  <si>
    <t>Sul Ross State University</t>
  </si>
  <si>
    <t>A758</t>
  </si>
  <si>
    <t>A759</t>
  </si>
  <si>
    <t>University of Houston - Clear Lake</t>
  </si>
  <si>
    <t>A763</t>
  </si>
  <si>
    <t>Univ. of North Texas Health Science Center</t>
  </si>
  <si>
    <t>A765</t>
  </si>
  <si>
    <t>A771</t>
  </si>
  <si>
    <t>A772</t>
  </si>
  <si>
    <t>Deaf, School for the</t>
  </si>
  <si>
    <t>A781</t>
  </si>
  <si>
    <t>Coordinating Board, Higher Education</t>
  </si>
  <si>
    <t>A783</t>
  </si>
  <si>
    <t>A784</t>
  </si>
  <si>
    <t>University of Houston - Downtown</t>
  </si>
  <si>
    <t>A787</t>
  </si>
  <si>
    <t>A788</t>
  </si>
  <si>
    <t>A789</t>
  </si>
  <si>
    <t>A802</t>
  </si>
  <si>
    <t>A808</t>
  </si>
  <si>
    <t>Historical Commission</t>
  </si>
  <si>
    <t>A809</t>
  </si>
  <si>
    <t>Preservation Board, State</t>
  </si>
  <si>
    <t>A813</t>
  </si>
  <si>
    <t>Arts, Commission on the</t>
  </si>
  <si>
    <t>A907</t>
  </si>
  <si>
    <t>C001</t>
  </si>
  <si>
    <t>Anderson</t>
  </si>
  <si>
    <t>C002</t>
  </si>
  <si>
    <t>Andrews</t>
  </si>
  <si>
    <t>C003</t>
  </si>
  <si>
    <t>Angelina</t>
  </si>
  <si>
    <t>C011</t>
  </si>
  <si>
    <t>Bastrop</t>
  </si>
  <si>
    <t>C012</t>
  </si>
  <si>
    <t>Baylor</t>
  </si>
  <si>
    <t>C014</t>
  </si>
  <si>
    <t>Bell</t>
  </si>
  <si>
    <t>C015</t>
  </si>
  <si>
    <t>Bexar</t>
  </si>
  <si>
    <t>C019</t>
  </si>
  <si>
    <t>Bowie</t>
  </si>
  <si>
    <t>C020</t>
  </si>
  <si>
    <t>Brazoria</t>
  </si>
  <si>
    <t>C021</t>
  </si>
  <si>
    <t>Brazos</t>
  </si>
  <si>
    <t>C025</t>
  </si>
  <si>
    <t>Brown</t>
  </si>
  <si>
    <t>C027</t>
  </si>
  <si>
    <t>Burnet</t>
  </si>
  <si>
    <t>C028</t>
  </si>
  <si>
    <t>Caldwell</t>
  </si>
  <si>
    <t>C031</t>
  </si>
  <si>
    <t>Cameron</t>
  </si>
  <si>
    <t>C034</t>
  </si>
  <si>
    <t>Cass</t>
  </si>
  <si>
    <t>C037</t>
  </si>
  <si>
    <t>Cherokee</t>
  </si>
  <si>
    <t>C038</t>
  </si>
  <si>
    <t>Childress</t>
  </si>
  <si>
    <t>C043</t>
  </si>
  <si>
    <t>Collin</t>
  </si>
  <si>
    <t>C047</t>
  </si>
  <si>
    <t>Comanche</t>
  </si>
  <si>
    <t>C049</t>
  </si>
  <si>
    <t>Cooke</t>
  </si>
  <si>
    <t>C050</t>
  </si>
  <si>
    <t>Coryell</t>
  </si>
  <si>
    <t>C057</t>
  </si>
  <si>
    <t>Dallas</t>
  </si>
  <si>
    <t>C058</t>
  </si>
  <si>
    <t>Dawson</t>
  </si>
  <si>
    <t>C059</t>
  </si>
  <si>
    <t>Deaf Smith</t>
  </si>
  <si>
    <t>C061</t>
  </si>
  <si>
    <t>Denton</t>
  </si>
  <si>
    <t>C067</t>
  </si>
  <si>
    <t>Eastland</t>
  </si>
  <si>
    <t>C068</t>
  </si>
  <si>
    <t>Ector</t>
  </si>
  <si>
    <t>C070</t>
  </si>
  <si>
    <t>Ellis</t>
  </si>
  <si>
    <t>C071</t>
  </si>
  <si>
    <t>El Paso</t>
  </si>
  <si>
    <t>C072</t>
  </si>
  <si>
    <t>Erath</t>
  </si>
  <si>
    <t>C073</t>
  </si>
  <si>
    <t>Falls</t>
  </si>
  <si>
    <t>C074</t>
  </si>
  <si>
    <t>Fannin</t>
  </si>
  <si>
    <t>C075</t>
  </si>
  <si>
    <t>Fayette</t>
  </si>
  <si>
    <t>C077</t>
  </si>
  <si>
    <t>Floyd</t>
  </si>
  <si>
    <t>C079</t>
  </si>
  <si>
    <t>Fort Bend</t>
  </si>
  <si>
    <t>C084</t>
  </si>
  <si>
    <t>Galveston</t>
  </si>
  <si>
    <t>C090</t>
  </si>
  <si>
    <t>Gray</t>
  </si>
  <si>
    <t>C091</t>
  </si>
  <si>
    <t>Grayson</t>
  </si>
  <si>
    <t>C092</t>
  </si>
  <si>
    <t>Gregg</t>
  </si>
  <si>
    <t>C094</t>
  </si>
  <si>
    <t>Guadalupe</t>
  </si>
  <si>
    <t>C095</t>
  </si>
  <si>
    <t>Hale</t>
  </si>
  <si>
    <t>C100</t>
  </si>
  <si>
    <t>Hardin</t>
  </si>
  <si>
    <t>C101</t>
  </si>
  <si>
    <t>Harris</t>
  </si>
  <si>
    <t>C102</t>
  </si>
  <si>
    <t>Harrison</t>
  </si>
  <si>
    <t>C104</t>
  </si>
  <si>
    <t>Haskell</t>
  </si>
  <si>
    <t>C107</t>
  </si>
  <si>
    <t>Henderson</t>
  </si>
  <si>
    <t>C108</t>
  </si>
  <si>
    <t>Hidalgo</t>
  </si>
  <si>
    <t>C109</t>
  </si>
  <si>
    <t>Hill</t>
  </si>
  <si>
    <t>C110</t>
  </si>
  <si>
    <t>Hockley</t>
  </si>
  <si>
    <t>C111</t>
  </si>
  <si>
    <t>Hood</t>
  </si>
  <si>
    <t>C112</t>
  </si>
  <si>
    <t>Hopkins</t>
  </si>
  <si>
    <t>C114</t>
  </si>
  <si>
    <t>Howard</t>
  </si>
  <si>
    <t>C116</t>
  </si>
  <si>
    <t>Hunt</t>
  </si>
  <si>
    <t>C117</t>
  </si>
  <si>
    <t>Hutchinson</t>
  </si>
  <si>
    <t>C121</t>
  </si>
  <si>
    <t>Jasper</t>
  </si>
  <si>
    <t>C123</t>
  </si>
  <si>
    <t>Jefferson</t>
  </si>
  <si>
    <t>C125</t>
  </si>
  <si>
    <t>Jim Wells</t>
  </si>
  <si>
    <t>C126</t>
  </si>
  <si>
    <t>Johnson</t>
  </si>
  <si>
    <t>C127</t>
  </si>
  <si>
    <t>Jones</t>
  </si>
  <si>
    <t>C129</t>
  </si>
  <si>
    <t>Kaufman</t>
  </si>
  <si>
    <t>C133</t>
  </si>
  <si>
    <t>Kerr</t>
  </si>
  <si>
    <t>C137</t>
  </si>
  <si>
    <t>Kleberg</t>
  </si>
  <si>
    <t>C139</t>
  </si>
  <si>
    <t>Lamar</t>
  </si>
  <si>
    <t>C140</t>
  </si>
  <si>
    <t>Lamb</t>
  </si>
  <si>
    <t>C143</t>
  </si>
  <si>
    <t>Lavaca</t>
  </si>
  <si>
    <t>C146</t>
  </si>
  <si>
    <t>Liberty</t>
  </si>
  <si>
    <t>C147</t>
  </si>
  <si>
    <t>Limestone</t>
  </si>
  <si>
    <t>C152</t>
  </si>
  <si>
    <t>Lubbock</t>
  </si>
  <si>
    <t>McCulloch</t>
  </si>
  <si>
    <t>McLennan</t>
  </si>
  <si>
    <t>C161</t>
  </si>
  <si>
    <t>Matagorda</t>
  </si>
  <si>
    <t>Maverick</t>
  </si>
  <si>
    <t>C165</t>
  </si>
  <si>
    <t>Midland</t>
  </si>
  <si>
    <t>C166</t>
  </si>
  <si>
    <t>Milam</t>
  </si>
  <si>
    <t>C169</t>
  </si>
  <si>
    <t>Montague</t>
  </si>
  <si>
    <t>C170</t>
  </si>
  <si>
    <t>Montgomery</t>
  </si>
  <si>
    <t>C171</t>
  </si>
  <si>
    <t>Moore</t>
  </si>
  <si>
    <t>C172</t>
  </si>
  <si>
    <t>Morris</t>
  </si>
  <si>
    <t>C174</t>
  </si>
  <si>
    <t>Nacogdoches</t>
  </si>
  <si>
    <t>C175</t>
  </si>
  <si>
    <t>Navarro</t>
  </si>
  <si>
    <t>C177</t>
  </si>
  <si>
    <t>Nolan</t>
  </si>
  <si>
    <t>C178</t>
  </si>
  <si>
    <t>Nueces</t>
  </si>
  <si>
    <t>C181</t>
  </si>
  <si>
    <t>Orange</t>
  </si>
  <si>
    <t>C182</t>
  </si>
  <si>
    <t>Palo Pinto</t>
  </si>
  <si>
    <t>C183</t>
  </si>
  <si>
    <t>Panola</t>
  </si>
  <si>
    <t>C184</t>
  </si>
  <si>
    <t>Parker</t>
  </si>
  <si>
    <t>C186</t>
  </si>
  <si>
    <t>Pecos</t>
  </si>
  <si>
    <t>C187</t>
  </si>
  <si>
    <t>Polk</t>
  </si>
  <si>
    <t>C188</t>
  </si>
  <si>
    <t>Potter</t>
  </si>
  <si>
    <t>C195</t>
  </si>
  <si>
    <t>Reeves</t>
  </si>
  <si>
    <t>C199</t>
  </si>
  <si>
    <t>Rockwall</t>
  </si>
  <si>
    <t>C201</t>
  </si>
  <si>
    <t>Rusk</t>
  </si>
  <si>
    <t>C205</t>
  </si>
  <si>
    <t>San Patricio</t>
  </si>
  <si>
    <t>C208</t>
  </si>
  <si>
    <t>Scurry</t>
  </si>
  <si>
    <t>C212</t>
  </si>
  <si>
    <t>Smith</t>
  </si>
  <si>
    <t>C214</t>
  </si>
  <si>
    <t>Starr</t>
  </si>
  <si>
    <t>C220</t>
  </si>
  <si>
    <t>Tarrant</t>
  </si>
  <si>
    <t>C221</t>
  </si>
  <si>
    <t>Taylor</t>
  </si>
  <si>
    <t>C223</t>
  </si>
  <si>
    <t>Terry</t>
  </si>
  <si>
    <t>C226</t>
  </si>
  <si>
    <t>Tom Green</t>
  </si>
  <si>
    <t>C227</t>
  </si>
  <si>
    <t>Travis</t>
  </si>
  <si>
    <t>C229</t>
  </si>
  <si>
    <t>Tyler</t>
  </si>
  <si>
    <t>C230</t>
  </si>
  <si>
    <t>Upshur</t>
  </si>
  <si>
    <t>C232</t>
  </si>
  <si>
    <t>Uvalde</t>
  </si>
  <si>
    <t>C233</t>
  </si>
  <si>
    <t>Val Verde</t>
  </si>
  <si>
    <t>C234</t>
  </si>
  <si>
    <t>Van Zandt</t>
  </si>
  <si>
    <t>C235</t>
  </si>
  <si>
    <t>Victoria</t>
  </si>
  <si>
    <t>C236</t>
  </si>
  <si>
    <t>Walker</t>
  </si>
  <si>
    <t>C240</t>
  </si>
  <si>
    <t>Webb</t>
  </si>
  <si>
    <t>C242</t>
  </si>
  <si>
    <t>Wheeler</t>
  </si>
  <si>
    <t>C243</t>
  </si>
  <si>
    <t>Wichita</t>
  </si>
  <si>
    <t>C244</t>
  </si>
  <si>
    <t>Wilbarger</t>
  </si>
  <si>
    <t>C246</t>
  </si>
  <si>
    <t>Williamson</t>
  </si>
  <si>
    <t>C248</t>
  </si>
  <si>
    <t>Winkler</t>
  </si>
  <si>
    <t>C250</t>
  </si>
  <si>
    <t>Wood</t>
  </si>
  <si>
    <t>C252</t>
  </si>
  <si>
    <t>Young</t>
  </si>
  <si>
    <t>weighted</t>
  </si>
  <si>
    <t>average</t>
  </si>
  <si>
    <t>raw</t>
  </si>
  <si>
    <t>adjusted</t>
  </si>
  <si>
    <t>IFR portion of</t>
  </si>
  <si>
    <t>With</t>
  </si>
  <si>
    <t xml:space="preserve">weighted </t>
  </si>
  <si>
    <t>FTE</t>
  </si>
  <si>
    <t>claims</t>
  </si>
  <si>
    <t>IFR avg.</t>
  </si>
  <si>
    <t>Limit</t>
  </si>
  <si>
    <t>Difference</t>
  </si>
  <si>
    <t>PAYOUT portion of</t>
  </si>
  <si>
    <t>avg.</t>
  </si>
  <si>
    <t>cap</t>
  </si>
  <si>
    <t>adjuster</t>
  </si>
  <si>
    <t>Costs</t>
  </si>
  <si>
    <t>(Payouts)</t>
  </si>
  <si>
    <t>Code</t>
  </si>
  <si>
    <t>Name</t>
  </si>
  <si>
    <t>Agency</t>
  </si>
  <si>
    <t>Comptroller's State Energy Conservation Office</t>
  </si>
  <si>
    <t>1</t>
  </si>
  <si>
    <t>2</t>
  </si>
  <si>
    <t>3</t>
  </si>
  <si>
    <t>4</t>
  </si>
  <si>
    <t>difference</t>
  </si>
  <si>
    <t>total</t>
  </si>
  <si>
    <t># Claims</t>
  </si>
  <si>
    <t>FTEs</t>
  </si>
  <si>
    <t>IFR MULTIPLIER:</t>
  </si>
  <si>
    <t>low</t>
  </si>
  <si>
    <t>less than</t>
  </si>
  <si>
    <t>moderate</t>
  </si>
  <si>
    <t>between low and high values</t>
  </si>
  <si>
    <t>high</t>
  </si>
  <si>
    <t>modifier</t>
  </si>
  <si>
    <t>modified</t>
  </si>
  <si>
    <t>FTE avg.</t>
  </si>
  <si>
    <t>Texas Comm. on Environmental Quality</t>
  </si>
  <si>
    <t>A769</t>
  </si>
  <si>
    <t>University of North Texas System Administration</t>
  </si>
  <si>
    <t>A481</t>
  </si>
  <si>
    <t>CSCDs</t>
  </si>
  <si>
    <t>A538</t>
  </si>
  <si>
    <t>A539</t>
  </si>
  <si>
    <t>A537</t>
  </si>
  <si>
    <t>Dept. of Family and Protective Services</t>
  </si>
  <si>
    <t>C158</t>
  </si>
  <si>
    <t>C159</t>
  </si>
  <si>
    <t>C160</t>
  </si>
  <si>
    <t>Dept. of State Health Services</t>
  </si>
  <si>
    <t>Dept. of Assistive and Rehabilitative Services</t>
  </si>
  <si>
    <t>Dept. of Aging and Disability Services</t>
  </si>
  <si>
    <t>A448</t>
  </si>
  <si>
    <t>Office of Injured Employee Counsel</t>
  </si>
  <si>
    <t>Dept of Savings and Mortgage Lending</t>
  </si>
  <si>
    <t>Texas Medical Board</t>
  </si>
  <si>
    <t>over</t>
  </si>
  <si>
    <t>C052</t>
  </si>
  <si>
    <t>Crane</t>
  </si>
  <si>
    <t>Texas Facilities Commission</t>
  </si>
  <si>
    <t>Texas Lottery Commission</t>
  </si>
  <si>
    <t>Commission on State Emergency Communication</t>
  </si>
  <si>
    <t>Blind and Visually Impaired, School for the</t>
  </si>
  <si>
    <t>Lamar Institute of Technology</t>
  </si>
  <si>
    <t>Atascosa</t>
  </si>
  <si>
    <t>Kendall</t>
  </si>
  <si>
    <t>C007</t>
  </si>
  <si>
    <t>C130</t>
  </si>
  <si>
    <t>A542</t>
  </si>
  <si>
    <t>Previous FY Collected Shortage (Overage)</t>
  </si>
  <si>
    <t>Payroll *</t>
  </si>
  <si>
    <t>A608</t>
  </si>
  <si>
    <t>Department of Motor Vehicles</t>
  </si>
  <si>
    <t>C185</t>
  </si>
  <si>
    <t>Parmer</t>
  </si>
  <si>
    <t>Windham School District</t>
  </si>
  <si>
    <t>WSD</t>
  </si>
  <si>
    <t>Texas Senate</t>
  </si>
  <si>
    <t>Texas House of Representatives</t>
  </si>
  <si>
    <t>Court of Civil Appeals - First District</t>
  </si>
  <si>
    <t>Court of Civil Appeals - Second District</t>
  </si>
  <si>
    <t>Court of Civil Appeals - Third District</t>
  </si>
  <si>
    <t>Court of Civil Appeals - Fourth District</t>
  </si>
  <si>
    <t>Court of Civil Appeals - Fifth District</t>
  </si>
  <si>
    <t>Court of Civil Appeals - Sixth District</t>
  </si>
  <si>
    <t>Court of Civil Appeals - Seventh District</t>
  </si>
  <si>
    <t>Court of Civil Appeals - Eighth District</t>
  </si>
  <si>
    <t>Court of Civil Appeals - Ninth District</t>
  </si>
  <si>
    <t>Court of Civil Appeals - Tenth District</t>
  </si>
  <si>
    <t>Court of Civil Appeals - Eleventh District</t>
  </si>
  <si>
    <t>Court of Civil Appeals - Twelfth District</t>
  </si>
  <si>
    <t>Court of Civil Appeals - Thirteenth District</t>
  </si>
  <si>
    <t>Court of Civil Appeals - Fourteenth District</t>
  </si>
  <si>
    <t>District Courts (Comptroller's Jud. Section)</t>
  </si>
  <si>
    <t>Securities Board</t>
  </si>
  <si>
    <t>Texas Workforce Commission</t>
  </si>
  <si>
    <t>Railroad Commission</t>
  </si>
  <si>
    <t>Texas Board of Geoscientist</t>
  </si>
  <si>
    <t>Texas Board of Nursing</t>
  </si>
  <si>
    <t>Podiatric Medical Examiners, State Board of</t>
  </si>
  <si>
    <t>Soil &amp; Water Conservation Board</t>
  </si>
  <si>
    <t>Texas Tech University Health Sciences Center</t>
  </si>
  <si>
    <t>Texas State University System Administration</t>
  </si>
  <si>
    <t>University of Houston - Victoria</t>
  </si>
  <si>
    <t>University of Houston System Administration</t>
  </si>
  <si>
    <t>Lamar State College - Orange</t>
  </si>
  <si>
    <t>Lamar State College - Port Arthur</t>
  </si>
  <si>
    <t>Parks and Wildlife Department</t>
  </si>
  <si>
    <t>=</t>
  </si>
  <si>
    <t>-</t>
  </si>
  <si>
    <t>Cancer Prevention and Research Institute</t>
  </si>
  <si>
    <t>A215</t>
  </si>
  <si>
    <t>Office of Capital Writs</t>
  </si>
  <si>
    <t>Risk Management and Workers' Comp. Administration(incl.required funding for emp.benefits)</t>
  </si>
  <si>
    <t>A773</t>
  </si>
  <si>
    <t>University of North Texas Dallas</t>
  </si>
  <si>
    <t>A644</t>
  </si>
  <si>
    <t>Texas Juvenile Justice Department</t>
  </si>
  <si>
    <t>Final</t>
  </si>
  <si>
    <t>A326</t>
  </si>
  <si>
    <t>Texas Emergency Services Retirement System</t>
  </si>
  <si>
    <t>Law Enforcement Commission</t>
  </si>
  <si>
    <t>Texas State University</t>
  </si>
  <si>
    <t>Texas Military Department</t>
  </si>
  <si>
    <t>Deferred</t>
  </si>
  <si>
    <t>Invoiced</t>
  </si>
  <si>
    <t>Risk Management and Workers' Comp. Administration</t>
  </si>
  <si>
    <t>2013 Avg.</t>
  </si>
  <si>
    <t>FY2013</t>
  </si>
  <si>
    <t>Texas Commission on Law Enforcement</t>
  </si>
  <si>
    <t>Texas Tech University Health Sciences Center at El Paso</t>
  </si>
  <si>
    <t>C194</t>
  </si>
  <si>
    <t>Red River</t>
  </si>
  <si>
    <t xml:space="preserve"> </t>
  </si>
  <si>
    <t>FY2014</t>
  </si>
  <si>
    <t>2014 Avg.</t>
  </si>
  <si>
    <t>C249</t>
  </si>
  <si>
    <t>Wise</t>
  </si>
  <si>
    <t>A774</t>
  </si>
  <si>
    <t>Projected Current FY (2017) Claim Payments</t>
  </si>
  <si>
    <t>FY 2016</t>
  </si>
  <si>
    <t>FY2015</t>
  </si>
  <si>
    <t>2015 Avg.</t>
  </si>
  <si>
    <t>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</si>
</sst>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%"/>
    <numFmt numFmtId="165" formatCode="0.0%"/>
    <numFmt numFmtId="166" formatCode="_(* #,##0.0000_);_(* \(#,##0.0000\);_(* &quot;-&quot;??_);_(@_)"/>
    <numFmt numFmtId="167" formatCode="#,##0.00;[Red]#,##0.00"/>
    <numFmt numFmtId="168" formatCode="#,##0.000;[Red]#,##0.000"/>
    <numFmt numFmtId="169" formatCode="_(* #,##0.0_);_(* \(#,##0.0\);_(* &quot;-&quot;??_);_(@_)"/>
  </numFmts>
  <fonts count="41">
    <font>
      <sz val="10"/>
      <name val="Arial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sz val="8"/>
      <color indexed="81"/>
      <name val="Tahoma"/>
      <family val="2"/>
    </font>
    <font>
      <b/>
      <sz val="11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MS Sans Serif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8"/>
      <name val="Courier"/>
      <family val="3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0"/>
      <name val="Arial Unicode MS"/>
      <family val="2"/>
    </font>
    <font>
      <b/>
      <sz val="10"/>
      <name val="Arial Unicode MS"/>
      <family val="2"/>
    </font>
    <font>
      <sz val="10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u/>
      <sz val="10"/>
      <name val="MS Sans Serif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/>
      <top/>
      <bottom/>
      <diagonal/>
    </border>
  </borders>
  <cellStyleXfs count="77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14" fillId="2" borderId="0" applyNumberFormat="0" applyBorder="0" applyAlignment="0" applyProtection="0"/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5" borderId="0" applyNumberFormat="0" applyBorder="0" applyAlignment="0" applyProtection="0"/>
    <xf numFmtId="0" fontId="14" fillId="8" borderId="0" applyNumberFormat="0" applyBorder="0" applyAlignment="0" applyProtection="0"/>
    <xf numFmtId="0" fontId="14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9" borderId="0" applyNumberFormat="0" applyBorder="0" applyAlignment="0" applyProtection="0"/>
    <xf numFmtId="0" fontId="16" fillId="3" borderId="0" applyNumberFormat="0" applyBorder="0" applyAlignment="0" applyProtection="0"/>
    <xf numFmtId="0" fontId="17" fillId="20" borderId="3" applyNumberFormat="0" applyAlignment="0" applyProtection="0"/>
    <xf numFmtId="0" fontId="18" fillId="21" borderId="4" applyNumberFormat="0" applyAlignment="0" applyProtection="0"/>
    <xf numFmtId="43" fontId="4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1" fillId="4" borderId="0" applyNumberFormat="0" applyBorder="0" applyAlignment="0" applyProtection="0"/>
    <xf numFmtId="0" fontId="22" fillId="0" borderId="5" applyNumberFormat="0" applyFill="0" applyAlignment="0" applyProtection="0"/>
    <xf numFmtId="0" fontId="23" fillId="0" borderId="6" applyNumberFormat="0" applyFill="0" applyAlignment="0" applyProtection="0"/>
    <xf numFmtId="0" fontId="24" fillId="0" borderId="7" applyNumberFormat="0" applyFill="0" applyAlignment="0" applyProtection="0"/>
    <xf numFmtId="0" fontId="24" fillId="0" borderId="0" applyNumberFormat="0" applyFill="0" applyBorder="0" applyAlignment="0" applyProtection="0"/>
    <xf numFmtId="0" fontId="25" fillId="7" borderId="3" applyNumberFormat="0" applyAlignment="0" applyProtection="0"/>
    <xf numFmtId="0" fontId="26" fillId="0" borderId="8" applyNumberFormat="0" applyFill="0" applyAlignment="0" applyProtection="0"/>
    <xf numFmtId="0" fontId="27" fillId="22" borderId="0" applyNumberFormat="0" applyBorder="0" applyAlignment="0" applyProtection="0"/>
    <xf numFmtId="0" fontId="19" fillId="0" borderId="0"/>
    <xf numFmtId="0" fontId="13" fillId="0" borderId="0"/>
    <xf numFmtId="0" fontId="28" fillId="0" borderId="0"/>
    <xf numFmtId="0" fontId="4" fillId="0" borderId="0"/>
    <xf numFmtId="0" fontId="4" fillId="23" borderId="9" applyNumberFormat="0" applyFont="0" applyAlignment="0" applyProtection="0"/>
    <xf numFmtId="0" fontId="29" fillId="20" borderId="10" applyNumberFormat="0" applyAlignment="0" applyProtection="0"/>
    <xf numFmtId="9" fontId="4" fillId="0" borderId="0" applyFon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11" applyNumberFormat="0" applyFill="0" applyAlignment="0" applyProtection="0"/>
    <xf numFmtId="0" fontId="32" fillId="0" borderId="0" applyNumberFormat="0" applyFill="0" applyBorder="0" applyAlignment="0" applyProtection="0"/>
    <xf numFmtId="0" fontId="33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13" fillId="0" borderId="0"/>
    <xf numFmtId="0" fontId="19" fillId="0" borderId="0"/>
    <xf numFmtId="0" fontId="4" fillId="0" borderId="0"/>
    <xf numFmtId="43" fontId="35" fillId="0" borderId="0" applyFont="0" applyFill="0" applyBorder="0" applyAlignment="0" applyProtection="0"/>
    <xf numFmtId="0" fontId="34" fillId="0" borderId="0"/>
    <xf numFmtId="0" fontId="37" fillId="0" borderId="0">
      <alignment wrapText="1"/>
    </xf>
    <xf numFmtId="0" fontId="36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>
      <alignment wrapText="1"/>
    </xf>
    <xf numFmtId="0" fontId="4" fillId="0" borderId="0"/>
    <xf numFmtId="0" fontId="4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>
      <alignment wrapText="1"/>
    </xf>
  </cellStyleXfs>
  <cellXfs count="96">
    <xf numFmtId="0" fontId="0" fillId="0" borderId="0" xfId="0"/>
    <xf numFmtId="0" fontId="5" fillId="0" borderId="0" xfId="0" applyFont="1" applyAlignment="1">
      <alignment horizontal="center"/>
    </xf>
    <xf numFmtId="9" fontId="6" fillId="0" borderId="0" xfId="2" applyFont="1" applyAlignment="1">
      <alignment horizontal="center"/>
    </xf>
    <xf numFmtId="164" fontId="4" fillId="0" borderId="0" xfId="2" applyNumberFormat="1"/>
    <xf numFmtId="165" fontId="0" fillId="0" borderId="0" xfId="0" applyNumberFormat="1"/>
    <xf numFmtId="4" fontId="0" fillId="0" borderId="0" xfId="0" applyNumberFormat="1"/>
    <xf numFmtId="10" fontId="4" fillId="0" borderId="0" xfId="2" applyNumberFormat="1"/>
    <xf numFmtId="0" fontId="0" fillId="0" borderId="1" xfId="0" applyBorder="1"/>
    <xf numFmtId="164" fontId="0" fillId="0" borderId="0" xfId="0" applyNumberFormat="1"/>
    <xf numFmtId="0" fontId="0" fillId="0" borderId="0" xfId="0" applyAlignment="1">
      <alignment horizontal="right"/>
    </xf>
    <xf numFmtId="4" fontId="0" fillId="0" borderId="2" xfId="0" applyNumberFormat="1" applyBorder="1"/>
    <xf numFmtId="0" fontId="6" fillId="0" borderId="0" xfId="0" applyFont="1" applyAlignment="1">
      <alignment horizontal="center"/>
    </xf>
    <xf numFmtId="164" fontId="4" fillId="0" borderId="2" xfId="2" applyNumberFormat="1" applyBorder="1"/>
    <xf numFmtId="10" fontId="5" fillId="0" borderId="0" xfId="2" applyNumberFormat="1" applyFont="1" applyAlignment="1">
      <alignment horizontal="center"/>
    </xf>
    <xf numFmtId="166" fontId="4" fillId="0" borderId="0" xfId="1" applyNumberFormat="1"/>
    <xf numFmtId="10" fontId="0" fillId="0" borderId="0" xfId="0" applyNumberFormat="1" applyBorder="1"/>
    <xf numFmtId="39" fontId="0" fillId="0" borderId="0" xfId="0" applyNumberFormat="1"/>
    <xf numFmtId="39" fontId="0" fillId="0" borderId="2" xfId="0" applyNumberFormat="1" applyBorder="1"/>
    <xf numFmtId="164" fontId="0" fillId="0" borderId="2" xfId="0" applyNumberFormat="1" applyBorder="1"/>
    <xf numFmtId="0" fontId="5" fillId="0" borderId="0" xfId="0" applyFont="1" applyAlignment="1">
      <alignment horizontal="centerContinuous"/>
    </xf>
    <xf numFmtId="39" fontId="0" fillId="0" borderId="1" xfId="0" applyNumberFormat="1" applyBorder="1"/>
    <xf numFmtId="167" fontId="0" fillId="0" borderId="2" xfId="0" applyNumberFormat="1" applyBorder="1"/>
    <xf numFmtId="168" fontId="4" fillId="0" borderId="0" xfId="2" applyNumberFormat="1"/>
    <xf numFmtId="37" fontId="0" fillId="0" borderId="0" xfId="1" applyNumberFormat="1" applyFont="1"/>
    <xf numFmtId="164" fontId="4" fillId="0" borderId="1" xfId="2" applyNumberFormat="1" applyBorder="1"/>
    <xf numFmtId="4" fontId="0" fillId="0" borderId="1" xfId="0" applyNumberFormat="1" applyBorder="1"/>
    <xf numFmtId="10" fontId="4" fillId="0" borderId="1" xfId="2" applyNumberFormat="1" applyBorder="1"/>
    <xf numFmtId="37" fontId="0" fillId="0" borderId="1" xfId="1" applyNumberFormat="1" applyFont="1" applyBorder="1"/>
    <xf numFmtId="168" fontId="4" fillId="0" borderId="1" xfId="2" applyNumberFormat="1" applyBorder="1"/>
    <xf numFmtId="166" fontId="4" fillId="0" borderId="1" xfId="1" applyNumberFormat="1" applyBorder="1"/>
    <xf numFmtId="0" fontId="5" fillId="0" borderId="0" xfId="0" applyFont="1" applyAlignment="1">
      <alignment horizontal="right"/>
    </xf>
    <xf numFmtId="0" fontId="10" fillId="0" borderId="0" xfId="0" applyFont="1" applyAlignment="1">
      <alignment horizontal="right" vertical="center"/>
    </xf>
    <xf numFmtId="0" fontId="0" fillId="0" borderId="0" xfId="0" quotePrefix="1" applyAlignment="1">
      <alignment horizontal="center"/>
    </xf>
    <xf numFmtId="164" fontId="11" fillId="0" borderId="0" xfId="2" applyNumberFormat="1" applyFont="1"/>
    <xf numFmtId="10" fontId="11" fillId="0" borderId="0" xfId="2" applyNumberFormat="1" applyFont="1"/>
    <xf numFmtId="0" fontId="4" fillId="0" borderId="0" xfId="0" applyFont="1" applyAlignment="1">
      <alignment horizontal="right"/>
    </xf>
    <xf numFmtId="0" fontId="4" fillId="0" borderId="0" xfId="0" applyFont="1"/>
    <xf numFmtId="39" fontId="12" fillId="0" borderId="0" xfId="0" applyNumberFormat="1" applyFont="1"/>
    <xf numFmtId="0" fontId="12" fillId="0" borderId="0" xfId="0" applyFont="1"/>
    <xf numFmtId="2" fontId="12" fillId="0" borderId="0" xfId="0" applyNumberFormat="1" applyFont="1"/>
    <xf numFmtId="39" fontId="4" fillId="0" borderId="0" xfId="0" applyNumberFormat="1" applyFont="1"/>
    <xf numFmtId="10" fontId="4" fillId="0" borderId="0" xfId="2" applyNumberFormat="1" applyFont="1"/>
    <xf numFmtId="37" fontId="4" fillId="0" borderId="0" xfId="1" applyNumberFormat="1" applyFont="1"/>
    <xf numFmtId="39" fontId="4" fillId="0" borderId="2" xfId="0" applyNumberFormat="1" applyFont="1" applyBorder="1"/>
    <xf numFmtId="37" fontId="4" fillId="0" borderId="2" xfId="1" applyNumberFormat="1" applyFont="1" applyBorder="1"/>
    <xf numFmtId="4" fontId="4" fillId="0" borderId="0" xfId="0" applyNumberFormat="1" applyFont="1"/>
    <xf numFmtId="164" fontId="4" fillId="0" borderId="0" xfId="0" applyNumberFormat="1" applyFont="1"/>
    <xf numFmtId="10" fontId="4" fillId="0" borderId="2" xfId="2" applyNumberFormat="1" applyFont="1" applyBorder="1"/>
    <xf numFmtId="39" fontId="4" fillId="0" borderId="1" xfId="0" applyNumberFormat="1" applyFont="1" applyBorder="1"/>
    <xf numFmtId="0" fontId="0" fillId="0" borderId="0" xfId="0"/>
    <xf numFmtId="0" fontId="0" fillId="0" borderId="0" xfId="0"/>
    <xf numFmtId="0" fontId="5" fillId="0" borderId="0" xfId="0" applyFont="1" applyAlignment="1">
      <alignment horizontal="right"/>
    </xf>
    <xf numFmtId="0" fontId="4" fillId="0" borderId="0" xfId="0" applyFont="1"/>
    <xf numFmtId="164" fontId="4" fillId="0" borderId="0" xfId="2" applyNumberFormat="1"/>
    <xf numFmtId="10" fontId="4" fillId="0" borderId="0" xfId="2" applyNumberFormat="1"/>
    <xf numFmtId="164" fontId="4" fillId="0" borderId="0" xfId="2" applyNumberFormat="1" applyFont="1"/>
    <xf numFmtId="39" fontId="3" fillId="0" borderId="0" xfId="0" applyNumberFormat="1" applyFont="1"/>
    <xf numFmtId="0" fontId="3" fillId="0" borderId="0" xfId="0" applyFont="1"/>
    <xf numFmtId="39" fontId="4" fillId="0" borderId="0" xfId="0" applyNumberFormat="1" applyFont="1" applyBorder="1"/>
    <xf numFmtId="164" fontId="4" fillId="0" borderId="1" xfId="2" applyNumberFormat="1" applyFont="1" applyBorder="1"/>
    <xf numFmtId="165" fontId="4" fillId="0" borderId="0" xfId="2" applyNumberFormat="1" applyFont="1"/>
    <xf numFmtId="10" fontId="0" fillId="0" borderId="0" xfId="2" applyNumberFormat="1" applyFont="1"/>
    <xf numFmtId="37" fontId="4" fillId="0" borderId="1" xfId="1" applyNumberFormat="1" applyFont="1" applyBorder="1"/>
    <xf numFmtId="0" fontId="40" fillId="0" borderId="0" xfId="0" applyFont="1" applyAlignment="1">
      <alignment horizontal="centerContinuous"/>
    </xf>
    <xf numFmtId="0" fontId="4" fillId="0" borderId="0" xfId="0" applyFont="1" applyAlignment="1">
      <alignment horizontal="centerContinuous"/>
    </xf>
    <xf numFmtId="0" fontId="40" fillId="0" borderId="0" xfId="0" applyFont="1" applyAlignment="1">
      <alignment horizontal="center"/>
    </xf>
    <xf numFmtId="10" fontId="4" fillId="0" borderId="0" xfId="0" applyNumberFormat="1" applyFont="1"/>
    <xf numFmtId="37" fontId="4" fillId="0" borderId="0" xfId="0" applyNumberFormat="1" applyFont="1"/>
    <xf numFmtId="39" fontId="2" fillId="0" borderId="0" xfId="0" applyNumberFormat="1" applyFont="1"/>
    <xf numFmtId="40" fontId="2" fillId="0" borderId="0" xfId="3" applyNumberFormat="1" applyFont="1" applyBorder="1"/>
    <xf numFmtId="40" fontId="2" fillId="0" borderId="0" xfId="57" applyNumberFormat="1" applyFont="1" applyBorder="1"/>
    <xf numFmtId="4" fontId="2" fillId="0" borderId="0" xfId="0" applyNumberFormat="1" applyFont="1"/>
    <xf numFmtId="39" fontId="2" fillId="0" borderId="1" xfId="0" applyNumberFormat="1" applyFont="1" applyBorder="1"/>
    <xf numFmtId="4" fontId="1" fillId="0" borderId="0" xfId="0" applyNumberFormat="1" applyFont="1"/>
    <xf numFmtId="40" fontId="1" fillId="0" borderId="0" xfId="57" applyNumberFormat="1" applyFont="1" applyBorder="1"/>
    <xf numFmtId="40" fontId="4" fillId="0" borderId="0" xfId="0" applyNumberFormat="1" applyFont="1"/>
    <xf numFmtId="39" fontId="1" fillId="0" borderId="0" xfId="0" applyNumberFormat="1" applyFont="1"/>
    <xf numFmtId="40" fontId="1" fillId="0" borderId="0" xfId="3" applyNumberFormat="1" applyFont="1" applyBorder="1"/>
    <xf numFmtId="39" fontId="1" fillId="0" borderId="1" xfId="0" applyNumberFormat="1" applyFont="1" applyBorder="1"/>
    <xf numFmtId="40" fontId="1" fillId="0" borderId="0" xfId="57" applyNumberFormat="1" applyFont="1" applyFill="1" applyBorder="1"/>
    <xf numFmtId="4" fontId="1" fillId="0" borderId="0" xfId="56" applyNumberFormat="1" applyFont="1" applyBorder="1"/>
    <xf numFmtId="4" fontId="1" fillId="0" borderId="0" xfId="56" applyNumberFormat="1" applyFont="1" applyFill="1" applyBorder="1"/>
    <xf numFmtId="0" fontId="1" fillId="0" borderId="0" xfId="67" applyNumberFormat="1" applyFont="1">
      <alignment wrapText="1"/>
    </xf>
    <xf numFmtId="169" fontId="1" fillId="0" borderId="0" xfId="54" applyNumberFormat="1" applyFont="1" applyFill="1" applyBorder="1"/>
    <xf numFmtId="0" fontId="1" fillId="0" borderId="0" xfId="0" applyFont="1"/>
    <xf numFmtId="2" fontId="1" fillId="0" borderId="0" xfId="67" applyNumberFormat="1" applyFont="1">
      <alignment wrapText="1"/>
    </xf>
    <xf numFmtId="2" fontId="1" fillId="0" borderId="0" xfId="0" applyNumberFormat="1" applyFont="1"/>
    <xf numFmtId="0" fontId="4" fillId="0" borderId="0" xfId="71" applyNumberFormat="1" applyFont="1">
      <alignment wrapText="1"/>
    </xf>
    <xf numFmtId="0" fontId="4" fillId="0" borderId="0" xfId="67" applyNumberFormat="1" applyFont="1">
      <alignment wrapText="1"/>
    </xf>
    <xf numFmtId="2" fontId="4" fillId="0" borderId="0" xfId="67" applyNumberFormat="1" applyFont="1">
      <alignment wrapText="1"/>
    </xf>
    <xf numFmtId="2" fontId="4" fillId="0" borderId="0" xfId="0" applyNumberFormat="1" applyFont="1"/>
    <xf numFmtId="4" fontId="4" fillId="0" borderId="12" xfId="71" applyNumberFormat="1" applyFont="1" applyBorder="1">
      <alignment wrapText="1"/>
    </xf>
    <xf numFmtId="4" fontId="4" fillId="0" borderId="0" xfId="71" applyNumberFormat="1" applyFont="1">
      <alignment wrapText="1"/>
    </xf>
    <xf numFmtId="4" fontId="4" fillId="0" borderId="12" xfId="76" applyNumberFormat="1" applyFont="1" applyBorder="1">
      <alignment wrapText="1"/>
    </xf>
    <xf numFmtId="4" fontId="4" fillId="0" borderId="0" xfId="76" applyNumberFormat="1" applyFont="1">
      <alignment wrapText="1"/>
    </xf>
    <xf numFmtId="169" fontId="4" fillId="0" borderId="0" xfId="54" applyNumberFormat="1" applyFont="1" applyFill="1" applyBorder="1"/>
  </cellXfs>
  <cellStyles count="77">
    <cellStyle name="20% - Accent1 2" xfId="4"/>
    <cellStyle name="20% - Accent2 2" xfId="5"/>
    <cellStyle name="20% - Accent3 2" xfId="6"/>
    <cellStyle name="20% - Accent4 2" xfId="7"/>
    <cellStyle name="20% - Accent5 2" xfId="8"/>
    <cellStyle name="20% - Accent6 2" xfId="9"/>
    <cellStyle name="40% - Accent1 2" xfId="10"/>
    <cellStyle name="40% - Accent2 2" xfId="11"/>
    <cellStyle name="40% - Accent3 2" xfId="12"/>
    <cellStyle name="40% - Accent4 2" xfId="13"/>
    <cellStyle name="40% - Accent5 2" xfId="14"/>
    <cellStyle name="40% - Accent6 2" xfId="15"/>
    <cellStyle name="60% - Accent1 2" xfId="16"/>
    <cellStyle name="60% - Accent2 2" xfId="17"/>
    <cellStyle name="60% - Accent3 2" xfId="18"/>
    <cellStyle name="60% - Accent4 2" xfId="19"/>
    <cellStyle name="60% - Accent5 2" xfId="20"/>
    <cellStyle name="60% - Accent6 2" xfId="21"/>
    <cellStyle name="Accent1 2" xfId="22"/>
    <cellStyle name="Accent2 2" xfId="23"/>
    <cellStyle name="Accent3 2" xfId="24"/>
    <cellStyle name="Accent4 2" xfId="25"/>
    <cellStyle name="Accent5 2" xfId="26"/>
    <cellStyle name="Accent6 2" xfId="27"/>
    <cellStyle name="Bad 2" xfId="28"/>
    <cellStyle name="Calculation 2" xfId="29"/>
    <cellStyle name="Check Cell 2" xfId="30"/>
    <cellStyle name="Comma" xfId="1" builtinId="3"/>
    <cellStyle name="Comma 2" xfId="31"/>
    <cellStyle name="Comma 2 2" xfId="54"/>
    <cellStyle name="Comma 3" xfId="65"/>
    <cellStyle name="Comma 4" xfId="69"/>
    <cellStyle name="Comma 5" xfId="74"/>
    <cellStyle name="Currency 2" xfId="32"/>
    <cellStyle name="Currency 2 2" xfId="55"/>
    <cellStyle name="Currency 3" xfId="33"/>
    <cellStyle name="Currency 3 2" xfId="56"/>
    <cellStyle name="Explanatory Text 2" xfId="34"/>
    <cellStyle name="Good 2" xfId="35"/>
    <cellStyle name="Heading 1 2" xfId="36"/>
    <cellStyle name="Heading 2 2" xfId="37"/>
    <cellStyle name="Heading 3 2" xfId="38"/>
    <cellStyle name="Heading 4 2" xfId="39"/>
    <cellStyle name="Input 2" xfId="40"/>
    <cellStyle name="Linked Cell 2" xfId="41"/>
    <cellStyle name="Neutral 2" xfId="42"/>
    <cellStyle name="Normal" xfId="0" builtinId="0"/>
    <cellStyle name="Normal 10" xfId="67"/>
    <cellStyle name="Normal 10 2" xfId="76"/>
    <cellStyle name="Normal 11" xfId="71"/>
    <cellStyle name="Normal 12" xfId="73"/>
    <cellStyle name="Normal 2" xfId="43"/>
    <cellStyle name="Normal 2 2" xfId="57"/>
    <cellStyle name="Normal 3" xfId="44"/>
    <cellStyle name="Normal 3 2" xfId="58"/>
    <cellStyle name="Normal 3 2 2" xfId="62"/>
    <cellStyle name="Normal 3 3" xfId="66"/>
    <cellStyle name="Normal 4" xfId="45"/>
    <cellStyle name="Normal 4 2" xfId="63"/>
    <cellStyle name="Normal 4 3" xfId="64"/>
    <cellStyle name="Normal 5" xfId="46"/>
    <cellStyle name="Normal 5 2" xfId="59"/>
    <cellStyle name="Normal 6" xfId="53"/>
    <cellStyle name="Normal 7" xfId="61"/>
    <cellStyle name="Normal 8" xfId="3"/>
    <cellStyle name="Normal 9" xfId="68"/>
    <cellStyle name="Normal 9 2" xfId="72"/>
    <cellStyle name="Note 2" xfId="47"/>
    <cellStyle name="Output 2" xfId="48"/>
    <cellStyle name="Percent" xfId="2" builtinId="5"/>
    <cellStyle name="Percent 2" xfId="49"/>
    <cellStyle name="Percent 2 2" xfId="60"/>
    <cellStyle name="Percent 3" xfId="70"/>
    <cellStyle name="Percent 4" xfId="75"/>
    <cellStyle name="Title 2" xfId="50"/>
    <cellStyle name="Total 2" xfId="51"/>
    <cellStyle name="Warning Text 2" xfId="5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284"/>
  <sheetViews>
    <sheetView tabSelected="1" workbookViewId="0">
      <pane xSplit="2" ySplit="3" topLeftCell="C100" activePane="bottomRight" state="frozen"/>
      <selection activeCell="T274" sqref="T274"/>
      <selection pane="topRight" activeCell="T274" sqref="T274"/>
      <selection pane="bottomLeft" activeCell="T274" sqref="T274"/>
      <selection pane="bottomRight" activeCell="H29" sqref="H29"/>
    </sheetView>
  </sheetViews>
  <sheetFormatPr defaultRowHeight="12.75" outlineLevelRow="1"/>
  <cols>
    <col min="1" max="1" width="6" customWidth="1"/>
    <col min="2" max="2" width="33.5703125" customWidth="1"/>
    <col min="3" max="3" width="2.42578125" customWidth="1"/>
    <col min="4" max="4" width="10.140625" customWidth="1"/>
    <col min="5" max="5" width="2.28515625" customWidth="1"/>
    <col min="6" max="6" width="13.140625" customWidth="1"/>
    <col min="7" max="7" width="1.5703125" customWidth="1"/>
    <col min="8" max="8" width="14" bestFit="1" customWidth="1"/>
    <col min="9" max="9" width="1.5703125" customWidth="1"/>
    <col min="10" max="10" width="13.42578125" bestFit="1" customWidth="1"/>
  </cols>
  <sheetData>
    <row r="1" spans="1:11">
      <c r="D1" s="1" t="s">
        <v>0</v>
      </c>
      <c r="F1" s="1"/>
      <c r="H1" s="1"/>
      <c r="J1" s="1"/>
    </row>
    <row r="2" spans="1:11">
      <c r="A2" s="19" t="s">
        <v>461</v>
      </c>
      <c r="B2" s="19"/>
      <c r="D2" s="1" t="s">
        <v>3</v>
      </c>
      <c r="F2" s="1" t="s">
        <v>3</v>
      </c>
      <c r="H2" s="1" t="s">
        <v>567</v>
      </c>
      <c r="J2" s="1" t="s">
        <v>568</v>
      </c>
    </row>
    <row r="3" spans="1:11">
      <c r="A3" s="11" t="s">
        <v>459</v>
      </c>
      <c r="B3" s="11" t="s">
        <v>460</v>
      </c>
      <c r="D3" s="2" t="s">
        <v>5</v>
      </c>
      <c r="F3" s="2" t="s">
        <v>6</v>
      </c>
      <c r="H3" s="2" t="s">
        <v>6</v>
      </c>
      <c r="J3" s="2" t="s">
        <v>6</v>
      </c>
    </row>
    <row r="4" spans="1:11">
      <c r="D4" s="4"/>
      <c r="F4" s="5"/>
    </row>
    <row r="5" spans="1:11">
      <c r="A5" t="s">
        <v>7</v>
      </c>
      <c r="B5" t="s">
        <v>520</v>
      </c>
      <c r="D5" s="3">
        <f>+assessment!H5</f>
        <v>8.3892827644068866E-4</v>
      </c>
      <c r="F5" s="16">
        <f>+assessment!J5</f>
        <v>43956.877751891421</v>
      </c>
      <c r="H5" s="16">
        <f t="shared" ref="H5:H68" si="0">-F5*0.25</f>
        <v>-10989.219437972855</v>
      </c>
      <c r="J5" s="16">
        <f t="shared" ref="J5:J29" si="1">SUM(F5:H5)</f>
        <v>32967.658313918568</v>
      </c>
      <c r="K5" s="16"/>
    </row>
    <row r="6" spans="1:11">
      <c r="A6" t="s">
        <v>8</v>
      </c>
      <c r="B6" t="s">
        <v>521</v>
      </c>
      <c r="D6" s="3">
        <f>+assessment!H6</f>
        <v>9.4297423861266279E-4</v>
      </c>
      <c r="F6" s="16">
        <f>+assessment!J6</f>
        <v>49408.518575318514</v>
      </c>
      <c r="H6" s="16">
        <f t="shared" si="0"/>
        <v>-12352.129643829629</v>
      </c>
      <c r="J6" s="16">
        <f t="shared" si="1"/>
        <v>37056.388931488887</v>
      </c>
      <c r="K6" s="16"/>
    </row>
    <row r="7" spans="1:11">
      <c r="A7" t="s">
        <v>9</v>
      </c>
      <c r="B7" t="s">
        <v>10</v>
      </c>
      <c r="D7" s="3">
        <f>+assessment!H7</f>
        <v>6.6285746282984551E-4</v>
      </c>
      <c r="F7" s="16">
        <f>+assessment!J7</f>
        <v>34731.389176867728</v>
      </c>
      <c r="H7" s="16">
        <f t="shared" si="0"/>
        <v>-8682.8472942169319</v>
      </c>
      <c r="J7" s="16">
        <f t="shared" si="1"/>
        <v>26048.541882650796</v>
      </c>
      <c r="K7" s="16"/>
    </row>
    <row r="8" spans="1:11">
      <c r="A8" t="s">
        <v>11</v>
      </c>
      <c r="B8" t="s">
        <v>12</v>
      </c>
      <c r="D8" s="3">
        <f>+assessment!H8</f>
        <v>3.0612963841335168E-4</v>
      </c>
      <c r="F8" s="16">
        <f>+assessment!J8</f>
        <v>16040.111496847114</v>
      </c>
      <c r="H8" s="16">
        <f t="shared" si="0"/>
        <v>-4010.0278742117785</v>
      </c>
      <c r="J8" s="16">
        <f t="shared" si="1"/>
        <v>12030.083622635335</v>
      </c>
      <c r="K8" s="16"/>
    </row>
    <row r="9" spans="1:11">
      <c r="A9" t="s">
        <v>13</v>
      </c>
      <c r="B9" t="s">
        <v>14</v>
      </c>
      <c r="D9" s="3">
        <f>+assessment!H9</f>
        <v>4.9450626630965734E-5</v>
      </c>
      <c r="F9" s="16">
        <f>+assessment!J9</f>
        <v>2591.0381263987174</v>
      </c>
      <c r="H9" s="16">
        <f t="shared" si="0"/>
        <v>-647.75953159967935</v>
      </c>
      <c r="J9" s="16">
        <f t="shared" si="1"/>
        <v>1943.278594799038</v>
      </c>
      <c r="K9" s="16"/>
    </row>
    <row r="10" spans="1:11">
      <c r="A10" t="s">
        <v>15</v>
      </c>
      <c r="B10" t="s">
        <v>16</v>
      </c>
      <c r="D10" s="3">
        <f>+assessment!H10</f>
        <v>5.6002143369277723E-5</v>
      </c>
      <c r="F10" s="16">
        <f>+assessment!J10</f>
        <v>2934.3144569776291</v>
      </c>
      <c r="H10" s="16">
        <f t="shared" si="0"/>
        <v>-733.57861424440728</v>
      </c>
      <c r="J10" s="16">
        <f t="shared" si="1"/>
        <v>2200.7358427332219</v>
      </c>
      <c r="K10" s="16"/>
    </row>
    <row r="11" spans="1:11">
      <c r="A11" t="s">
        <v>17</v>
      </c>
      <c r="B11" t="s">
        <v>18</v>
      </c>
      <c r="D11" s="3">
        <f>+assessment!H11</f>
        <v>1.2811472586160718E-4</v>
      </c>
      <c r="F11" s="16">
        <f>+assessment!J11</f>
        <v>6712.7590058217465</v>
      </c>
      <c r="H11" s="16">
        <f t="shared" si="0"/>
        <v>-1678.1897514554366</v>
      </c>
      <c r="J11" s="16">
        <f t="shared" si="1"/>
        <v>5034.5692543663099</v>
      </c>
      <c r="K11" s="16"/>
    </row>
    <row r="12" spans="1:11">
      <c r="A12" t="s">
        <v>19</v>
      </c>
      <c r="B12" t="s">
        <v>20</v>
      </c>
      <c r="D12" s="3">
        <f>+assessment!H12</f>
        <v>3.0800190269369043E-5</v>
      </c>
      <c r="F12" s="16">
        <f>+assessment!J12</f>
        <v>1613.8211530427161</v>
      </c>
      <c r="H12" s="16">
        <f t="shared" si="0"/>
        <v>-403.45528826067903</v>
      </c>
      <c r="J12" s="16">
        <f t="shared" si="1"/>
        <v>1210.3658647820371</v>
      </c>
      <c r="K12" s="16"/>
    </row>
    <row r="13" spans="1:11">
      <c r="A13" t="s">
        <v>21</v>
      </c>
      <c r="B13" t="s">
        <v>22</v>
      </c>
      <c r="D13" s="3">
        <f>+assessment!H13</f>
        <v>1.2146330505654534E-4</v>
      </c>
      <c r="F13" s="16">
        <f>+assessment!J13</f>
        <v>6364.2480551062117</v>
      </c>
      <c r="H13" s="16">
        <f t="shared" si="0"/>
        <v>-1591.0620137765529</v>
      </c>
      <c r="J13" s="16">
        <f t="shared" si="1"/>
        <v>4773.186041329659</v>
      </c>
      <c r="K13" s="16"/>
    </row>
    <row r="14" spans="1:11">
      <c r="A14" t="s">
        <v>23</v>
      </c>
      <c r="B14" t="s">
        <v>24</v>
      </c>
      <c r="D14" s="3">
        <f>+assessment!H14</f>
        <v>5.7782312762266579E-4</v>
      </c>
      <c r="F14" s="16">
        <f>+assessment!J14</f>
        <v>30275.890438317798</v>
      </c>
      <c r="H14" s="16">
        <f t="shared" si="0"/>
        <v>-7568.9726095794495</v>
      </c>
      <c r="J14" s="16">
        <f t="shared" si="1"/>
        <v>22706.917828738347</v>
      </c>
      <c r="K14" s="16"/>
    </row>
    <row r="15" spans="1:11">
      <c r="A15" t="s">
        <v>25</v>
      </c>
      <c r="B15" t="s">
        <v>26</v>
      </c>
      <c r="D15" s="3">
        <f>+assessment!H15</f>
        <v>7.9530903833915449E-6</v>
      </c>
      <c r="F15" s="16">
        <f>+assessment!J15</f>
        <v>416.71383782139242</v>
      </c>
      <c r="H15" s="16">
        <f t="shared" si="0"/>
        <v>-104.1784594553481</v>
      </c>
      <c r="J15" s="16">
        <f t="shared" si="1"/>
        <v>312.53537836604431</v>
      </c>
      <c r="K15" s="16"/>
    </row>
    <row r="16" spans="1:11">
      <c r="A16" t="s">
        <v>554</v>
      </c>
      <c r="B16" t="s">
        <v>555</v>
      </c>
      <c r="D16" s="3">
        <f>+assessment!H16</f>
        <v>1.7482196560879321E-5</v>
      </c>
      <c r="F16" s="16">
        <f>+assessment!J16</f>
        <v>916.00533518962686</v>
      </c>
      <c r="H16" s="16">
        <f t="shared" si="0"/>
        <v>-229.00133379740672</v>
      </c>
      <c r="J16" s="16">
        <f>SUM(F16:H16)</f>
        <v>687.00400139222018</v>
      </c>
      <c r="K16" s="16"/>
    </row>
    <row r="17" spans="1:11">
      <c r="A17" t="s">
        <v>27</v>
      </c>
      <c r="B17" t="s">
        <v>522</v>
      </c>
      <c r="D17" s="3">
        <f>+assessment!H17</f>
        <v>9.0017659765830269E-5</v>
      </c>
      <c r="F17" s="16">
        <f>+assessment!J17</f>
        <v>4716.6073393375536</v>
      </c>
      <c r="H17" s="16">
        <f t="shared" si="0"/>
        <v>-1179.1518348343884</v>
      </c>
      <c r="J17" s="16">
        <f>SUM(F17:H17)</f>
        <v>3537.4555045031652</v>
      </c>
      <c r="K17" s="16"/>
    </row>
    <row r="18" spans="1:11">
      <c r="A18" t="s">
        <v>28</v>
      </c>
      <c r="B18" t="s">
        <v>523</v>
      </c>
      <c r="D18" s="3">
        <f>+assessment!H18</f>
        <v>7.7312598985575815E-5</v>
      </c>
      <c r="F18" s="16">
        <f>+assessment!J18</f>
        <v>4050.9070414319567</v>
      </c>
      <c r="H18" s="16">
        <f t="shared" si="0"/>
        <v>-1012.7267603579892</v>
      </c>
      <c r="J18" s="16">
        <f t="shared" si="1"/>
        <v>3038.1802810739673</v>
      </c>
      <c r="K18" s="16"/>
    </row>
    <row r="19" spans="1:11">
      <c r="A19" t="s">
        <v>29</v>
      </c>
      <c r="B19" t="s">
        <v>524</v>
      </c>
      <c r="D19" s="3">
        <f>+assessment!H19</f>
        <v>1.2962135001449797E-4</v>
      </c>
      <c r="F19" s="16">
        <f>+assessment!J19</f>
        <v>6791.7007885300927</v>
      </c>
      <c r="H19" s="16">
        <f t="shared" si="0"/>
        <v>-1697.9251971325232</v>
      </c>
      <c r="J19" s="16">
        <f t="shared" si="1"/>
        <v>5093.7755913975698</v>
      </c>
      <c r="K19" s="16"/>
    </row>
    <row r="20" spans="1:11">
      <c r="A20" t="s">
        <v>30</v>
      </c>
      <c r="B20" t="s">
        <v>525</v>
      </c>
      <c r="D20" s="3">
        <f>+assessment!H20</f>
        <v>6.4895446505846424E-5</v>
      </c>
      <c r="F20" s="16">
        <f>+assessment!J20</f>
        <v>3400.2921212938477</v>
      </c>
      <c r="H20" s="16">
        <f t="shared" si="0"/>
        <v>-850.07303032346192</v>
      </c>
      <c r="J20" s="16">
        <f t="shared" si="1"/>
        <v>2550.2190909703859</v>
      </c>
      <c r="K20" s="16"/>
    </row>
    <row r="21" spans="1:11">
      <c r="A21" t="s">
        <v>31</v>
      </c>
      <c r="B21" t="s">
        <v>526</v>
      </c>
      <c r="D21" s="3">
        <f>+assessment!H21</f>
        <v>1.1784075546081131E-4</v>
      </c>
      <c r="F21" s="16">
        <f>+assessment!J21</f>
        <v>6174.4392547574698</v>
      </c>
      <c r="H21" s="16">
        <f t="shared" si="0"/>
        <v>-1543.6098136893675</v>
      </c>
      <c r="J21" s="16">
        <f t="shared" si="1"/>
        <v>4630.8294410681028</v>
      </c>
      <c r="K21" s="16"/>
    </row>
    <row r="22" spans="1:11">
      <c r="A22" t="s">
        <v>32</v>
      </c>
      <c r="B22" t="s">
        <v>527</v>
      </c>
      <c r="D22" s="3">
        <f>+assessment!H22</f>
        <v>2.984985883685844E-5</v>
      </c>
      <c r="F22" s="16">
        <f>+assessment!J22</f>
        <v>1564.0271435001116</v>
      </c>
      <c r="H22" s="16">
        <f t="shared" si="0"/>
        <v>-391.0067858750279</v>
      </c>
      <c r="J22" s="16">
        <f t="shared" si="1"/>
        <v>1173.0203576250838</v>
      </c>
      <c r="K22" s="16"/>
    </row>
    <row r="23" spans="1:11">
      <c r="A23" t="s">
        <v>33</v>
      </c>
      <c r="B23" t="s">
        <v>528</v>
      </c>
      <c r="D23" s="3">
        <f>+assessment!H23</f>
        <v>4.4218781758771598E-5</v>
      </c>
      <c r="F23" s="16">
        <f>+assessment!J23</f>
        <v>2316.9079392036779</v>
      </c>
      <c r="H23" s="16">
        <f t="shared" si="0"/>
        <v>-579.22698480091947</v>
      </c>
      <c r="J23" s="16">
        <f t="shared" si="1"/>
        <v>1737.6809544027583</v>
      </c>
      <c r="K23" s="16"/>
    </row>
    <row r="24" spans="1:11">
      <c r="A24" t="s">
        <v>34</v>
      </c>
      <c r="B24" t="s">
        <v>529</v>
      </c>
      <c r="D24" s="3">
        <f>+assessment!H24</f>
        <v>3.0212968055698463E-5</v>
      </c>
      <c r="F24" s="16">
        <f>+assessment!J24</f>
        <v>1583.0527837024588</v>
      </c>
      <c r="H24" s="16">
        <f t="shared" si="0"/>
        <v>-395.7631959256147</v>
      </c>
      <c r="J24" s="16">
        <f t="shared" si="1"/>
        <v>1187.2895877768442</v>
      </c>
      <c r="K24" s="16"/>
    </row>
    <row r="25" spans="1:11">
      <c r="A25" t="s">
        <v>35</v>
      </c>
      <c r="B25" t="s">
        <v>530</v>
      </c>
      <c r="D25" s="3">
        <f>+assessment!H25</f>
        <v>9.1423597418405119E-5</v>
      </c>
      <c r="F25" s="16">
        <f>+assessment!J25</f>
        <v>4790.2735051547488</v>
      </c>
      <c r="H25" s="16">
        <f t="shared" si="0"/>
        <v>-1197.5683762886872</v>
      </c>
      <c r="J25" s="16">
        <f t="shared" si="1"/>
        <v>3592.7051288660614</v>
      </c>
      <c r="K25" s="16"/>
    </row>
    <row r="26" spans="1:11">
      <c r="A26" t="s">
        <v>36</v>
      </c>
      <c r="B26" t="s">
        <v>531</v>
      </c>
      <c r="D26" s="3">
        <f>+assessment!H26</f>
        <v>2.8777795805329369E-5</v>
      </c>
      <c r="F26" s="16">
        <f>+assessment!J26</f>
        <v>1507.8548282466786</v>
      </c>
      <c r="H26" s="16">
        <f t="shared" si="0"/>
        <v>-376.96370706166965</v>
      </c>
      <c r="J26" s="16">
        <f t="shared" si="1"/>
        <v>1130.8911211850091</v>
      </c>
      <c r="K26" s="16"/>
    </row>
    <row r="27" spans="1:11">
      <c r="A27" t="s">
        <v>37</v>
      </c>
      <c r="B27" t="s">
        <v>532</v>
      </c>
      <c r="D27" s="3">
        <f>+assessment!H27</f>
        <v>4.6245369870259686E-5</v>
      </c>
      <c r="F27" s="16">
        <f>+assessment!J27</f>
        <v>2423.0939963098558</v>
      </c>
      <c r="H27" s="16">
        <f t="shared" si="0"/>
        <v>-605.77349907746395</v>
      </c>
      <c r="J27" s="16">
        <f t="shared" si="1"/>
        <v>1817.320497232392</v>
      </c>
      <c r="K27" s="16"/>
    </row>
    <row r="28" spans="1:11">
      <c r="A28" t="s">
        <v>38</v>
      </c>
      <c r="B28" t="s">
        <v>533</v>
      </c>
      <c r="D28" s="3">
        <f>+assessment!H28</f>
        <v>3.1048323226173316E-5</v>
      </c>
      <c r="F28" s="16">
        <f>+assessment!J28</f>
        <v>1626.8224433255236</v>
      </c>
      <c r="H28" s="16">
        <f t="shared" si="0"/>
        <v>-406.70561083138091</v>
      </c>
      <c r="J28" s="16">
        <f t="shared" si="1"/>
        <v>1220.1168324941427</v>
      </c>
      <c r="K28" s="16"/>
    </row>
    <row r="29" spans="1:11">
      <c r="A29" t="s">
        <v>39</v>
      </c>
      <c r="B29" t="s">
        <v>534</v>
      </c>
      <c r="D29" s="3">
        <f>+assessment!H29</f>
        <v>5.4103726189542466E-5</v>
      </c>
      <c r="F29" s="16">
        <f>+assessment!J29</f>
        <v>2834.8441038673977</v>
      </c>
      <c r="H29" s="16">
        <f t="shared" si="0"/>
        <v>-708.71102596684943</v>
      </c>
      <c r="J29" s="16">
        <f t="shared" si="1"/>
        <v>2126.1330779005484</v>
      </c>
      <c r="K29" s="16"/>
    </row>
    <row r="30" spans="1:11">
      <c r="A30" t="s">
        <v>40</v>
      </c>
      <c r="B30" t="s">
        <v>535</v>
      </c>
      <c r="D30" s="3">
        <f>+assessment!H30</f>
        <v>1.2647179355420126E-3</v>
      </c>
      <c r="F30" s="16">
        <f>+assessment!J30</f>
        <v>66266.751573935195</v>
      </c>
      <c r="H30" s="16">
        <f t="shared" si="0"/>
        <v>-16566.687893483799</v>
      </c>
      <c r="J30" s="16">
        <f t="shared" ref="J30:J87" si="2">SUM(F30:H30)</f>
        <v>49700.063680451392</v>
      </c>
      <c r="K30" s="16"/>
    </row>
    <row r="31" spans="1:11">
      <c r="A31" t="s">
        <v>41</v>
      </c>
      <c r="B31" t="s">
        <v>536</v>
      </c>
      <c r="D31" s="3">
        <f>+assessment!H31</f>
        <v>1.0315069832517548E-2</v>
      </c>
      <c r="F31" s="16">
        <f>+assessment!J31</f>
        <v>540473.21608220122</v>
      </c>
      <c r="H31" s="16">
        <f t="shared" si="0"/>
        <v>-135118.30402055031</v>
      </c>
      <c r="J31" s="16">
        <f t="shared" si="2"/>
        <v>405354.91206165089</v>
      </c>
      <c r="K31" s="16"/>
    </row>
    <row r="32" spans="1:11">
      <c r="A32" t="s">
        <v>42</v>
      </c>
      <c r="B32" t="s">
        <v>43</v>
      </c>
      <c r="D32" s="3">
        <f>+assessment!H32</f>
        <v>1.9772648814888785E-5</v>
      </c>
      <c r="F32" s="16">
        <f>+assessment!J32</f>
        <v>1036.0169411319093</v>
      </c>
      <c r="H32" s="16">
        <f t="shared" si="0"/>
        <v>-259.00423528297733</v>
      </c>
      <c r="J32" s="16">
        <f t="shared" si="2"/>
        <v>777.012705848932</v>
      </c>
      <c r="K32" s="16"/>
    </row>
    <row r="33" spans="1:11">
      <c r="A33" t="s">
        <v>44</v>
      </c>
      <c r="B33" t="s">
        <v>45</v>
      </c>
      <c r="D33" s="3">
        <f>+assessment!H33</f>
        <v>1.4122917297026629E-5</v>
      </c>
      <c r="F33" s="16">
        <f>+assessment!J33</f>
        <v>739.990970097385</v>
      </c>
      <c r="H33" s="16">
        <f t="shared" si="0"/>
        <v>-184.99774252434625</v>
      </c>
      <c r="J33" s="16">
        <f t="shared" si="2"/>
        <v>554.99322757303878</v>
      </c>
      <c r="K33" s="16"/>
    </row>
    <row r="34" spans="1:11">
      <c r="A34" t="s">
        <v>46</v>
      </c>
      <c r="B34" t="s">
        <v>47</v>
      </c>
      <c r="D34" s="3">
        <f>+assessment!H34</f>
        <v>4.3059416952836971E-4</v>
      </c>
      <c r="F34" s="16">
        <f>+assessment!J34</f>
        <v>22561.613194085628</v>
      </c>
      <c r="H34" s="16">
        <f t="shared" si="0"/>
        <v>-5640.4032985214071</v>
      </c>
      <c r="J34" s="16">
        <f t="shared" si="2"/>
        <v>16921.209895564221</v>
      </c>
      <c r="K34" s="16"/>
    </row>
    <row r="35" spans="1:11">
      <c r="A35" t="s">
        <v>48</v>
      </c>
      <c r="B35" t="s">
        <v>49</v>
      </c>
      <c r="D35" s="3">
        <f>+assessment!H35</f>
        <v>9.8054750640743042E-3</v>
      </c>
      <c r="F35" s="16">
        <f>+assessment!J35</f>
        <v>513772.25061409216</v>
      </c>
      <c r="H35" s="16">
        <f t="shared" si="0"/>
        <v>-128443.06265352304</v>
      </c>
      <c r="J35" s="16">
        <f t="shared" si="2"/>
        <v>385329.18796056911</v>
      </c>
      <c r="K35" s="16"/>
    </row>
    <row r="36" spans="1:11">
      <c r="A36" t="s">
        <v>50</v>
      </c>
      <c r="B36" t="s">
        <v>502</v>
      </c>
      <c r="D36" s="3">
        <f>+assessment!H36</f>
        <v>9.4069575799049195E-4</v>
      </c>
      <c r="F36" s="16">
        <f>+assessment!J36</f>
        <v>49289.134240588799</v>
      </c>
      <c r="H36" s="16">
        <f t="shared" si="0"/>
        <v>-12322.2835601472</v>
      </c>
      <c r="J36" s="16">
        <f t="shared" si="2"/>
        <v>36966.850680441596</v>
      </c>
      <c r="K36" s="16"/>
    </row>
    <row r="37" spans="1:11">
      <c r="A37" t="s">
        <v>51</v>
      </c>
      <c r="B37" t="s">
        <v>52</v>
      </c>
      <c r="D37" s="3">
        <f>+assessment!H37</f>
        <v>6.1409197888542353E-3</v>
      </c>
      <c r="F37" s="16">
        <f>+assessment!J37</f>
        <v>321762.50106634793</v>
      </c>
      <c r="H37" s="16">
        <f t="shared" si="0"/>
        <v>-80440.625266586983</v>
      </c>
      <c r="J37" s="16">
        <f t="shared" si="2"/>
        <v>241321.87579976095</v>
      </c>
      <c r="K37" s="16"/>
    </row>
    <row r="38" spans="1:11">
      <c r="A38" t="s">
        <v>53</v>
      </c>
      <c r="B38" t="s">
        <v>54</v>
      </c>
      <c r="D38" s="3">
        <f>+assessment!H38</f>
        <v>1.4167568922074916E-3</v>
      </c>
      <c r="F38" s="16">
        <f>+assessment!J38</f>
        <v>74233.055749572392</v>
      </c>
      <c r="H38" s="16">
        <f t="shared" si="0"/>
        <v>-18558.263937393098</v>
      </c>
      <c r="J38" s="16">
        <f t="shared" si="2"/>
        <v>55674.79181217929</v>
      </c>
      <c r="K38" s="16"/>
    </row>
    <row r="39" spans="1:11">
      <c r="A39" t="s">
        <v>55</v>
      </c>
      <c r="B39" t="s">
        <v>56</v>
      </c>
      <c r="D39" s="3">
        <f>+assessment!H39</f>
        <v>3.2809121425525132E-4</v>
      </c>
      <c r="F39" s="16">
        <f>+assessment!J39</f>
        <v>17190.820480715207</v>
      </c>
      <c r="H39" s="16">
        <f t="shared" si="0"/>
        <v>-4297.7051201788017</v>
      </c>
      <c r="J39" s="16">
        <f t="shared" si="2"/>
        <v>12893.115360536405</v>
      </c>
      <c r="K39" s="16"/>
    </row>
    <row r="40" spans="1:11">
      <c r="A40" t="s">
        <v>57</v>
      </c>
      <c r="B40" t="s">
        <v>58</v>
      </c>
      <c r="D40" s="3">
        <f>+assessment!H40</f>
        <v>3.6894660400858792E-4</v>
      </c>
      <c r="F40" s="16">
        <f>+assessment!J40</f>
        <v>19331.498561698045</v>
      </c>
      <c r="H40" s="16">
        <f t="shared" si="0"/>
        <v>-4832.8746404245112</v>
      </c>
      <c r="J40" s="16">
        <f t="shared" si="2"/>
        <v>14498.623921273535</v>
      </c>
      <c r="K40" s="16"/>
    </row>
    <row r="41" spans="1:11">
      <c r="A41" t="s">
        <v>59</v>
      </c>
      <c r="B41" t="s">
        <v>60</v>
      </c>
      <c r="D41" s="3">
        <f>+assessment!H41</f>
        <v>3.2387020899544419E-4</v>
      </c>
      <c r="F41" s="16">
        <f>+assessment!J41</f>
        <v>16969.654717912894</v>
      </c>
      <c r="H41" s="16">
        <f t="shared" si="0"/>
        <v>-4242.4136794782235</v>
      </c>
      <c r="J41" s="16">
        <f t="shared" si="2"/>
        <v>12727.241038434669</v>
      </c>
      <c r="K41" s="16"/>
    </row>
    <row r="42" spans="1:11">
      <c r="A42" t="s">
        <v>61</v>
      </c>
      <c r="B42" t="s">
        <v>537</v>
      </c>
      <c r="D42" s="3">
        <f>+assessment!H42</f>
        <v>1.8095235721057927E-4</v>
      </c>
      <c r="F42" s="16">
        <f>+assessment!J42</f>
        <v>9481.264213156328</v>
      </c>
      <c r="H42" s="16">
        <f t="shared" si="0"/>
        <v>-2370.316053289082</v>
      </c>
      <c r="J42" s="16">
        <f t="shared" si="2"/>
        <v>7110.9481598672464</v>
      </c>
      <c r="K42" s="16"/>
    </row>
    <row r="43" spans="1:11">
      <c r="A43" t="s">
        <v>62</v>
      </c>
      <c r="B43" t="s">
        <v>63</v>
      </c>
      <c r="D43" s="3">
        <f>+assessment!H43</f>
        <v>3.4391209632626856E-4</v>
      </c>
      <c r="F43" s="16">
        <f>+assessment!J43</f>
        <v>18019.778806060152</v>
      </c>
      <c r="H43" s="16">
        <f t="shared" si="0"/>
        <v>-4504.9447015150381</v>
      </c>
      <c r="J43" s="16">
        <f t="shared" si="2"/>
        <v>13514.834104545114</v>
      </c>
      <c r="K43" s="16"/>
    </row>
    <row r="44" spans="1:11">
      <c r="A44" t="s">
        <v>64</v>
      </c>
      <c r="B44" t="s">
        <v>538</v>
      </c>
      <c r="D44" s="3">
        <f>+assessment!H44</f>
        <v>8.7889179249828701E-3</v>
      </c>
      <c r="F44" s="16">
        <f>+assessment!J44</f>
        <v>460508.24802207341</v>
      </c>
      <c r="H44" s="16">
        <f t="shared" si="0"/>
        <v>-115127.06200551835</v>
      </c>
      <c r="J44" s="16">
        <f t="shared" si="2"/>
        <v>345381.18601655506</v>
      </c>
      <c r="K44" s="16"/>
    </row>
    <row r="45" spans="1:11">
      <c r="A45" t="s">
        <v>562</v>
      </c>
      <c r="B45" t="s">
        <v>563</v>
      </c>
      <c r="D45" s="3">
        <f>+assessment!H45</f>
        <v>9.5668104506627364E-6</v>
      </c>
      <c r="F45" s="16">
        <f>+assessment!J45</f>
        <v>501.2670680734052</v>
      </c>
      <c r="H45" s="16">
        <f t="shared" si="0"/>
        <v>-125.3167670183513</v>
      </c>
      <c r="J45" s="16">
        <f t="shared" si="2"/>
        <v>375.9503010550539</v>
      </c>
      <c r="K45" s="16"/>
    </row>
    <row r="46" spans="1:11">
      <c r="A46" t="s">
        <v>65</v>
      </c>
      <c r="B46" t="s">
        <v>66</v>
      </c>
      <c r="D46" s="3">
        <f>+assessment!H46</f>
        <v>3.5208774910147335E-4</v>
      </c>
      <c r="F46" s="16">
        <f>+assessment!J46</f>
        <v>18448.15412689963</v>
      </c>
      <c r="H46" s="16">
        <f t="shared" si="0"/>
        <v>-4612.0385317249074</v>
      </c>
      <c r="J46" s="16">
        <f t="shared" si="2"/>
        <v>13836.115595174722</v>
      </c>
      <c r="K46" s="16"/>
    </row>
    <row r="47" spans="1:11">
      <c r="A47" t="s">
        <v>67</v>
      </c>
      <c r="B47" t="s">
        <v>68</v>
      </c>
      <c r="D47" s="3">
        <f>+assessment!H47</f>
        <v>6.2587930195342491E-4</v>
      </c>
      <c r="F47" s="16">
        <f>+assessment!J47</f>
        <v>32793.864190785665</v>
      </c>
      <c r="H47" s="16">
        <f t="shared" si="0"/>
        <v>-8198.4660476964164</v>
      </c>
      <c r="J47" s="16">
        <f t="shared" si="2"/>
        <v>24595.398143089249</v>
      </c>
      <c r="K47" s="16"/>
    </row>
    <row r="48" spans="1:11">
      <c r="A48" t="s">
        <v>69</v>
      </c>
      <c r="B48" t="s">
        <v>70</v>
      </c>
      <c r="D48" s="3">
        <f>+assessment!H48</f>
        <v>1.8138417685882451E-5</v>
      </c>
      <c r="F48" s="16">
        <f>+assessment!J48</f>
        <v>950.38900371055627</v>
      </c>
      <c r="H48" s="16">
        <f t="shared" si="0"/>
        <v>-237.59725092763907</v>
      </c>
      <c r="J48" s="16">
        <f t="shared" si="2"/>
        <v>712.79175278291723</v>
      </c>
      <c r="K48" s="16"/>
    </row>
    <row r="49" spans="1:11">
      <c r="A49" t="s">
        <v>71</v>
      </c>
      <c r="B49" t="s">
        <v>72</v>
      </c>
      <c r="D49" s="3">
        <f>+assessment!H49</f>
        <v>1.7067003124175968E-5</v>
      </c>
      <c r="F49" s="16">
        <f>+assessment!J49</f>
        <v>894.25066598478304</v>
      </c>
      <c r="H49" s="16">
        <f t="shared" si="0"/>
        <v>-223.56266649619576</v>
      </c>
      <c r="J49" s="16">
        <f t="shared" si="2"/>
        <v>670.68799948858725</v>
      </c>
      <c r="K49" s="16"/>
    </row>
    <row r="50" spans="1:11">
      <c r="A50" t="s">
        <v>73</v>
      </c>
      <c r="B50" t="s">
        <v>74</v>
      </c>
      <c r="D50" s="3">
        <f>+assessment!H50</f>
        <v>1.4182237801856234E-5</v>
      </c>
      <c r="F50" s="16">
        <f>+assessment!J50</f>
        <v>743.09915497111274</v>
      </c>
      <c r="H50" s="16">
        <f t="shared" si="0"/>
        <v>-185.77478874277818</v>
      </c>
      <c r="J50" s="16">
        <f t="shared" si="2"/>
        <v>557.32436622833461</v>
      </c>
      <c r="K50" s="16"/>
    </row>
    <row r="51" spans="1:11">
      <c r="A51" t="s">
        <v>75</v>
      </c>
      <c r="B51" t="s">
        <v>76</v>
      </c>
      <c r="D51" s="3">
        <f>+assessment!H51</f>
        <v>7.1336081892824359E-5</v>
      </c>
      <c r="F51" s="16">
        <f>+assessment!J51</f>
        <v>3737.758660806669</v>
      </c>
      <c r="H51" s="16">
        <f t="shared" si="0"/>
        <v>-934.43966520166725</v>
      </c>
      <c r="J51" s="16">
        <f t="shared" si="2"/>
        <v>2803.3189956050019</v>
      </c>
      <c r="K51" s="16"/>
    </row>
    <row r="52" spans="1:11">
      <c r="A52" t="s">
        <v>77</v>
      </c>
      <c r="B52" t="s">
        <v>78</v>
      </c>
      <c r="D52" s="3">
        <f>+assessment!H52</f>
        <v>1.7335850496868769E-5</v>
      </c>
      <c r="F52" s="16">
        <f>+assessment!J52</f>
        <v>908.33731847611807</v>
      </c>
      <c r="H52" s="16">
        <f t="shared" si="0"/>
        <v>-227.08432961902952</v>
      </c>
      <c r="J52" s="16">
        <f t="shared" si="2"/>
        <v>681.25298885708855</v>
      </c>
      <c r="K52" s="16"/>
    </row>
    <row r="53" spans="1:11">
      <c r="A53" t="s">
        <v>79</v>
      </c>
      <c r="B53" t="s">
        <v>80</v>
      </c>
      <c r="D53" s="3">
        <f>+assessment!H53</f>
        <v>1.829624522169039E-4</v>
      </c>
      <c r="F53" s="16">
        <f>+assessment!J53</f>
        <v>9586.5860898220817</v>
      </c>
      <c r="H53" s="16">
        <f t="shared" si="0"/>
        <v>-2396.6465224555204</v>
      </c>
      <c r="J53" s="16">
        <f t="shared" si="2"/>
        <v>7189.9395673665613</v>
      </c>
      <c r="K53" s="16"/>
    </row>
    <row r="54" spans="1:11">
      <c r="A54" t="s">
        <v>81</v>
      </c>
      <c r="B54" t="s">
        <v>503</v>
      </c>
      <c r="D54" s="3">
        <f>+assessment!H54</f>
        <v>6.3758795984335682E-4</v>
      </c>
      <c r="F54" s="16">
        <f>+assessment!J54</f>
        <v>33407.35649752977</v>
      </c>
      <c r="H54" s="16">
        <f t="shared" si="0"/>
        <v>-8351.8391243824426</v>
      </c>
      <c r="J54" s="16">
        <f t="shared" si="2"/>
        <v>25055.517373147326</v>
      </c>
      <c r="K54" s="16"/>
    </row>
    <row r="55" spans="1:11">
      <c r="A55" t="s">
        <v>82</v>
      </c>
      <c r="B55" t="s">
        <v>83</v>
      </c>
      <c r="D55" s="3">
        <f>+assessment!H55</f>
        <v>8.3439477137963046E-6</v>
      </c>
      <c r="F55" s="16">
        <f>+assessment!J55</f>
        <v>437.19338103565354</v>
      </c>
      <c r="H55" s="16">
        <f t="shared" si="0"/>
        <v>-109.29834525891339</v>
      </c>
      <c r="J55" s="16">
        <f t="shared" si="2"/>
        <v>327.89503577674014</v>
      </c>
      <c r="K55" s="16"/>
    </row>
    <row r="56" spans="1:11">
      <c r="A56" t="s">
        <v>84</v>
      </c>
      <c r="B56" s="36" t="s">
        <v>566</v>
      </c>
      <c r="D56" s="3">
        <f>+assessment!H56</f>
        <v>6.6230331803188384E-3</v>
      </c>
      <c r="F56" s="16">
        <f>+assessment!J56</f>
        <v>347023.53947248106</v>
      </c>
      <c r="H56" s="16">
        <f t="shared" si="0"/>
        <v>-86755.884868120265</v>
      </c>
      <c r="J56" s="16">
        <f t="shared" si="2"/>
        <v>260267.65460436081</v>
      </c>
      <c r="K56" s="16"/>
    </row>
    <row r="57" spans="1:11">
      <c r="A57" t="s">
        <v>85</v>
      </c>
      <c r="B57" t="s">
        <v>86</v>
      </c>
      <c r="D57" s="3">
        <f>+assessment!H57</f>
        <v>7.1862804987582484E-4</v>
      </c>
      <c r="F57" s="16">
        <f>+assessment!J57</f>
        <v>37653.570900593011</v>
      </c>
      <c r="H57" s="16">
        <f t="shared" si="0"/>
        <v>-9413.3927251482528</v>
      </c>
      <c r="J57" s="16">
        <f t="shared" si="2"/>
        <v>28240.178175444758</v>
      </c>
      <c r="K57" s="16"/>
    </row>
    <row r="58" spans="1:11">
      <c r="A58" t="s">
        <v>87</v>
      </c>
      <c r="B58" t="s">
        <v>88</v>
      </c>
      <c r="D58" s="3">
        <f>+assessment!H58</f>
        <v>5.5242686014934234E-2</v>
      </c>
      <c r="F58" s="16">
        <f>+assessment!J58</f>
        <v>2894521.5747728632</v>
      </c>
      <c r="H58" s="16">
        <f t="shared" si="0"/>
        <v>-723630.3936932158</v>
      </c>
      <c r="J58" s="16">
        <f t="shared" si="2"/>
        <v>2170891.1810796475</v>
      </c>
      <c r="K58" s="16"/>
    </row>
    <row r="59" spans="1:11">
      <c r="A59" t="s">
        <v>89</v>
      </c>
      <c r="B59" s="36" t="s">
        <v>572</v>
      </c>
      <c r="D59" s="3">
        <f>+assessment!H59</f>
        <v>5.7880071728602897E-5</v>
      </c>
      <c r="F59" s="16">
        <f>+assessment!J59</f>
        <v>3032.7112682853744</v>
      </c>
      <c r="H59" s="16">
        <f t="shared" si="0"/>
        <v>-758.17781707134361</v>
      </c>
      <c r="J59" s="16">
        <f t="shared" si="2"/>
        <v>2274.5334512140307</v>
      </c>
      <c r="K59" s="16"/>
    </row>
    <row r="60" spans="1:11">
      <c r="A60" t="s">
        <v>90</v>
      </c>
      <c r="B60" t="s">
        <v>91</v>
      </c>
      <c r="D60" s="3">
        <f>+assessment!H60</f>
        <v>1.9279082019288188E-5</v>
      </c>
      <c r="F60" s="16">
        <f>+assessment!J60</f>
        <v>1010.1557848139269</v>
      </c>
      <c r="H60" s="16">
        <f t="shared" si="0"/>
        <v>-252.53894620348171</v>
      </c>
      <c r="J60" s="16">
        <f t="shared" si="2"/>
        <v>757.61683861044514</v>
      </c>
      <c r="K60" s="16"/>
    </row>
    <row r="61" spans="1:11">
      <c r="A61" t="s">
        <v>92</v>
      </c>
      <c r="B61" t="s">
        <v>93</v>
      </c>
      <c r="D61" s="3">
        <f>+assessment!H61</f>
        <v>3.9737079558247742E-5</v>
      </c>
      <c r="F61" s="16">
        <f>+assessment!J61</f>
        <v>2082.0825777501022</v>
      </c>
      <c r="H61" s="16">
        <f t="shared" si="0"/>
        <v>-520.52064443752556</v>
      </c>
      <c r="J61" s="16">
        <f t="shared" si="2"/>
        <v>1561.5619333125767</v>
      </c>
      <c r="K61" s="16"/>
    </row>
    <row r="62" spans="1:11">
      <c r="A62" t="s">
        <v>495</v>
      </c>
      <c r="B62" t="s">
        <v>496</v>
      </c>
      <c r="D62" s="3">
        <f>+assessment!H62</f>
        <v>4.6839602885739059E-4</v>
      </c>
      <c r="F62" s="16">
        <f>+assessment!J62</f>
        <v>24542.297068957312</v>
      </c>
      <c r="H62" s="16">
        <f t="shared" si="0"/>
        <v>-6135.574267239328</v>
      </c>
      <c r="J62" s="16">
        <f t="shared" si="2"/>
        <v>18406.722801717984</v>
      </c>
      <c r="K62" s="16"/>
    </row>
    <row r="63" spans="1:11">
      <c r="A63" t="s">
        <v>94</v>
      </c>
      <c r="B63" t="s">
        <v>497</v>
      </c>
      <c r="D63" s="3">
        <f>+assessment!H63</f>
        <v>1.0330772741786893E-4</v>
      </c>
      <c r="F63" s="16">
        <f>+assessment!J63</f>
        <v>5412.9599304953645</v>
      </c>
      <c r="H63" s="16">
        <f t="shared" si="0"/>
        <v>-1353.2399826238411</v>
      </c>
      <c r="J63" s="16">
        <f t="shared" si="2"/>
        <v>4059.7199478715233</v>
      </c>
      <c r="K63" s="16"/>
    </row>
    <row r="64" spans="1:11">
      <c r="A64" t="s">
        <v>95</v>
      </c>
      <c r="B64" t="s">
        <v>96</v>
      </c>
      <c r="D64" s="3">
        <f>+assessment!H64</f>
        <v>4.0510028668602196E-4</v>
      </c>
      <c r="F64" s="16">
        <f>+assessment!J64</f>
        <v>21225.823803034687</v>
      </c>
      <c r="H64" s="16">
        <f t="shared" si="0"/>
        <v>-5306.4559507586719</v>
      </c>
      <c r="J64" s="16">
        <f t="shared" si="2"/>
        <v>15919.367852276016</v>
      </c>
      <c r="K64" s="16"/>
    </row>
    <row r="65" spans="1:11">
      <c r="A65" t="s">
        <v>97</v>
      </c>
      <c r="B65" t="s">
        <v>98</v>
      </c>
      <c r="D65" s="3">
        <f>+assessment!H65</f>
        <v>7.0564816438391925E-4</v>
      </c>
      <c r="F65" s="16">
        <f>+assessment!J65</f>
        <v>36973.470758752599</v>
      </c>
      <c r="H65" s="16">
        <f t="shared" si="0"/>
        <v>-9243.3676896881498</v>
      </c>
      <c r="J65" s="16">
        <f t="shared" si="2"/>
        <v>27730.103069064447</v>
      </c>
      <c r="K65" s="16"/>
    </row>
    <row r="66" spans="1:11">
      <c r="A66" t="s">
        <v>99</v>
      </c>
      <c r="B66" t="s">
        <v>100</v>
      </c>
      <c r="D66" s="3">
        <f>+assessment!H66</f>
        <v>3.2853246158337655E-3</v>
      </c>
      <c r="F66" s="16">
        <f>+assessment!J66</f>
        <v>172139.40281782157</v>
      </c>
      <c r="H66" s="16">
        <f t="shared" si="0"/>
        <v>-43034.850704455392</v>
      </c>
      <c r="J66" s="16">
        <f t="shared" si="2"/>
        <v>129104.55211336617</v>
      </c>
      <c r="K66" s="16"/>
    </row>
    <row r="67" spans="1:11">
      <c r="A67" t="s">
        <v>101</v>
      </c>
      <c r="B67" t="s">
        <v>539</v>
      </c>
      <c r="D67" s="3">
        <f>+assessment!H67</f>
        <v>1.7390884451801392E-3</v>
      </c>
      <c r="F67" s="16">
        <f>+assessment!J67</f>
        <v>91122.090327962476</v>
      </c>
      <c r="H67" s="16">
        <f t="shared" si="0"/>
        <v>-22780.522581990619</v>
      </c>
      <c r="J67" s="16">
        <f t="shared" si="2"/>
        <v>68341.567745971857</v>
      </c>
      <c r="K67" s="16"/>
    </row>
    <row r="68" spans="1:11">
      <c r="A68" t="s">
        <v>102</v>
      </c>
      <c r="B68" t="s">
        <v>103</v>
      </c>
      <c r="D68" s="3">
        <f>+assessment!H68</f>
        <v>3.6737192248543945E-5</v>
      </c>
      <c r="F68" s="16">
        <f>+assessment!J68</f>
        <v>1924.8990813234886</v>
      </c>
      <c r="H68" s="16">
        <f t="shared" si="0"/>
        <v>-481.22477033087216</v>
      </c>
      <c r="J68" s="16">
        <f t="shared" si="2"/>
        <v>1443.6743109926165</v>
      </c>
      <c r="K68" s="16"/>
    </row>
    <row r="69" spans="1:11">
      <c r="A69" t="s">
        <v>104</v>
      </c>
      <c r="B69" t="s">
        <v>105</v>
      </c>
      <c r="D69" s="3">
        <f>+assessment!H69</f>
        <v>6.1166636172283381E-5</v>
      </c>
      <c r="F69" s="16">
        <f>+assessment!J69</f>
        <v>3204.9156337020527</v>
      </c>
      <c r="H69" s="16">
        <f t="shared" ref="H69:H133" si="3">-F69*0.25</f>
        <v>-801.22890842551317</v>
      </c>
      <c r="J69" s="16">
        <f t="shared" si="2"/>
        <v>2403.6867252765396</v>
      </c>
      <c r="K69" s="16"/>
    </row>
    <row r="70" spans="1:11">
      <c r="A70" t="s">
        <v>106</v>
      </c>
      <c r="B70" t="s">
        <v>107</v>
      </c>
      <c r="D70" s="3">
        <f>+assessment!H70</f>
        <v>2.7110668466122814E-3</v>
      </c>
      <c r="F70" s="16">
        <f>+assessment!J70</f>
        <v>142050.32456331447</v>
      </c>
      <c r="H70" s="16">
        <f t="shared" si="3"/>
        <v>-35512.581140828617</v>
      </c>
      <c r="J70" s="16">
        <f t="shared" si="2"/>
        <v>106537.74342248586</v>
      </c>
      <c r="K70" s="16"/>
    </row>
    <row r="71" spans="1:11">
      <c r="A71" t="s">
        <v>108</v>
      </c>
      <c r="B71" t="s">
        <v>109</v>
      </c>
      <c r="D71" s="3">
        <f>+assessment!H71</f>
        <v>3.974537795609215E-5</v>
      </c>
      <c r="F71" s="16">
        <f>+assessment!J71</f>
        <v>2082.5173844789097</v>
      </c>
      <c r="H71" s="16">
        <f t="shared" si="3"/>
        <v>-520.62934611972742</v>
      </c>
      <c r="J71" s="16">
        <f t="shared" si="2"/>
        <v>1561.8880383591822</v>
      </c>
      <c r="K71" s="16"/>
    </row>
    <row r="72" spans="1:11">
      <c r="A72" t="s">
        <v>110</v>
      </c>
      <c r="B72" t="s">
        <v>111</v>
      </c>
      <c r="D72" s="3">
        <f>+assessment!H72</f>
        <v>4.7159235179317454E-5</v>
      </c>
      <c r="F72" s="16">
        <f>+assessment!J72</f>
        <v>2470.9773098183459</v>
      </c>
      <c r="H72" s="16">
        <f t="shared" si="3"/>
        <v>-617.74432745458648</v>
      </c>
      <c r="J72" s="16">
        <f t="shared" si="2"/>
        <v>1853.2329823637594</v>
      </c>
      <c r="K72" s="16"/>
    </row>
    <row r="73" spans="1:11">
      <c r="A73" t="s">
        <v>112</v>
      </c>
      <c r="B73" t="s">
        <v>113</v>
      </c>
      <c r="D73" s="3">
        <f>+assessment!H73</f>
        <v>6.4948226440492647E-6</v>
      </c>
      <c r="F73" s="16">
        <f>+assessment!J73</f>
        <v>340.30576033978002</v>
      </c>
      <c r="H73" s="16">
        <f t="shared" si="3"/>
        <v>-85.076440084945006</v>
      </c>
      <c r="J73" s="16">
        <f t="shared" si="2"/>
        <v>255.22932025483502</v>
      </c>
      <c r="K73" s="16"/>
    </row>
    <row r="74" spans="1:11">
      <c r="A74" t="s">
        <v>114</v>
      </c>
      <c r="B74" t="s">
        <v>115</v>
      </c>
      <c r="D74" s="3">
        <f>+assessment!H74</f>
        <v>1.1716241514920599E-4</v>
      </c>
      <c r="F74" s="16">
        <f>+assessment!J74</f>
        <v>6138.8966190056717</v>
      </c>
      <c r="H74" s="16">
        <f t="shared" si="3"/>
        <v>-1534.7241547514179</v>
      </c>
      <c r="J74" s="16">
        <f t="shared" si="2"/>
        <v>4604.172464254254</v>
      </c>
      <c r="K74" s="16"/>
    </row>
    <row r="75" spans="1:11">
      <c r="A75" t="s">
        <v>116</v>
      </c>
      <c r="B75" t="s">
        <v>117</v>
      </c>
      <c r="D75" s="3">
        <f>+assessment!H75</f>
        <v>4.1513363065181862E-5</v>
      </c>
      <c r="F75" s="16">
        <f>+assessment!J75</f>
        <v>2175.1535579038205</v>
      </c>
      <c r="H75" s="16">
        <f t="shared" si="3"/>
        <v>-543.78838947595511</v>
      </c>
      <c r="J75" s="16">
        <f t="shared" si="2"/>
        <v>1631.3651684278652</v>
      </c>
      <c r="K75" s="16"/>
    </row>
    <row r="76" spans="1:11">
      <c r="A76" t="s">
        <v>118</v>
      </c>
      <c r="B76" t="s">
        <v>119</v>
      </c>
      <c r="D76" s="3">
        <f>+assessment!H76</f>
        <v>3.9646156728135354E-4</v>
      </c>
      <c r="F76" s="16">
        <f>+assessment!J76</f>
        <v>20773.185426825719</v>
      </c>
      <c r="H76" s="16">
        <f t="shared" si="3"/>
        <v>-5193.2963567064298</v>
      </c>
      <c r="J76" s="16">
        <f t="shared" si="2"/>
        <v>15579.88907011929</v>
      </c>
      <c r="K76" s="16"/>
    </row>
    <row r="77" spans="1:11">
      <c r="A77" t="s">
        <v>120</v>
      </c>
      <c r="B77" t="s">
        <v>121</v>
      </c>
      <c r="D77" s="3">
        <f>+assessment!H77</f>
        <v>3.087873796020624E-5</v>
      </c>
      <c r="F77" s="16">
        <f>+assessment!J77</f>
        <v>1617.9367745335935</v>
      </c>
      <c r="H77" s="16">
        <f t="shared" si="3"/>
        <v>-404.48419363339838</v>
      </c>
      <c r="J77" s="16">
        <f t="shared" si="2"/>
        <v>1213.4525809001952</v>
      </c>
      <c r="K77" s="16"/>
    </row>
    <row r="78" spans="1:11">
      <c r="A78" t="s">
        <v>122</v>
      </c>
      <c r="B78" t="s">
        <v>123</v>
      </c>
      <c r="D78" s="3">
        <f>+assessment!H78</f>
        <v>7.1287585222144274E-5</v>
      </c>
      <c r="F78" s="16">
        <f>+assessment!J78</f>
        <v>3735.2176066017701</v>
      </c>
      <c r="H78" s="16">
        <f t="shared" si="3"/>
        <v>-933.80440165044251</v>
      </c>
      <c r="J78" s="16">
        <f t="shared" si="2"/>
        <v>2801.4132049513273</v>
      </c>
      <c r="K78" s="16"/>
    </row>
    <row r="79" spans="1:11">
      <c r="A79" t="s">
        <v>124</v>
      </c>
      <c r="B79" t="s">
        <v>504</v>
      </c>
      <c r="D79" s="3">
        <f>+assessment!H79</f>
        <v>3.699946899065545E-5</v>
      </c>
      <c r="F79" s="16">
        <f>+assessment!J79</f>
        <v>1938.6414559864015</v>
      </c>
      <c r="H79" s="16">
        <f t="shared" si="3"/>
        <v>-484.66036399660038</v>
      </c>
      <c r="J79" s="16">
        <f t="shared" si="2"/>
        <v>1453.9810919898011</v>
      </c>
      <c r="K79" s="16"/>
    </row>
    <row r="80" spans="1:11">
      <c r="A80" t="s">
        <v>125</v>
      </c>
      <c r="B80" t="s">
        <v>126</v>
      </c>
      <c r="D80" s="3">
        <f>+assessment!H80</f>
        <v>2.5834144123828418E-4</v>
      </c>
      <c r="F80" s="16">
        <f>+assessment!J80</f>
        <v>13536.178800574196</v>
      </c>
      <c r="H80" s="16">
        <f t="shared" si="3"/>
        <v>-3384.0447001435491</v>
      </c>
      <c r="J80" s="16">
        <f t="shared" si="2"/>
        <v>10152.134100430647</v>
      </c>
      <c r="K80" s="16"/>
    </row>
    <row r="81" spans="1:11">
      <c r="A81" t="s">
        <v>483</v>
      </c>
      <c r="B81" t="s">
        <v>540</v>
      </c>
      <c r="D81" s="3">
        <f>+assessment!H81</f>
        <v>1.0645661121763482E-5</v>
      </c>
      <c r="F81" s="16">
        <f>+assessment!J81</f>
        <v>557.79503165966321</v>
      </c>
      <c r="H81" s="16">
        <f t="shared" si="3"/>
        <v>-139.4487579149158</v>
      </c>
      <c r="J81" s="16">
        <f t="shared" si="2"/>
        <v>418.34627374474741</v>
      </c>
      <c r="K81" s="16"/>
    </row>
    <row r="82" spans="1:11">
      <c r="A82" t="s">
        <v>127</v>
      </c>
      <c r="B82" t="s">
        <v>498</v>
      </c>
      <c r="D82" s="3">
        <f>+assessment!H82</f>
        <v>3.6801513360521366E-4</v>
      </c>
      <c r="F82" s="16">
        <f>+assessment!J82</f>
        <v>19282.692803446167</v>
      </c>
      <c r="H82" s="16">
        <f t="shared" si="3"/>
        <v>-4820.6732008615418</v>
      </c>
      <c r="J82" s="16">
        <f t="shared" si="2"/>
        <v>14462.019602584625</v>
      </c>
      <c r="K82" s="16"/>
    </row>
    <row r="83" spans="1:11">
      <c r="A83" t="s">
        <v>128</v>
      </c>
      <c r="B83" t="s">
        <v>129</v>
      </c>
      <c r="D83" s="3">
        <f>+assessment!H83</f>
        <v>6.9707798102035755E-5</v>
      </c>
      <c r="F83" s="16">
        <f>+assessment!J83</f>
        <v>3652.442342895979</v>
      </c>
      <c r="H83" s="16">
        <f t="shared" si="3"/>
        <v>-913.11058572399475</v>
      </c>
      <c r="J83" s="16">
        <f t="shared" si="2"/>
        <v>2739.3317571719845</v>
      </c>
      <c r="K83" s="16"/>
    </row>
    <row r="84" spans="1:11">
      <c r="A84" t="s">
        <v>130</v>
      </c>
      <c r="B84" t="s">
        <v>541</v>
      </c>
      <c r="D84" s="3">
        <f>+assessment!H84</f>
        <v>1.6961328602488142E-4</v>
      </c>
      <c r="F84" s="16">
        <f>+assessment!J84</f>
        <v>8887.1369439642604</v>
      </c>
      <c r="H84" s="16">
        <f t="shared" si="3"/>
        <v>-2221.7842359910651</v>
      </c>
      <c r="J84" s="16">
        <f t="shared" si="2"/>
        <v>6665.3527079731957</v>
      </c>
      <c r="K84" s="16"/>
    </row>
    <row r="85" spans="1:11">
      <c r="A85" t="s">
        <v>131</v>
      </c>
      <c r="B85" t="s">
        <v>132</v>
      </c>
      <c r="D85" s="3">
        <f>+assessment!H85</f>
        <v>1.6368359708273394E-5</v>
      </c>
      <c r="F85" s="16">
        <f>+assessment!J85</f>
        <v>857.64421929867649</v>
      </c>
      <c r="H85" s="16">
        <f t="shared" si="3"/>
        <v>-214.41105482466912</v>
      </c>
      <c r="J85" s="16">
        <f t="shared" si="2"/>
        <v>643.23316447400737</v>
      </c>
      <c r="K85" s="16"/>
    </row>
    <row r="86" spans="1:11">
      <c r="A86" t="s">
        <v>133</v>
      </c>
      <c r="B86" t="s">
        <v>542</v>
      </c>
      <c r="D86" s="3">
        <f>+assessment!H86</f>
        <v>5.3857777026402942E-6</v>
      </c>
      <c r="F86" s="16">
        <f>+assessment!J86</f>
        <v>282.195723665728</v>
      </c>
      <c r="H86" s="16">
        <f t="shared" si="3"/>
        <v>-70.548930916431999</v>
      </c>
      <c r="J86" s="16">
        <f t="shared" si="2"/>
        <v>211.646792749296</v>
      </c>
      <c r="K86" s="16"/>
    </row>
    <row r="87" spans="1:11">
      <c r="A87" t="s">
        <v>134</v>
      </c>
      <c r="B87" t="s">
        <v>135</v>
      </c>
      <c r="D87" s="3">
        <f>+assessment!H87</f>
        <v>1.4995489042675846E-5</v>
      </c>
      <c r="F87" s="16">
        <f>+assessment!J87</f>
        <v>785.71064677342656</v>
      </c>
      <c r="H87" s="16">
        <f t="shared" si="3"/>
        <v>-196.42766169335664</v>
      </c>
      <c r="J87" s="16">
        <f t="shared" si="2"/>
        <v>589.28298508006992</v>
      </c>
      <c r="K87" s="16"/>
    </row>
    <row r="88" spans="1:11">
      <c r="A88" t="s">
        <v>136</v>
      </c>
      <c r="B88" t="s">
        <v>137</v>
      </c>
      <c r="D88" s="3">
        <f>+assessment!H88</f>
        <v>8.4674558926911894E-6</v>
      </c>
      <c r="F88" s="16">
        <f>+assessment!J88</f>
        <v>443.66477325534947</v>
      </c>
      <c r="H88" s="16">
        <f t="shared" si="3"/>
        <v>-110.91619331383737</v>
      </c>
      <c r="J88" s="16">
        <f t="shared" ref="J88:J151" si="4">SUM(F88:H88)</f>
        <v>332.74857994151211</v>
      </c>
      <c r="K88" s="16"/>
    </row>
    <row r="89" spans="1:11">
      <c r="A89" t="s">
        <v>138</v>
      </c>
      <c r="B89" t="s">
        <v>139</v>
      </c>
      <c r="D89" s="3">
        <f>+assessment!H89</f>
        <v>1.3800235917968407E-4</v>
      </c>
      <c r="F89" s="16">
        <f>+assessment!J89</f>
        <v>7230.8360586804629</v>
      </c>
      <c r="H89" s="16">
        <f t="shared" si="3"/>
        <v>-1807.7090146701157</v>
      </c>
      <c r="J89" s="16">
        <f t="shared" si="4"/>
        <v>5423.1270440103472</v>
      </c>
      <c r="K89" s="16"/>
    </row>
    <row r="90" spans="1:11">
      <c r="A90" t="s">
        <v>140</v>
      </c>
      <c r="B90" t="s">
        <v>141</v>
      </c>
      <c r="D90" s="3">
        <f>+assessment!H90</f>
        <v>1.712384798537158E-5</v>
      </c>
      <c r="F90" s="16">
        <f>+assessment!J90</f>
        <v>897.2291358785385</v>
      </c>
      <c r="H90" s="16">
        <f t="shared" si="3"/>
        <v>-224.30728396963463</v>
      </c>
      <c r="J90" s="16">
        <f t="shared" si="4"/>
        <v>672.92185190890382</v>
      </c>
      <c r="K90" s="16"/>
    </row>
    <row r="91" spans="1:11">
      <c r="A91" t="s">
        <v>142</v>
      </c>
      <c r="B91" t="s">
        <v>143</v>
      </c>
      <c r="D91" s="3">
        <f>+assessment!H91</f>
        <v>3.4483232888606594E-2</v>
      </c>
      <c r="F91" s="16">
        <f>+assessment!J91</f>
        <v>1806799.5741011901</v>
      </c>
      <c r="H91" s="16">
        <f t="shared" si="3"/>
        <v>-451699.89352529752</v>
      </c>
      <c r="J91" s="16">
        <f t="shared" si="4"/>
        <v>1355099.6805758926</v>
      </c>
      <c r="K91" s="16"/>
    </row>
    <row r="92" spans="1:11">
      <c r="A92" t="s">
        <v>144</v>
      </c>
      <c r="B92" t="s">
        <v>488</v>
      </c>
      <c r="D92" s="3">
        <f>+assessment!H92</f>
        <v>4.0117799578309771E-2</v>
      </c>
      <c r="F92" s="16">
        <f>+assessment!J92</f>
        <v>2102030.9617175218</v>
      </c>
      <c r="H92" s="16">
        <f t="shared" si="3"/>
        <v>-525507.74042938044</v>
      </c>
      <c r="J92" s="16">
        <f t="shared" si="4"/>
        <v>1576523.2212881413</v>
      </c>
      <c r="K92" s="16"/>
    </row>
    <row r="93" spans="1:11">
      <c r="A93" t="s">
        <v>145</v>
      </c>
      <c r="B93" t="s">
        <v>146</v>
      </c>
      <c r="D93" s="3">
        <f>+assessment!H93</f>
        <v>8.0985617502979222E-5</v>
      </c>
      <c r="F93" s="16">
        <f>+assessment!J93</f>
        <v>4243.3602349694729</v>
      </c>
      <c r="H93" s="16">
        <f t="shared" si="3"/>
        <v>-1060.8400587423682</v>
      </c>
      <c r="J93" s="16">
        <f t="shared" si="4"/>
        <v>3182.5201762271045</v>
      </c>
      <c r="K93" s="16"/>
    </row>
    <row r="94" spans="1:11">
      <c r="A94" t="s">
        <v>487</v>
      </c>
      <c r="B94" t="s">
        <v>492</v>
      </c>
      <c r="D94" s="3">
        <f>+assessment!H94</f>
        <v>9.3281328012817424E-2</v>
      </c>
      <c r="F94" s="16">
        <f>+assessment!J94</f>
        <v>4887612.0249397634</v>
      </c>
      <c r="H94" s="16">
        <f t="shared" si="3"/>
        <v>-1221903.0062349408</v>
      </c>
      <c r="J94" s="16">
        <f t="shared" si="4"/>
        <v>3665709.0187048223</v>
      </c>
      <c r="K94" s="16"/>
    </row>
    <row r="95" spans="1:11">
      <c r="A95" t="s">
        <v>485</v>
      </c>
      <c r="B95" t="s">
        <v>493</v>
      </c>
      <c r="D95" s="3">
        <f>+assessment!H95</f>
        <v>7.0497062554158987E-3</v>
      </c>
      <c r="F95" s="16">
        <f>+assessment!J95</f>
        <v>369379.70117159269</v>
      </c>
      <c r="H95" s="16">
        <f t="shared" si="3"/>
        <v>-92344.925292898173</v>
      </c>
      <c r="J95" s="16">
        <f t="shared" si="4"/>
        <v>277034.77587869449</v>
      </c>
      <c r="K95" s="16"/>
    </row>
    <row r="96" spans="1:11">
      <c r="A96" t="s">
        <v>486</v>
      </c>
      <c r="B96" t="s">
        <v>494</v>
      </c>
      <c r="D96" s="3">
        <f>+assessment!H96</f>
        <v>0.15001915067347676</v>
      </c>
      <c r="F96" s="16">
        <f>+assessment!J96</f>
        <v>7860473.4776308527</v>
      </c>
      <c r="H96" s="16">
        <f t="shared" si="3"/>
        <v>-1965118.3694077132</v>
      </c>
      <c r="J96" s="16">
        <f t="shared" si="4"/>
        <v>5895355.1082231393</v>
      </c>
      <c r="K96" s="16"/>
    </row>
    <row r="97" spans="1:11">
      <c r="A97" t="s">
        <v>511</v>
      </c>
      <c r="B97" t="s">
        <v>553</v>
      </c>
      <c r="D97" s="3">
        <f>+assessment!H97</f>
        <v>5.0052505792178785E-5</v>
      </c>
      <c r="F97" s="16">
        <f>+assessment!J97</f>
        <v>2622.5744680072044</v>
      </c>
      <c r="H97" s="16">
        <f t="shared" si="3"/>
        <v>-655.64361700180109</v>
      </c>
      <c r="J97" s="16">
        <f t="shared" si="4"/>
        <v>1966.9308510054034</v>
      </c>
      <c r="K97" s="16"/>
    </row>
    <row r="98" spans="1:11">
      <c r="A98" t="s">
        <v>147</v>
      </c>
      <c r="B98" t="s">
        <v>148</v>
      </c>
      <c r="D98" s="3">
        <f>+assessment!H98</f>
        <v>1.9685807177352195E-3</v>
      </c>
      <c r="F98" s="16">
        <f>+assessment!J98</f>
        <v>103146.67461364974</v>
      </c>
      <c r="H98" s="16">
        <f t="shared" si="3"/>
        <v>-25786.668653412435</v>
      </c>
      <c r="J98" s="16">
        <f t="shared" si="4"/>
        <v>77360.005960237308</v>
      </c>
      <c r="K98" s="16"/>
    </row>
    <row r="99" spans="1:11">
      <c r="A99" t="s">
        <v>149</v>
      </c>
      <c r="B99" t="s">
        <v>150</v>
      </c>
      <c r="D99" s="3">
        <f>+assessment!H99</f>
        <v>1.0384013325399114E-3</v>
      </c>
      <c r="F99" s="16">
        <f>+assessment!J99</f>
        <v>54408.561153183495</v>
      </c>
      <c r="H99" s="16">
        <f t="shared" si="3"/>
        <v>-13602.140288295874</v>
      </c>
      <c r="J99" s="16">
        <f t="shared" si="4"/>
        <v>40806.420864887623</v>
      </c>
      <c r="K99" s="16"/>
    </row>
    <row r="100" spans="1:11">
      <c r="A100" t="s">
        <v>151</v>
      </c>
      <c r="B100" t="s">
        <v>152</v>
      </c>
      <c r="D100" s="3">
        <f>+assessment!H100</f>
        <v>3.0447145588886848E-5</v>
      </c>
      <c r="F100" s="16">
        <f>+assessment!J100</f>
        <v>1595.3228590923052</v>
      </c>
      <c r="H100" s="16">
        <f t="shared" si="3"/>
        <v>-398.83071477307629</v>
      </c>
      <c r="J100" s="16">
        <f t="shared" si="4"/>
        <v>1196.4921443192288</v>
      </c>
      <c r="K100" s="16"/>
    </row>
    <row r="101" spans="1:11">
      <c r="A101" t="s">
        <v>153</v>
      </c>
      <c r="B101" t="s">
        <v>154</v>
      </c>
      <c r="D101" s="3">
        <f>+assessment!H101</f>
        <v>6.6247098233466789E-4</v>
      </c>
      <c r="F101" s="16">
        <f>+assessment!J101</f>
        <v>34711.138964356011</v>
      </c>
      <c r="H101" s="16">
        <f t="shared" si="3"/>
        <v>-8677.7847410890026</v>
      </c>
      <c r="J101" s="16">
        <f t="shared" si="4"/>
        <v>26033.354223267008</v>
      </c>
      <c r="K101" s="16"/>
    </row>
    <row r="102" spans="1:11">
      <c r="A102" t="s">
        <v>155</v>
      </c>
      <c r="B102" t="s">
        <v>480</v>
      </c>
      <c r="D102" s="3">
        <f>+assessment!H102</f>
        <v>6.0341225112749445E-3</v>
      </c>
      <c r="F102" s="16">
        <f>+assessment!J102</f>
        <v>316166.70103597478</v>
      </c>
      <c r="H102" s="16">
        <f t="shared" si="3"/>
        <v>-79041.675258993695</v>
      </c>
      <c r="J102" s="16">
        <f t="shared" si="4"/>
        <v>237125.02577698109</v>
      </c>
      <c r="K102" s="16"/>
    </row>
    <row r="103" spans="1:11">
      <c r="A103" t="s">
        <v>156</v>
      </c>
      <c r="B103" t="s">
        <v>543</v>
      </c>
      <c r="D103" s="3">
        <f>+assessment!H103</f>
        <v>1.0892822675853587E-4</v>
      </c>
      <c r="F103" s="16">
        <f>+assessment!J103</f>
        <v>5707.4542387221418</v>
      </c>
      <c r="H103" s="16">
        <f t="shared" si="3"/>
        <v>-1426.8635596805354</v>
      </c>
      <c r="J103" s="16">
        <f t="shared" si="4"/>
        <v>4280.5906790416066</v>
      </c>
      <c r="K103" s="16"/>
    </row>
    <row r="104" spans="1:11">
      <c r="A104" t="s">
        <v>514</v>
      </c>
      <c r="B104" t="s">
        <v>515</v>
      </c>
      <c r="D104" s="3">
        <f>+assessment!H104</f>
        <v>1.450334087402174E-3</v>
      </c>
      <c r="F104" s="16">
        <f>+assessment!J104</f>
        <v>75992.382149543118</v>
      </c>
      <c r="H104" s="16">
        <f t="shared" si="3"/>
        <v>-18998.09553738578</v>
      </c>
      <c r="J104" s="16">
        <f t="shared" si="4"/>
        <v>56994.286612157339</v>
      </c>
      <c r="K104" s="16"/>
    </row>
    <row r="105" spans="1:11">
      <c r="A105" t="s">
        <v>559</v>
      </c>
      <c r="B105" t="s">
        <v>560</v>
      </c>
      <c r="D105" s="3">
        <f>+assessment!H105</f>
        <v>7.5858570239076675E-2</v>
      </c>
      <c r="F105" s="16">
        <f>+assessment!J105</f>
        <v>3974721.0721989633</v>
      </c>
      <c r="H105" s="16">
        <f t="shared" si="3"/>
        <v>-993680.26804974081</v>
      </c>
      <c r="J105" s="16">
        <f t="shared" si="4"/>
        <v>2981040.8041492226</v>
      </c>
      <c r="K105" s="16"/>
    </row>
    <row r="106" spans="1:11">
      <c r="A106" t="s">
        <v>157</v>
      </c>
      <c r="B106" t="s">
        <v>158</v>
      </c>
      <c r="D106" s="3">
        <f>+assessment!H106</f>
        <v>0.2849658532784482</v>
      </c>
      <c r="F106" s="16">
        <f>+assessment!J106</f>
        <v>14931203.927431053</v>
      </c>
      <c r="H106" s="16">
        <f t="shared" si="3"/>
        <v>-3732800.9818577631</v>
      </c>
      <c r="J106" s="16">
        <f t="shared" si="4"/>
        <v>11198402.945573289</v>
      </c>
      <c r="K106" s="16"/>
    </row>
    <row r="107" spans="1:11">
      <c r="A107" t="s">
        <v>519</v>
      </c>
      <c r="B107" t="s">
        <v>518</v>
      </c>
      <c r="D107" s="3">
        <f>+assessment!H107</f>
        <v>2.9624888899187998E-3</v>
      </c>
      <c r="F107" s="16">
        <f>+assessment!J107</f>
        <v>155223.95135849703</v>
      </c>
      <c r="H107" s="16">
        <f t="shared" si="3"/>
        <v>-38805.987839624257</v>
      </c>
      <c r="J107" s="16">
        <f t="shared" si="4"/>
        <v>116417.96351887277</v>
      </c>
      <c r="K107" s="16"/>
    </row>
    <row r="108" spans="1:11">
      <c r="A108" t="s">
        <v>159</v>
      </c>
      <c r="B108" t="s">
        <v>160</v>
      </c>
      <c r="D108" s="3">
        <f>+assessment!H108</f>
        <v>1.5261609655389623E-3</v>
      </c>
      <c r="F108" s="16">
        <f>+assessment!J108</f>
        <v>79965.442667550378</v>
      </c>
      <c r="H108" s="16">
        <f t="shared" si="3"/>
        <v>-19991.360666887595</v>
      </c>
      <c r="J108" s="16">
        <f t="shared" si="4"/>
        <v>59974.082000662784</v>
      </c>
      <c r="K108" s="16"/>
    </row>
    <row r="109" spans="1:11">
      <c r="A109" t="s">
        <v>161</v>
      </c>
      <c r="B109" t="s">
        <v>162</v>
      </c>
      <c r="D109" s="3">
        <f>+assessment!H109</f>
        <v>4.9950297187566894E-3</v>
      </c>
      <c r="F109" s="16">
        <f>+assessment!J109</f>
        <v>261721.90982285416</v>
      </c>
      <c r="H109" s="16">
        <f t="shared" si="3"/>
        <v>-65430.477455713539</v>
      </c>
      <c r="J109" s="16">
        <f t="shared" si="4"/>
        <v>196291.4323671406</v>
      </c>
      <c r="K109" s="16"/>
    </row>
    <row r="110" spans="1:11">
      <c r="A110" t="s">
        <v>163</v>
      </c>
      <c r="B110" t="s">
        <v>164</v>
      </c>
      <c r="D110" s="3">
        <f>+assessment!H110</f>
        <v>6.1631871950912293E-3</v>
      </c>
      <c r="F110" s="16">
        <f>+assessment!J110</f>
        <v>322929.23448242014</v>
      </c>
      <c r="H110" s="16">
        <f t="shared" si="3"/>
        <v>-80732.308620605036</v>
      </c>
      <c r="J110" s="16">
        <f t="shared" si="4"/>
        <v>242196.92586181511</v>
      </c>
      <c r="K110" s="16"/>
    </row>
    <row r="111" spans="1:11">
      <c r="A111" t="s">
        <v>165</v>
      </c>
      <c r="B111" t="s">
        <v>166</v>
      </c>
      <c r="D111" s="3">
        <f>+assessment!H111</f>
        <v>1.9723694455366564E-2</v>
      </c>
      <c r="F111" s="16">
        <f>+assessment!J111</f>
        <v>1033451.9056486972</v>
      </c>
      <c r="H111" s="16">
        <f t="shared" si="3"/>
        <v>-258362.97641217429</v>
      </c>
      <c r="J111" s="16">
        <f t="shared" si="4"/>
        <v>775088.92923652288</v>
      </c>
      <c r="K111" s="16"/>
    </row>
    <row r="112" spans="1:11">
      <c r="A112" t="s">
        <v>167</v>
      </c>
      <c r="B112" t="s">
        <v>168</v>
      </c>
      <c r="D112" s="3">
        <f>+assessment!H112</f>
        <v>4.4417871591402557E-3</v>
      </c>
      <c r="F112" s="16">
        <f>+assessment!J112</f>
        <v>232733.95430491614</v>
      </c>
      <c r="H112" s="16">
        <f t="shared" si="3"/>
        <v>-58183.488576229036</v>
      </c>
      <c r="J112" s="16">
        <f t="shared" si="4"/>
        <v>174550.46572868712</v>
      </c>
      <c r="K112" s="16"/>
    </row>
    <row r="113" spans="1:11">
      <c r="A113" t="s">
        <v>169</v>
      </c>
      <c r="B113" t="s">
        <v>170</v>
      </c>
      <c r="D113" s="3">
        <f>+assessment!H113</f>
        <v>1.9186777095266682E-2</v>
      </c>
      <c r="F113" s="16">
        <f>+assessment!J113</f>
        <v>1005319.3329084966</v>
      </c>
      <c r="H113" s="16">
        <f t="shared" si="3"/>
        <v>-251329.83322712415</v>
      </c>
      <c r="J113" s="16">
        <f t="shared" si="4"/>
        <v>753989.49968137243</v>
      </c>
      <c r="K113" s="16"/>
    </row>
    <row r="114" spans="1:11">
      <c r="A114" t="s">
        <v>171</v>
      </c>
      <c r="B114" t="s">
        <v>172</v>
      </c>
      <c r="D114" s="3">
        <f>+assessment!H114</f>
        <v>3.2160029086005888E-3</v>
      </c>
      <c r="F114" s="16">
        <f>+assessment!J114</f>
        <v>168507.19027239477</v>
      </c>
      <c r="H114" s="16">
        <f t="shared" si="3"/>
        <v>-42126.797568098693</v>
      </c>
      <c r="J114" s="16">
        <f t="shared" si="4"/>
        <v>126380.39270429607</v>
      </c>
      <c r="K114" s="16"/>
    </row>
    <row r="115" spans="1:11">
      <c r="A115" t="s">
        <v>173</v>
      </c>
      <c r="B115" t="s">
        <v>174</v>
      </c>
      <c r="D115" s="3">
        <f>+assessment!H115</f>
        <v>2.5172813540474993E-3</v>
      </c>
      <c r="F115" s="16">
        <f>+assessment!J115</f>
        <v>131896.64939706511</v>
      </c>
      <c r="H115" s="16">
        <f t="shared" si="3"/>
        <v>-32974.162349266277</v>
      </c>
      <c r="J115" s="16">
        <f t="shared" si="4"/>
        <v>98922.48704779883</v>
      </c>
      <c r="K115" s="16"/>
    </row>
    <row r="116" spans="1:11">
      <c r="A116" t="s">
        <v>175</v>
      </c>
      <c r="B116" t="s">
        <v>176</v>
      </c>
      <c r="D116" s="3">
        <f>+assessment!H116</f>
        <v>2.1291933898223651E-3</v>
      </c>
      <c r="F116" s="16">
        <f>+assessment!J116</f>
        <v>111562.21118644568</v>
      </c>
      <c r="H116" s="16">
        <f t="shared" si="3"/>
        <v>-27890.55279661142</v>
      </c>
      <c r="J116" s="16">
        <f t="shared" si="4"/>
        <v>83671.658389834265</v>
      </c>
      <c r="K116" s="16"/>
    </row>
    <row r="117" spans="1:11">
      <c r="A117" t="s">
        <v>177</v>
      </c>
      <c r="B117" s="36" t="s">
        <v>573</v>
      </c>
      <c r="D117" s="3">
        <f>+assessment!H117</f>
        <v>1.1000183505071575E-2</v>
      </c>
      <c r="F117" s="16">
        <f>+assessment!J117</f>
        <v>576370.75201742712</v>
      </c>
      <c r="H117" s="16">
        <f t="shared" si="3"/>
        <v>-144092.68800435678</v>
      </c>
      <c r="J117" s="16">
        <f t="shared" si="4"/>
        <v>432278.06401307031</v>
      </c>
      <c r="K117" s="16"/>
    </row>
    <row r="118" spans="1:11">
      <c r="A118" t="s">
        <v>178</v>
      </c>
      <c r="B118" t="s">
        <v>179</v>
      </c>
      <c r="D118" s="3">
        <f>+assessment!H118</f>
        <v>1.172463518837738E-2</v>
      </c>
      <c r="F118" s="16">
        <f>+assessment!J118</f>
        <v>614329.46073485422</v>
      </c>
      <c r="H118" s="16">
        <f t="shared" si="3"/>
        <v>-153582.36518371355</v>
      </c>
      <c r="J118" s="16">
        <f t="shared" si="4"/>
        <v>460747.09555114066</v>
      </c>
      <c r="K118" s="16"/>
    </row>
    <row r="119" spans="1:11">
      <c r="A119" t="s">
        <v>180</v>
      </c>
      <c r="B119" t="s">
        <v>181</v>
      </c>
      <c r="D119" s="3">
        <f>+assessment!H119</f>
        <v>6.5743918361830444E-3</v>
      </c>
      <c r="F119" s="16">
        <f>+assessment!J119</f>
        <v>344474.90488963429</v>
      </c>
      <c r="H119" s="16">
        <f t="shared" si="3"/>
        <v>-86118.726222408572</v>
      </c>
      <c r="J119" s="16">
        <f t="shared" si="4"/>
        <v>258356.1786672257</v>
      </c>
      <c r="K119" s="16"/>
    </row>
    <row r="120" spans="1:11">
      <c r="A120" t="s">
        <v>182</v>
      </c>
      <c r="B120" s="36" t="s">
        <v>565</v>
      </c>
      <c r="D120" s="3">
        <f>+assessment!H120</f>
        <v>1.3324938857836543E-2</v>
      </c>
      <c r="F120" s="16">
        <f>+assessment!J120</f>
        <v>698179.71914165013</v>
      </c>
      <c r="H120" s="16">
        <f t="shared" si="3"/>
        <v>-174544.92978541253</v>
      </c>
      <c r="J120" s="16">
        <f t="shared" si="4"/>
        <v>523634.78935623763</v>
      </c>
      <c r="K120" s="16"/>
    </row>
    <row r="121" spans="1:11">
      <c r="A121" t="s">
        <v>183</v>
      </c>
      <c r="B121" t="s">
        <v>184</v>
      </c>
      <c r="D121" s="3">
        <f>+assessment!H121</f>
        <v>5.1289411965367362E-3</v>
      </c>
      <c r="F121" s="16">
        <f>+assessment!J121</f>
        <v>268738.39814927761</v>
      </c>
      <c r="H121" s="16">
        <f t="shared" si="3"/>
        <v>-67184.599537319402</v>
      </c>
      <c r="J121" s="16">
        <f t="shared" si="4"/>
        <v>201553.79861195822</v>
      </c>
      <c r="K121" s="16"/>
    </row>
    <row r="122" spans="1:11">
      <c r="A122" t="s">
        <v>185</v>
      </c>
      <c r="B122" t="s">
        <v>186</v>
      </c>
      <c r="D122" s="3">
        <f>+assessment!H122</f>
        <v>1.6490949996216247E-3</v>
      </c>
      <c r="F122" s="16">
        <f>+assessment!J122</f>
        <v>86406.751727539464</v>
      </c>
      <c r="H122" s="16">
        <f t="shared" si="3"/>
        <v>-21601.687931884866</v>
      </c>
      <c r="J122" s="16">
        <f t="shared" si="4"/>
        <v>64805.063795654598</v>
      </c>
      <c r="K122" s="16"/>
    </row>
    <row r="123" spans="1:11">
      <c r="A123" t="s">
        <v>187</v>
      </c>
      <c r="B123" t="s">
        <v>545</v>
      </c>
      <c r="D123" s="3">
        <f>+assessment!H123</f>
        <v>6.7234178713855225E-5</v>
      </c>
      <c r="F123" s="16">
        <f>+assessment!J123</f>
        <v>3522.8334262526178</v>
      </c>
      <c r="H123" s="16">
        <f t="shared" si="3"/>
        <v>-880.70835656315444</v>
      </c>
      <c r="J123" s="16">
        <f t="shared" si="4"/>
        <v>2642.1250696894631</v>
      </c>
      <c r="K123" s="16"/>
    </row>
    <row r="124" spans="1:11">
      <c r="A124" t="s">
        <v>188</v>
      </c>
      <c r="B124" t="s">
        <v>189</v>
      </c>
      <c r="D124" s="3">
        <f>+assessment!H124</f>
        <v>2.7987517503714008E-3</v>
      </c>
      <c r="F124" s="16">
        <f>+assessment!J124</f>
        <v>146644.70372952733</v>
      </c>
      <c r="H124" s="16">
        <f t="shared" si="3"/>
        <v>-36661.175932381833</v>
      </c>
      <c r="J124" s="16">
        <f t="shared" si="4"/>
        <v>109983.52779714551</v>
      </c>
      <c r="K124" s="16"/>
    </row>
    <row r="125" spans="1:11">
      <c r="A125" t="s">
        <v>190</v>
      </c>
      <c r="B125" t="s">
        <v>191</v>
      </c>
      <c r="D125" s="3">
        <f>+assessment!H125</f>
        <v>4.4047744648838929E-3</v>
      </c>
      <c r="F125" s="16">
        <f>+assessment!J125</f>
        <v>230794.61989173156</v>
      </c>
      <c r="H125" s="16">
        <f t="shared" si="3"/>
        <v>-57698.654972932891</v>
      </c>
      <c r="J125" s="16">
        <f t="shared" si="4"/>
        <v>173095.96491879868</v>
      </c>
      <c r="K125" s="16"/>
    </row>
    <row r="126" spans="1:11">
      <c r="A126" t="s">
        <v>192</v>
      </c>
      <c r="B126" t="s">
        <v>546</v>
      </c>
      <c r="D126" s="3">
        <f>+assessment!H126</f>
        <v>8.7943212803406521E-4</v>
      </c>
      <c r="F126" s="16">
        <f>+assessment!J126</f>
        <v>46079.136475276675</v>
      </c>
      <c r="H126" s="16">
        <f t="shared" si="3"/>
        <v>-11519.784118819169</v>
      </c>
      <c r="J126" s="16">
        <f t="shared" si="4"/>
        <v>34559.352356457508</v>
      </c>
      <c r="K126" s="16"/>
    </row>
    <row r="127" spans="1:11">
      <c r="A127" t="s">
        <v>481</v>
      </c>
      <c r="B127" t="s">
        <v>482</v>
      </c>
      <c r="D127" s="3">
        <f>+assessment!H127</f>
        <v>1.0054929294323837E-3</v>
      </c>
      <c r="F127" s="16">
        <f>+assessment!J127</f>
        <v>52684.277095737219</v>
      </c>
      <c r="H127" s="16">
        <f t="shared" si="3"/>
        <v>-13171.069273934305</v>
      </c>
      <c r="J127" s="16">
        <f t="shared" si="4"/>
        <v>39513.207821802913</v>
      </c>
      <c r="K127" s="16"/>
    </row>
    <row r="128" spans="1:11">
      <c r="A128" t="s">
        <v>193</v>
      </c>
      <c r="B128" t="s">
        <v>505</v>
      </c>
      <c r="D128" s="3">
        <f>+assessment!H128</f>
        <v>1.4616481503171761E-3</v>
      </c>
      <c r="F128" s="16">
        <f>+assessment!J128</f>
        <v>76585.199073704964</v>
      </c>
      <c r="H128" s="16">
        <f t="shared" si="3"/>
        <v>-19146.299768426241</v>
      </c>
      <c r="J128" s="16">
        <f t="shared" si="4"/>
        <v>57438.899305278726</v>
      </c>
      <c r="K128" s="16"/>
    </row>
    <row r="129" spans="1:11">
      <c r="A129" t="s">
        <v>194</v>
      </c>
      <c r="B129" t="s">
        <v>195</v>
      </c>
      <c r="D129" s="3">
        <f>+assessment!H129</f>
        <v>2.2969558517812205E-3</v>
      </c>
      <c r="F129" s="16">
        <f>+assessment!J129</f>
        <v>120352.3714883116</v>
      </c>
      <c r="H129" s="16">
        <f t="shared" si="3"/>
        <v>-30088.092872077901</v>
      </c>
      <c r="J129" s="16">
        <f t="shared" si="4"/>
        <v>90264.2786162337</v>
      </c>
      <c r="K129" s="16"/>
    </row>
    <row r="130" spans="1:11">
      <c r="A130" t="s">
        <v>557</v>
      </c>
      <c r="B130" t="s">
        <v>558</v>
      </c>
      <c r="D130" s="3">
        <f>+assessment!H130</f>
        <v>4.0227239061990053E-4</v>
      </c>
      <c r="F130" s="16">
        <f>+assessment!J130</f>
        <v>21077.652040126726</v>
      </c>
      <c r="H130" s="16">
        <f t="shared" si="3"/>
        <v>-5269.4130100316816</v>
      </c>
      <c r="J130" s="16">
        <f t="shared" si="4"/>
        <v>15808.239030095045</v>
      </c>
      <c r="K130" s="16"/>
    </row>
    <row r="131" spans="1:11" s="50" customFormat="1">
      <c r="A131" s="52" t="s">
        <v>581</v>
      </c>
      <c r="B131" s="52" t="s">
        <v>573</v>
      </c>
      <c r="D131" s="53">
        <f>+assessment!H132</f>
        <v>4.143048171568732E-4</v>
      </c>
      <c r="F131" s="16">
        <f>+assessment!J131</f>
        <v>266005.28106250346</v>
      </c>
      <c r="H131" s="16">
        <f>-F131*0.25</f>
        <v>-66501.320265625865</v>
      </c>
      <c r="J131" s="16">
        <f>SUM(F131:H131)</f>
        <v>199503.9607968776</v>
      </c>
      <c r="K131" s="16"/>
    </row>
    <row r="132" spans="1:11">
      <c r="A132" t="s">
        <v>196</v>
      </c>
      <c r="B132" t="s">
        <v>197</v>
      </c>
      <c r="D132" s="3">
        <f>+assessment!H132</f>
        <v>4.143048171568732E-4</v>
      </c>
      <c r="F132" s="16">
        <f>+assessment!J132</f>
        <v>21708.108680101141</v>
      </c>
      <c r="H132" s="16">
        <f t="shared" si="3"/>
        <v>-5427.0271700252852</v>
      </c>
      <c r="J132" s="16">
        <f t="shared" si="4"/>
        <v>16281.081510075855</v>
      </c>
      <c r="K132" s="16"/>
    </row>
    <row r="133" spans="1:11">
      <c r="A133" t="s">
        <v>198</v>
      </c>
      <c r="B133" t="s">
        <v>547</v>
      </c>
      <c r="D133" s="3">
        <f>+assessment!H133</f>
        <v>1.4342564695417852E-4</v>
      </c>
      <c r="F133" s="16">
        <f>+assessment!J133</f>
        <v>7514.997177588265</v>
      </c>
      <c r="H133" s="16">
        <f t="shared" si="3"/>
        <v>-1878.7492943970663</v>
      </c>
      <c r="J133" s="16">
        <f t="shared" si="4"/>
        <v>5636.2478831911985</v>
      </c>
      <c r="K133" s="16"/>
    </row>
    <row r="134" spans="1:11">
      <c r="A134" t="s">
        <v>199</v>
      </c>
      <c r="B134" t="s">
        <v>200</v>
      </c>
      <c r="D134" s="3">
        <f>+assessment!H134</f>
        <v>2.1927855151311318E-3</v>
      </c>
      <c r="F134" s="16">
        <f>+assessment!J134</f>
        <v>114894.21388164634</v>
      </c>
      <c r="H134" s="16">
        <f t="shared" ref="H134:H197" si="5">-F134*0.25</f>
        <v>-28723.553470411585</v>
      </c>
      <c r="J134" s="16">
        <f t="shared" si="4"/>
        <v>86170.660411234756</v>
      </c>
      <c r="K134" s="16"/>
    </row>
    <row r="135" spans="1:11">
      <c r="A135" t="s">
        <v>201</v>
      </c>
      <c r="B135" t="s">
        <v>548</v>
      </c>
      <c r="D135" s="3">
        <f>+assessment!H135</f>
        <v>3.4870439688700837E-4</v>
      </c>
      <c r="F135" s="16">
        <f>+assessment!J135</f>
        <v>18270.878424245038</v>
      </c>
      <c r="H135" s="16">
        <f t="shared" si="5"/>
        <v>-4567.7196060612596</v>
      </c>
      <c r="J135" s="16">
        <f t="shared" si="4"/>
        <v>13703.15881818378</v>
      </c>
      <c r="K135" s="16"/>
    </row>
    <row r="136" spans="1:11">
      <c r="A136" t="s">
        <v>202</v>
      </c>
      <c r="B136" t="s">
        <v>549</v>
      </c>
      <c r="D136" s="3">
        <f>+assessment!H136</f>
        <v>9.5437213459726626E-4</v>
      </c>
      <c r="F136" s="16">
        <f>+assessment!J136</f>
        <v>50005.728056145221</v>
      </c>
      <c r="H136" s="16">
        <f t="shared" si="5"/>
        <v>-12501.432014036305</v>
      </c>
      <c r="J136" s="16">
        <f t="shared" si="4"/>
        <v>37504.296042108916</v>
      </c>
      <c r="K136" s="16"/>
    </row>
    <row r="137" spans="1:11">
      <c r="A137" t="s">
        <v>203</v>
      </c>
      <c r="B137" t="s">
        <v>506</v>
      </c>
      <c r="D137" s="3">
        <f>+assessment!H137</f>
        <v>4.9701760037313227E-4</v>
      </c>
      <c r="F137" s="16">
        <f>+assessment!J137</f>
        <v>26041.966296370014</v>
      </c>
      <c r="H137" s="16">
        <f t="shared" si="5"/>
        <v>-6510.4915740925035</v>
      </c>
      <c r="J137" s="16">
        <f t="shared" si="4"/>
        <v>19531.474722277511</v>
      </c>
      <c r="K137" s="16"/>
    </row>
    <row r="138" spans="1:11">
      <c r="A138" t="s">
        <v>204</v>
      </c>
      <c r="B138" t="s">
        <v>550</v>
      </c>
      <c r="D138" s="3">
        <f>+assessment!H138</f>
        <v>2.1552901052985598E-2</v>
      </c>
      <c r="F138" s="16">
        <f>+assessment!J138</f>
        <v>1129295.868777025</v>
      </c>
      <c r="H138" s="16">
        <f t="shared" si="5"/>
        <v>-282323.96719425626</v>
      </c>
      <c r="J138" s="16">
        <f t="shared" si="4"/>
        <v>846971.90158276877</v>
      </c>
      <c r="K138" s="16"/>
    </row>
    <row r="139" spans="1:11">
      <c r="A139" t="s">
        <v>205</v>
      </c>
      <c r="B139" t="s">
        <v>206</v>
      </c>
      <c r="D139" s="3">
        <f>+assessment!H139</f>
        <v>1.3270265150710499E-3</v>
      </c>
      <c r="F139" s="16">
        <f>+assessment!J139</f>
        <v>69531.501005045269</v>
      </c>
      <c r="H139" s="16">
        <f t="shared" si="5"/>
        <v>-17382.875251261317</v>
      </c>
      <c r="J139" s="16">
        <f t="shared" si="4"/>
        <v>52148.625753783956</v>
      </c>
      <c r="K139" s="16"/>
    </row>
    <row r="140" spans="1:11">
      <c r="A140" t="s">
        <v>207</v>
      </c>
      <c r="B140" t="s">
        <v>208</v>
      </c>
      <c r="D140" s="3">
        <f>+assessment!H140</f>
        <v>1.3057785744927165E-3</v>
      </c>
      <c r="F140" s="16">
        <f>+assessment!J140</f>
        <v>68418.183987714656</v>
      </c>
      <c r="H140" s="16">
        <f t="shared" si="5"/>
        <v>-17104.545996928664</v>
      </c>
      <c r="J140" s="16">
        <f t="shared" si="4"/>
        <v>51313.637990785995</v>
      </c>
      <c r="K140" s="16"/>
    </row>
    <row r="141" spans="1:11">
      <c r="A141" t="s">
        <v>209</v>
      </c>
      <c r="B141" t="s">
        <v>210</v>
      </c>
      <c r="D141" s="3">
        <f>+assessment!H141</f>
        <v>1.9683459998068642E-5</v>
      </c>
      <c r="F141" s="16">
        <f>+assessment!J141</f>
        <v>1031.3437622346237</v>
      </c>
      <c r="H141" s="16">
        <f t="shared" si="5"/>
        <v>-257.83594055865592</v>
      </c>
      <c r="J141" s="16">
        <f t="shared" si="4"/>
        <v>773.50782167596776</v>
      </c>
      <c r="K141" s="16"/>
    </row>
    <row r="142" spans="1:11">
      <c r="A142" t="s">
        <v>211</v>
      </c>
      <c r="B142" t="s">
        <v>462</v>
      </c>
      <c r="D142" s="3">
        <f>+assessment!H142</f>
        <v>2.2032883534949971E-5</v>
      </c>
      <c r="F142" s="16">
        <f>+assessment!J142</f>
        <v>1154.4452550538495</v>
      </c>
      <c r="H142" s="16">
        <f t="shared" si="5"/>
        <v>-288.61131376346236</v>
      </c>
      <c r="J142" s="16">
        <f t="shared" si="4"/>
        <v>865.83394129038709</v>
      </c>
      <c r="K142" s="16"/>
    </row>
    <row r="143" spans="1:11" outlineLevel="1">
      <c r="A143" t="s">
        <v>212</v>
      </c>
      <c r="B143" t="s">
        <v>213</v>
      </c>
      <c r="D143" s="3">
        <f>+assessment!H143</f>
        <v>2.4758895898981265E-5</v>
      </c>
      <c r="F143" s="16">
        <f>+assessment!J143</f>
        <v>1297.2786719274072</v>
      </c>
      <c r="H143" s="16">
        <f t="shared" si="5"/>
        <v>-324.31966798185181</v>
      </c>
      <c r="J143" s="16">
        <f t="shared" si="4"/>
        <v>972.95900394555542</v>
      </c>
      <c r="K143" s="16"/>
    </row>
    <row r="144" spans="1:11" outlineLevel="1">
      <c r="A144" t="s">
        <v>214</v>
      </c>
      <c r="B144" t="s">
        <v>215</v>
      </c>
      <c r="D144" s="3">
        <f>+assessment!H144</f>
        <v>7.2908111055368305E-6</v>
      </c>
      <c r="F144" s="16">
        <f>+assessment!J144</f>
        <v>382.01274349449403</v>
      </c>
      <c r="H144" s="16">
        <f t="shared" si="5"/>
        <v>-95.503185873623508</v>
      </c>
      <c r="J144" s="16">
        <f t="shared" si="4"/>
        <v>286.50955762087051</v>
      </c>
      <c r="K144" s="16"/>
    </row>
    <row r="145" spans="1:11" outlineLevel="1">
      <c r="A145" t="s">
        <v>216</v>
      </c>
      <c r="B145" t="s">
        <v>217</v>
      </c>
      <c r="D145" s="3">
        <f>+assessment!H145</f>
        <v>5.2197893681277183E-5</v>
      </c>
      <c r="F145" s="16">
        <f>+assessment!J145</f>
        <v>2734.9852137405483</v>
      </c>
      <c r="H145" s="16">
        <f t="shared" si="5"/>
        <v>-683.74630343513707</v>
      </c>
      <c r="J145" s="16">
        <f t="shared" si="4"/>
        <v>2051.2389103054111</v>
      </c>
      <c r="K145" s="16"/>
    </row>
    <row r="146" spans="1:11" outlineLevel="1">
      <c r="A146" t="s">
        <v>509</v>
      </c>
      <c r="B146" t="s">
        <v>507</v>
      </c>
      <c r="D146" s="3">
        <f>+assessment!H146</f>
        <v>3.3313570261841964E-5</v>
      </c>
      <c r="F146" s="16">
        <f>+assessment!J146</f>
        <v>1745.5133848767839</v>
      </c>
      <c r="H146" s="16">
        <f t="shared" si="5"/>
        <v>-436.37834621919598</v>
      </c>
      <c r="J146" s="16">
        <f t="shared" si="4"/>
        <v>1309.135038657588</v>
      </c>
      <c r="K146" s="16"/>
    </row>
    <row r="147" spans="1:11" outlineLevel="1">
      <c r="A147" t="s">
        <v>218</v>
      </c>
      <c r="B147" t="s">
        <v>219</v>
      </c>
      <c r="D147" s="3">
        <f>+assessment!H147</f>
        <v>5.0489799221000223E-5</v>
      </c>
      <c r="F147" s="16">
        <f>+assessment!J147</f>
        <v>2645.4870987197637</v>
      </c>
      <c r="H147" s="16">
        <f t="shared" si="5"/>
        <v>-661.37177467994093</v>
      </c>
      <c r="J147" s="16">
        <f t="shared" si="4"/>
        <v>1984.1153240398228</v>
      </c>
      <c r="K147" s="16"/>
    </row>
    <row r="148" spans="1:11" outlineLevel="1">
      <c r="A148" t="s">
        <v>220</v>
      </c>
      <c r="B148" t="s">
        <v>221</v>
      </c>
      <c r="D148" s="3">
        <f>+assessment!H148</f>
        <v>2.6098548853839222E-5</v>
      </c>
      <c r="F148" s="16">
        <f>+assessment!J148</f>
        <v>1367.4717537680747</v>
      </c>
      <c r="H148" s="16">
        <f t="shared" si="5"/>
        <v>-341.86793844201867</v>
      </c>
      <c r="J148" s="16">
        <f t="shared" si="4"/>
        <v>1025.6038153260561</v>
      </c>
      <c r="K148" s="16"/>
    </row>
    <row r="149" spans="1:11" outlineLevel="1">
      <c r="A149" t="s">
        <v>222</v>
      </c>
      <c r="B149" t="s">
        <v>223</v>
      </c>
      <c r="D149" s="3">
        <f>+assessment!H149</f>
        <v>2.6847022520768229E-4</v>
      </c>
      <c r="F149" s="16">
        <f>+assessment!J149</f>
        <v>14066.891295576894</v>
      </c>
      <c r="H149" s="16">
        <f t="shared" si="5"/>
        <v>-3516.7228238942234</v>
      </c>
      <c r="J149" s="16">
        <f t="shared" si="4"/>
        <v>10550.168471682671</v>
      </c>
      <c r="K149" s="16"/>
    </row>
    <row r="150" spans="1:11" outlineLevel="1">
      <c r="A150" t="s">
        <v>224</v>
      </c>
      <c r="B150" t="s">
        <v>225</v>
      </c>
      <c r="D150" s="3">
        <f>+assessment!H150</f>
        <v>2.5456376856126299E-3</v>
      </c>
      <c r="F150" s="16">
        <f>+assessment!J150</f>
        <v>133382.42098815853</v>
      </c>
      <c r="H150" s="16">
        <f t="shared" si="5"/>
        <v>-33345.605247039632</v>
      </c>
      <c r="J150" s="16">
        <f t="shared" si="4"/>
        <v>100036.81574111889</v>
      </c>
      <c r="K150" s="16"/>
    </row>
    <row r="151" spans="1:11" outlineLevel="1">
      <c r="A151" t="s">
        <v>226</v>
      </c>
      <c r="B151" t="s">
        <v>227</v>
      </c>
      <c r="D151" s="3">
        <f>+assessment!H151</f>
        <v>2.4841094467565976E-4</v>
      </c>
      <c r="F151" s="16">
        <f>+assessment!J151</f>
        <v>13015.855865137033</v>
      </c>
      <c r="H151" s="16">
        <f t="shared" si="5"/>
        <v>-3253.9639662842583</v>
      </c>
      <c r="J151" s="16">
        <f t="shared" si="4"/>
        <v>9761.8918988527748</v>
      </c>
      <c r="K151" s="16"/>
    </row>
    <row r="152" spans="1:11" outlineLevel="1">
      <c r="A152" t="s">
        <v>228</v>
      </c>
      <c r="B152" t="s">
        <v>229</v>
      </c>
      <c r="D152" s="3">
        <f>+assessment!H152</f>
        <v>1.7953853663222192E-4</v>
      </c>
      <c r="F152" s="16">
        <f>+assessment!J152</f>
        <v>9407.1850098785071</v>
      </c>
      <c r="H152" s="16">
        <f t="shared" si="5"/>
        <v>-2351.7962524696268</v>
      </c>
      <c r="J152" s="16">
        <f t="shared" ref="J152:J213" si="6">SUM(F152:H152)</f>
        <v>7055.3887574088803</v>
      </c>
    </row>
    <row r="153" spans="1:11" outlineLevel="1">
      <c r="A153" t="s">
        <v>230</v>
      </c>
      <c r="B153" t="s">
        <v>231</v>
      </c>
      <c r="D153" s="3">
        <f>+assessment!H153</f>
        <v>6.106044474374975E-5</v>
      </c>
      <c r="F153" s="16">
        <f>+assessment!J153</f>
        <v>3199.3515780212074</v>
      </c>
      <c r="H153" s="16">
        <f t="shared" si="5"/>
        <v>-799.83789450530185</v>
      </c>
      <c r="J153" s="16">
        <f t="shared" si="6"/>
        <v>2399.5136835159055</v>
      </c>
    </row>
    <row r="154" spans="1:11" outlineLevel="1">
      <c r="A154" t="s">
        <v>232</v>
      </c>
      <c r="B154" t="s">
        <v>233</v>
      </c>
      <c r="D154" s="3">
        <f>+assessment!H154</f>
        <v>3.5329550915469304E-5</v>
      </c>
      <c r="F154" s="16">
        <f>+assessment!J154</f>
        <v>1851.1436486672071</v>
      </c>
      <c r="H154" s="16">
        <f t="shared" si="5"/>
        <v>-462.78591216680178</v>
      </c>
      <c r="J154" s="16">
        <f t="shared" si="6"/>
        <v>1388.3577365004053</v>
      </c>
    </row>
    <row r="155" spans="1:11" outlineLevel="1">
      <c r="A155" t="s">
        <v>234</v>
      </c>
      <c r="B155" t="s">
        <v>235</v>
      </c>
      <c r="D155" s="3">
        <f>+assessment!H155</f>
        <v>6.3958806557734893E-5</v>
      </c>
      <c r="F155" s="16">
        <f>+assessment!J155</f>
        <v>3351.2154971617401</v>
      </c>
      <c r="H155" s="16">
        <f t="shared" si="5"/>
        <v>-837.80387429043503</v>
      </c>
      <c r="J155" s="16">
        <f t="shared" si="6"/>
        <v>2513.4116228713051</v>
      </c>
    </row>
    <row r="156" spans="1:11" outlineLevel="1">
      <c r="A156" t="s">
        <v>236</v>
      </c>
      <c r="B156" t="s">
        <v>237</v>
      </c>
      <c r="D156" s="3">
        <f>+assessment!H156</f>
        <v>1.4963984897099297E-4</v>
      </c>
      <c r="F156" s="16">
        <f>+assessment!J156</f>
        <v>7840.5994084936174</v>
      </c>
      <c r="H156" s="16">
        <f t="shared" si="5"/>
        <v>-1960.1498521234043</v>
      </c>
      <c r="J156" s="16">
        <f t="shared" si="6"/>
        <v>5880.449556370213</v>
      </c>
    </row>
    <row r="157" spans="1:11" outlineLevel="1">
      <c r="A157" t="s">
        <v>238</v>
      </c>
      <c r="B157" t="s">
        <v>239</v>
      </c>
      <c r="D157" s="3">
        <f>+assessment!H157</f>
        <v>1.6195010267993856E-4</v>
      </c>
      <c r="F157" s="16">
        <f>+assessment!J157</f>
        <v>8485.613210716012</v>
      </c>
      <c r="H157" s="16">
        <f t="shared" si="5"/>
        <v>-2121.403302679003</v>
      </c>
      <c r="J157" s="16">
        <f t="shared" si="6"/>
        <v>6364.209908037009</v>
      </c>
    </row>
    <row r="158" spans="1:11" outlineLevel="1">
      <c r="A158" t="s">
        <v>240</v>
      </c>
      <c r="B158" t="s">
        <v>241</v>
      </c>
      <c r="D158" s="3">
        <f>+assessment!H158</f>
        <v>1.6590278129175685E-5</v>
      </c>
      <c r="F158" s="16">
        <f>+assessment!J158</f>
        <v>869.27196051617545</v>
      </c>
      <c r="H158" s="16">
        <f t="shared" si="5"/>
        <v>-217.31799012904386</v>
      </c>
      <c r="J158" s="16">
        <f t="shared" si="6"/>
        <v>651.95397038713156</v>
      </c>
    </row>
    <row r="159" spans="1:11" outlineLevel="1">
      <c r="A159" t="s">
        <v>242</v>
      </c>
      <c r="B159" t="s">
        <v>243</v>
      </c>
      <c r="D159" s="3">
        <f>+assessment!H159</f>
        <v>1.5307902439673368E-5</v>
      </c>
      <c r="F159" s="16">
        <f>+assessment!J159</f>
        <v>802.08000501956508</v>
      </c>
      <c r="H159" s="16">
        <f t="shared" si="5"/>
        <v>-200.52000125489127</v>
      </c>
      <c r="J159" s="16">
        <f t="shared" si="6"/>
        <v>601.56000376467387</v>
      </c>
    </row>
    <row r="160" spans="1:11" outlineLevel="1">
      <c r="A160" t="s">
        <v>244</v>
      </c>
      <c r="B160" t="s">
        <v>245</v>
      </c>
      <c r="D160" s="3">
        <f>+assessment!H160</f>
        <v>3.9459827617007102E-5</v>
      </c>
      <c r="F160" s="16">
        <f>+assessment!J160</f>
        <v>2067.5555555602014</v>
      </c>
      <c r="H160" s="16">
        <f t="shared" si="5"/>
        <v>-516.88888889005034</v>
      </c>
      <c r="J160" s="16">
        <f t="shared" si="6"/>
        <v>1550.666666670151</v>
      </c>
    </row>
    <row r="161" spans="1:10" outlineLevel="1">
      <c r="A161" t="s">
        <v>246</v>
      </c>
      <c r="B161" t="s">
        <v>247</v>
      </c>
      <c r="D161" s="3">
        <f>+assessment!H161</f>
        <v>1.7101181173469627E-4</v>
      </c>
      <c r="F161" s="16">
        <f>+assessment!J161</f>
        <v>8960.4147501672251</v>
      </c>
      <c r="H161" s="16">
        <f t="shared" si="5"/>
        <v>-2240.1036875418063</v>
      </c>
      <c r="J161" s="16">
        <f t="shared" si="6"/>
        <v>6720.3110626254183</v>
      </c>
    </row>
    <row r="162" spans="1:10" outlineLevel="1">
      <c r="A162" t="s">
        <v>248</v>
      </c>
      <c r="B162" t="s">
        <v>249</v>
      </c>
      <c r="D162" s="3">
        <f>+assessment!H162</f>
        <v>9.4838887811183134E-6</v>
      </c>
      <c r="F162" s="16">
        <f>+assessment!J162</f>
        <v>496.92226555153593</v>
      </c>
      <c r="H162" s="16">
        <f t="shared" si="5"/>
        <v>-124.23056638788398</v>
      </c>
      <c r="J162" s="16">
        <f t="shared" si="6"/>
        <v>372.69169916365195</v>
      </c>
    </row>
    <row r="163" spans="1:10" outlineLevel="1">
      <c r="A163" t="s">
        <v>250</v>
      </c>
      <c r="B163" t="s">
        <v>251</v>
      </c>
      <c r="D163" s="3">
        <f>+assessment!H163</f>
        <v>8.8959467485221513E-6</v>
      </c>
      <c r="F163" s="16">
        <f>+assessment!J163</f>
        <v>466.11618024269819</v>
      </c>
      <c r="H163" s="16">
        <f t="shared" si="5"/>
        <v>-116.52904506067455</v>
      </c>
      <c r="J163" s="16">
        <f t="shared" si="6"/>
        <v>349.58713518202364</v>
      </c>
    </row>
    <row r="164" spans="1:10" outlineLevel="1">
      <c r="A164" t="s">
        <v>252</v>
      </c>
      <c r="B164" t="s">
        <v>253</v>
      </c>
      <c r="D164" s="3">
        <f>+assessment!H164</f>
        <v>2.1112399464655321E-5</v>
      </c>
      <c r="F164" s="16">
        <f>+assessment!J164</f>
        <v>1106.2151418406302</v>
      </c>
      <c r="H164" s="16">
        <f t="shared" si="5"/>
        <v>-276.55378546015754</v>
      </c>
      <c r="J164" s="16">
        <f t="shared" si="6"/>
        <v>829.66135638047263</v>
      </c>
    </row>
    <row r="165" spans="1:10" outlineLevel="1">
      <c r="A165" t="s">
        <v>500</v>
      </c>
      <c r="B165" t="s">
        <v>501</v>
      </c>
      <c r="D165" s="3">
        <f>+assessment!H165</f>
        <v>1.9523000866188578E-4</v>
      </c>
      <c r="F165" s="16">
        <f>+assessment!J165</f>
        <v>10229.362706262213</v>
      </c>
      <c r="H165" s="16">
        <f t="shared" si="5"/>
        <v>-2557.3406765655532</v>
      </c>
      <c r="J165" s="16">
        <f t="shared" si="6"/>
        <v>7672.02202969666</v>
      </c>
    </row>
    <row r="166" spans="1:10" outlineLevel="1">
      <c r="A166" t="s">
        <v>254</v>
      </c>
      <c r="B166" t="s">
        <v>255</v>
      </c>
      <c r="D166" s="3">
        <f>+assessment!H166</f>
        <v>9.0319998950136109E-4</v>
      </c>
      <c r="F166" s="16">
        <f>+assessment!J166</f>
        <v>47324.488444308416</v>
      </c>
      <c r="H166" s="16">
        <f t="shared" si="5"/>
        <v>-11831.122111077104</v>
      </c>
      <c r="J166" s="16">
        <f t="shared" si="6"/>
        <v>35493.366333231315</v>
      </c>
    </row>
    <row r="167" spans="1:10" outlineLevel="1">
      <c r="A167" t="s">
        <v>256</v>
      </c>
      <c r="B167" t="s">
        <v>257</v>
      </c>
      <c r="D167" s="3">
        <f>+assessment!H167</f>
        <v>1.4186145557795336E-5</v>
      </c>
      <c r="F167" s="16">
        <f>+assessment!J167</f>
        <v>743.3039075762199</v>
      </c>
      <c r="H167" s="16">
        <f t="shared" si="5"/>
        <v>-185.82597689405497</v>
      </c>
      <c r="J167" s="16">
        <f t="shared" si="6"/>
        <v>557.47793068216492</v>
      </c>
    </row>
    <row r="168" spans="1:10" outlineLevel="1">
      <c r="A168" t="s">
        <v>258</v>
      </c>
      <c r="B168" t="s">
        <v>259</v>
      </c>
      <c r="D168" s="3">
        <f>+assessment!H168</f>
        <v>3.4842408480408714E-5</v>
      </c>
      <c r="F168" s="16">
        <f>+assessment!J168</f>
        <v>1825.6191061442553</v>
      </c>
      <c r="H168" s="16">
        <f t="shared" si="5"/>
        <v>-456.40477653606382</v>
      </c>
      <c r="J168" s="16">
        <f t="shared" si="6"/>
        <v>1369.2143296081915</v>
      </c>
    </row>
    <row r="169" spans="1:10" outlineLevel="1">
      <c r="A169" t="s">
        <v>260</v>
      </c>
      <c r="B169" t="s">
        <v>261</v>
      </c>
      <c r="D169" s="3">
        <f>+assessment!H169</f>
        <v>9.1558795011547974E-5</v>
      </c>
      <c r="F169" s="16">
        <f>+assessment!J169</f>
        <v>4797.3573813823377</v>
      </c>
      <c r="H169" s="16">
        <f t="shared" si="5"/>
        <v>-1199.3393453455844</v>
      </c>
      <c r="J169" s="16">
        <f t="shared" si="6"/>
        <v>3598.0180360367531</v>
      </c>
    </row>
    <row r="170" spans="1:10" outlineLevel="1">
      <c r="A170" t="s">
        <v>262</v>
      </c>
      <c r="B170" t="s">
        <v>263</v>
      </c>
      <c r="D170" s="3">
        <f>+assessment!H170</f>
        <v>1.8441874432807848E-5</v>
      </c>
      <c r="F170" s="16">
        <f>+assessment!J170</f>
        <v>966.28906513676009</v>
      </c>
      <c r="H170" s="16">
        <f t="shared" si="5"/>
        <v>-241.57226628419002</v>
      </c>
      <c r="J170" s="16">
        <f t="shared" si="6"/>
        <v>724.71679885257004</v>
      </c>
    </row>
    <row r="171" spans="1:10" outlineLevel="1">
      <c r="A171" t="s">
        <v>264</v>
      </c>
      <c r="B171" t="s">
        <v>265</v>
      </c>
      <c r="D171" s="3">
        <f>+assessment!H171</f>
        <v>6.4846296313908288E-5</v>
      </c>
      <c r="F171" s="16">
        <f>+assessment!J171</f>
        <v>3397.7168248839171</v>
      </c>
      <c r="H171" s="16">
        <f t="shared" si="5"/>
        <v>-849.42920622097927</v>
      </c>
      <c r="J171" s="16">
        <f t="shared" si="6"/>
        <v>2548.2876186629378</v>
      </c>
    </row>
    <row r="172" spans="1:10" outlineLevel="1">
      <c r="A172" t="s">
        <v>266</v>
      </c>
      <c r="B172" t="s">
        <v>267</v>
      </c>
      <c r="D172" s="3">
        <f>+assessment!H172</f>
        <v>8.6777827466567935E-5</v>
      </c>
      <c r="F172" s="16">
        <f>+assessment!J172</f>
        <v>4546.8515731837206</v>
      </c>
      <c r="H172" s="16">
        <f t="shared" si="5"/>
        <v>-1136.7128932959301</v>
      </c>
      <c r="J172" s="16">
        <f t="shared" si="6"/>
        <v>3410.1386798877902</v>
      </c>
    </row>
    <row r="173" spans="1:10" outlineLevel="1">
      <c r="A173" t="s">
        <v>268</v>
      </c>
      <c r="B173" t="s">
        <v>269</v>
      </c>
      <c r="D173" s="3">
        <f>+assessment!H173</f>
        <v>1.4189384458568311E-3</v>
      </c>
      <c r="F173" s="16">
        <f>+assessment!J173</f>
        <v>74347.361453368736</v>
      </c>
      <c r="H173" s="16">
        <f t="shared" si="5"/>
        <v>-18586.840363342184</v>
      </c>
      <c r="J173" s="16">
        <f t="shared" si="6"/>
        <v>55760.521090026552</v>
      </c>
    </row>
    <row r="174" spans="1:10" outlineLevel="1">
      <c r="A174" t="s">
        <v>270</v>
      </c>
      <c r="B174" t="s">
        <v>271</v>
      </c>
      <c r="D174" s="3">
        <f>+assessment!H174</f>
        <v>8.1174604606049246E-6</v>
      </c>
      <c r="F174" s="16">
        <f>+assessment!J174</f>
        <v>425.32624914789074</v>
      </c>
      <c r="H174" s="16">
        <f t="shared" si="5"/>
        <v>-106.33156228697268</v>
      </c>
      <c r="J174" s="16">
        <f t="shared" si="6"/>
        <v>318.99468686091802</v>
      </c>
    </row>
    <row r="175" spans="1:10" outlineLevel="1">
      <c r="A175" t="s">
        <v>272</v>
      </c>
      <c r="B175" t="s">
        <v>273</v>
      </c>
      <c r="D175" s="3">
        <f>+assessment!H175</f>
        <v>1.3662630035099533E-5</v>
      </c>
      <c r="F175" s="16">
        <f>+assessment!J175</f>
        <v>715.8735437673015</v>
      </c>
      <c r="H175" s="16">
        <f t="shared" si="5"/>
        <v>-178.96838594182537</v>
      </c>
      <c r="J175" s="16">
        <f t="shared" si="6"/>
        <v>536.90515782547618</v>
      </c>
    </row>
    <row r="176" spans="1:10" outlineLevel="1">
      <c r="A176" t="s">
        <v>274</v>
      </c>
      <c r="B176" t="s">
        <v>275</v>
      </c>
      <c r="D176" s="3">
        <f>+assessment!H176</f>
        <v>1.5206714265906007E-5</v>
      </c>
      <c r="F176" s="16">
        <f>+assessment!J176</f>
        <v>796.77810221197331</v>
      </c>
      <c r="H176" s="16">
        <f t="shared" si="5"/>
        <v>-199.19452555299333</v>
      </c>
      <c r="J176" s="16">
        <f t="shared" si="6"/>
        <v>597.58357665897995</v>
      </c>
    </row>
    <row r="177" spans="1:10" outlineLevel="1">
      <c r="A177" t="s">
        <v>276</v>
      </c>
      <c r="B177" t="s">
        <v>277</v>
      </c>
      <c r="D177" s="3">
        <f>+assessment!H177</f>
        <v>1.7051243478584675E-5</v>
      </c>
      <c r="F177" s="16">
        <f>+assessment!J177</f>
        <v>893.42491623462718</v>
      </c>
      <c r="H177" s="16">
        <f t="shared" si="5"/>
        <v>-223.35622905865679</v>
      </c>
      <c r="J177" s="16">
        <f t="shared" si="6"/>
        <v>670.06868717597035</v>
      </c>
    </row>
    <row r="178" spans="1:10" outlineLevel="1">
      <c r="A178" t="s">
        <v>278</v>
      </c>
      <c r="B178" t="s">
        <v>279</v>
      </c>
      <c r="D178" s="3">
        <f>+assessment!H178</f>
        <v>2.7948324215069902E-5</v>
      </c>
      <c r="F178" s="16">
        <f>+assessment!J178</f>
        <v>1464.393447440211</v>
      </c>
      <c r="H178" s="16">
        <f t="shared" si="5"/>
        <v>-366.09836186005276</v>
      </c>
      <c r="J178" s="16">
        <f t="shared" si="6"/>
        <v>1098.2950855801582</v>
      </c>
    </row>
    <row r="179" spans="1:10" outlineLevel="1">
      <c r="A179" t="s">
        <v>280</v>
      </c>
      <c r="B179" t="s">
        <v>281</v>
      </c>
      <c r="D179" s="3">
        <f>+assessment!H179</f>
        <v>2.3559978977237783E-4</v>
      </c>
      <c r="F179" s="16">
        <f>+assessment!J179</f>
        <v>12344.596610015333</v>
      </c>
      <c r="H179" s="16">
        <f t="shared" si="5"/>
        <v>-3086.1491525038332</v>
      </c>
      <c r="J179" s="16">
        <f t="shared" si="6"/>
        <v>9258.4474575115</v>
      </c>
    </row>
    <row r="180" spans="1:10" outlineLevel="1">
      <c r="A180" t="s">
        <v>282</v>
      </c>
      <c r="B180" t="s">
        <v>283</v>
      </c>
      <c r="D180" s="3">
        <f>+assessment!H180</f>
        <v>1.7721444960146486E-4</v>
      </c>
      <c r="F180" s="16">
        <f>+assessment!J180</f>
        <v>9285.4110604663165</v>
      </c>
      <c r="H180" s="16">
        <f t="shared" si="5"/>
        <v>-2321.3527651165791</v>
      </c>
      <c r="J180" s="16">
        <f t="shared" si="6"/>
        <v>6964.0582953497378</v>
      </c>
    </row>
    <row r="181" spans="1:10" outlineLevel="1">
      <c r="A181" t="s">
        <v>284</v>
      </c>
      <c r="B181" t="s">
        <v>285</v>
      </c>
      <c r="D181" s="3">
        <f>+assessment!H181</f>
        <v>1.6604515138571888E-5</v>
      </c>
      <c r="F181" s="16">
        <f>+assessment!J181</f>
        <v>870.0179295091823</v>
      </c>
      <c r="H181" s="16">
        <f t="shared" si="5"/>
        <v>-217.50448237729557</v>
      </c>
      <c r="J181" s="16">
        <f t="shared" si="6"/>
        <v>652.51344713188678</v>
      </c>
    </row>
    <row r="182" spans="1:10" outlineLevel="1">
      <c r="A182" t="s">
        <v>286</v>
      </c>
      <c r="B182" t="s">
        <v>287</v>
      </c>
      <c r="D182" s="3">
        <f>+assessment!H182</f>
        <v>5.1451531171449835E-5</v>
      </c>
      <c r="F182" s="16">
        <f>+assessment!J182</f>
        <v>2695.8784551243425</v>
      </c>
      <c r="H182" s="16">
        <f t="shared" si="5"/>
        <v>-673.96961378108563</v>
      </c>
      <c r="J182" s="16">
        <f t="shared" si="6"/>
        <v>2021.9088413432569</v>
      </c>
    </row>
    <row r="183" spans="1:10" outlineLevel="1">
      <c r="A183" t="s">
        <v>288</v>
      </c>
      <c r="B183" t="s">
        <v>289</v>
      </c>
      <c r="D183" s="3">
        <f>+assessment!H183</f>
        <v>5.2058529276543053E-5</v>
      </c>
      <c r="F183" s="16">
        <f>+assessment!J183</f>
        <v>2727.6830113069218</v>
      </c>
      <c r="H183" s="16">
        <f t="shared" si="5"/>
        <v>-681.92075282673045</v>
      </c>
      <c r="J183" s="16">
        <f t="shared" si="6"/>
        <v>2045.7622584801913</v>
      </c>
    </row>
    <row r="184" spans="1:10" outlineLevel="1">
      <c r="A184" t="s">
        <v>290</v>
      </c>
      <c r="B184" t="s">
        <v>291</v>
      </c>
      <c r="D184" s="3">
        <f>+assessment!H184</f>
        <v>3.6801896889860403E-5</v>
      </c>
      <c r="F184" s="16">
        <f>+assessment!J184</f>
        <v>1928.2893759269732</v>
      </c>
      <c r="H184" s="16">
        <f t="shared" si="5"/>
        <v>-482.0723439817433</v>
      </c>
      <c r="J184" s="16">
        <f t="shared" si="6"/>
        <v>1446.2170319452298</v>
      </c>
    </row>
    <row r="185" spans="1:10" outlineLevel="1">
      <c r="A185" t="s">
        <v>292</v>
      </c>
      <c r="B185" t="s">
        <v>293</v>
      </c>
      <c r="D185" s="3">
        <f>+assessment!H185</f>
        <v>1.6365829964743609E-5</v>
      </c>
      <c r="F185" s="16">
        <f>+assessment!J185</f>
        <v>857.51166967529969</v>
      </c>
      <c r="H185" s="16">
        <f t="shared" si="5"/>
        <v>-214.37791741882492</v>
      </c>
      <c r="J185" s="16">
        <f t="shared" si="6"/>
        <v>643.13375225647474</v>
      </c>
    </row>
    <row r="186" spans="1:10" outlineLevel="1">
      <c r="A186" t="s">
        <v>294</v>
      </c>
      <c r="B186" t="s">
        <v>295</v>
      </c>
      <c r="D186" s="3">
        <f>+assessment!H186</f>
        <v>2.6083099443340854E-4</v>
      </c>
      <c r="F186" s="16">
        <f>+assessment!J186</f>
        <v>13666.622592407275</v>
      </c>
      <c r="H186" s="16">
        <f t="shared" si="5"/>
        <v>-3416.6556481018188</v>
      </c>
      <c r="J186" s="16">
        <f t="shared" si="6"/>
        <v>10249.966944305455</v>
      </c>
    </row>
    <row r="187" spans="1:10" outlineLevel="1">
      <c r="A187" t="s">
        <v>296</v>
      </c>
      <c r="B187" t="s">
        <v>297</v>
      </c>
      <c r="D187" s="3">
        <f>+assessment!H187</f>
        <v>2.4560444503719217E-3</v>
      </c>
      <c r="F187" s="16">
        <f>+assessment!J187</f>
        <v>128688.05199444553</v>
      </c>
      <c r="H187" s="16">
        <f t="shared" si="5"/>
        <v>-32172.012998611382</v>
      </c>
      <c r="J187" s="16">
        <f t="shared" si="6"/>
        <v>96516.038995834155</v>
      </c>
    </row>
    <row r="188" spans="1:10" outlineLevel="1">
      <c r="A188" t="s">
        <v>298</v>
      </c>
      <c r="B188" t="s">
        <v>299</v>
      </c>
      <c r="D188" s="3">
        <f>+assessment!H188</f>
        <v>1.1934050079007804E-5</v>
      </c>
      <c r="F188" s="16">
        <f>+assessment!J188</f>
        <v>625.30206114107978</v>
      </c>
      <c r="H188" s="16">
        <f t="shared" si="5"/>
        <v>-156.32551528526994</v>
      </c>
      <c r="J188" s="16">
        <f t="shared" si="6"/>
        <v>468.97654585580983</v>
      </c>
    </row>
    <row r="189" spans="1:10" outlineLevel="1">
      <c r="A189" t="s">
        <v>300</v>
      </c>
      <c r="B189" t="s">
        <v>301</v>
      </c>
      <c r="D189" s="3">
        <f>+assessment!H189</f>
        <v>7.8256202327543131E-6</v>
      </c>
      <c r="F189" s="16">
        <f>+assessment!J189</f>
        <v>410.03485228004371</v>
      </c>
      <c r="H189" s="16">
        <f t="shared" si="5"/>
        <v>-102.50871307001093</v>
      </c>
      <c r="J189" s="16">
        <f t="shared" si="6"/>
        <v>307.5261392100328</v>
      </c>
    </row>
    <row r="190" spans="1:10" outlineLevel="1">
      <c r="A190" t="s">
        <v>302</v>
      </c>
      <c r="B190" t="s">
        <v>303</v>
      </c>
      <c r="D190" s="3">
        <f>+assessment!H190</f>
        <v>8.0686105809336424E-5</v>
      </c>
      <c r="F190" s="16">
        <f>+assessment!J190</f>
        <v>4227.6668803974044</v>
      </c>
      <c r="H190" s="16">
        <f t="shared" si="5"/>
        <v>-1056.9167200993511</v>
      </c>
      <c r="J190" s="16">
        <f t="shared" si="6"/>
        <v>3170.7501602980533</v>
      </c>
    </row>
    <row r="191" spans="1:10" outlineLevel="1">
      <c r="A191" t="s">
        <v>304</v>
      </c>
      <c r="B191" t="s">
        <v>305</v>
      </c>
      <c r="D191" s="3">
        <f>+assessment!H191</f>
        <v>3.4410085033306532E-4</v>
      </c>
      <c r="F191" s="16">
        <f>+assessment!J191</f>
        <v>18029.668849148395</v>
      </c>
      <c r="H191" s="16">
        <f t="shared" si="5"/>
        <v>-4507.4172122870987</v>
      </c>
      <c r="J191" s="16">
        <f t="shared" si="6"/>
        <v>13522.251636861296</v>
      </c>
    </row>
    <row r="192" spans="1:10" outlineLevel="1">
      <c r="A192" t="s">
        <v>306</v>
      </c>
      <c r="B192" t="s">
        <v>307</v>
      </c>
      <c r="D192" s="3">
        <f>+assessment!H192</f>
        <v>1.4983374882863469E-5</v>
      </c>
      <c r="F192" s="16">
        <f>+assessment!J192</f>
        <v>785.07590759858465</v>
      </c>
      <c r="H192" s="16">
        <f t="shared" si="5"/>
        <v>-196.26897689964616</v>
      </c>
      <c r="J192" s="16">
        <f t="shared" si="6"/>
        <v>588.80693069893846</v>
      </c>
    </row>
    <row r="193" spans="1:10" outlineLevel="1">
      <c r="A193" t="s">
        <v>308</v>
      </c>
      <c r="B193" t="s">
        <v>309</v>
      </c>
      <c r="D193" s="3">
        <f>+assessment!H193</f>
        <v>1.0458443018853346E-5</v>
      </c>
      <c r="F193" s="16">
        <f>+assessment!J193</f>
        <v>547.98546450872971</v>
      </c>
      <c r="H193" s="16">
        <f t="shared" si="5"/>
        <v>-136.99636612718243</v>
      </c>
      <c r="J193" s="16">
        <f t="shared" si="6"/>
        <v>410.98909838154725</v>
      </c>
    </row>
    <row r="194" spans="1:10" outlineLevel="1">
      <c r="A194" t="s">
        <v>310</v>
      </c>
      <c r="B194" t="s">
        <v>311</v>
      </c>
      <c r="D194" s="3">
        <f>+assessment!H194</f>
        <v>2.3831666303186537E-5</v>
      </c>
      <c r="F194" s="16">
        <f>+assessment!J194</f>
        <v>1248.6951170099253</v>
      </c>
      <c r="H194" s="16">
        <f t="shared" si="5"/>
        <v>-312.17377925248132</v>
      </c>
      <c r="J194" s="16">
        <f t="shared" si="6"/>
        <v>936.52133775744392</v>
      </c>
    </row>
    <row r="195" spans="1:10" outlineLevel="1">
      <c r="A195" t="s">
        <v>312</v>
      </c>
      <c r="B195" t="s">
        <v>313</v>
      </c>
      <c r="D195" s="3">
        <f>+assessment!H195</f>
        <v>1.9829633160541727E-5</v>
      </c>
      <c r="F195" s="16">
        <f>+assessment!J195</f>
        <v>1039.0027195184302</v>
      </c>
      <c r="H195" s="16">
        <f t="shared" si="5"/>
        <v>-259.75067987960756</v>
      </c>
      <c r="J195" s="16">
        <f t="shared" si="6"/>
        <v>779.25203963882268</v>
      </c>
    </row>
    <row r="196" spans="1:10" outlineLevel="1">
      <c r="A196" t="s">
        <v>314</v>
      </c>
      <c r="B196" t="s">
        <v>315</v>
      </c>
      <c r="D196" s="3">
        <f>+assessment!H196</f>
        <v>1.4937846872656507E-5</v>
      </c>
      <c r="F196" s="16">
        <f>+assessment!J196</f>
        <v>782.69040071419988</v>
      </c>
      <c r="H196" s="16">
        <f t="shared" si="5"/>
        <v>-195.67260017854997</v>
      </c>
      <c r="J196" s="16">
        <f t="shared" si="6"/>
        <v>587.01780053564994</v>
      </c>
    </row>
    <row r="197" spans="1:10" outlineLevel="1">
      <c r="A197" t="s">
        <v>316</v>
      </c>
      <c r="B197" t="s">
        <v>317</v>
      </c>
      <c r="D197" s="3">
        <f>+assessment!H197</f>
        <v>2.278635067992803E-5</v>
      </c>
      <c r="F197" s="16">
        <f>+assessment!J197</f>
        <v>1193.9242714512766</v>
      </c>
      <c r="H197" s="16">
        <f t="shared" si="5"/>
        <v>-298.48106786281915</v>
      </c>
      <c r="J197" s="16">
        <f t="shared" si="6"/>
        <v>895.44320358845744</v>
      </c>
    </row>
    <row r="198" spans="1:10" outlineLevel="1">
      <c r="A198" t="s">
        <v>318</v>
      </c>
      <c r="B198" t="s">
        <v>319</v>
      </c>
      <c r="D198" s="3">
        <f>+assessment!H198</f>
        <v>1.419437759391533E-5</v>
      </c>
      <c r="F198" s="16">
        <f>+assessment!J198</f>
        <v>743.73523718512399</v>
      </c>
      <c r="H198" s="16">
        <f t="shared" ref="H198:H261" si="7">-F198*0.25</f>
        <v>-185.933809296281</v>
      </c>
      <c r="J198" s="16">
        <f t="shared" si="6"/>
        <v>557.80142788884302</v>
      </c>
    </row>
    <row r="199" spans="1:10" outlineLevel="1">
      <c r="A199" t="s">
        <v>320</v>
      </c>
      <c r="B199" t="s">
        <v>321</v>
      </c>
      <c r="D199" s="3">
        <f>+assessment!H199</f>
        <v>4.8096998680170145E-5</v>
      </c>
      <c r="F199" s="16">
        <f>+assessment!J199</f>
        <v>2520.1128041445786</v>
      </c>
      <c r="H199" s="16">
        <f t="shared" si="7"/>
        <v>-630.02820103614465</v>
      </c>
      <c r="J199" s="16">
        <f t="shared" si="6"/>
        <v>1890.0846031084338</v>
      </c>
    </row>
    <row r="200" spans="1:10" outlineLevel="1">
      <c r="A200" t="s">
        <v>322</v>
      </c>
      <c r="B200" t="s">
        <v>323</v>
      </c>
      <c r="D200" s="3">
        <f>+assessment!H200</f>
        <v>1.1272377018939505E-4</v>
      </c>
      <c r="F200" s="16">
        <f>+assessment!J200</f>
        <v>5906.3273048442215</v>
      </c>
      <c r="H200" s="16">
        <f t="shared" si="7"/>
        <v>-1476.5818262110554</v>
      </c>
      <c r="J200" s="16">
        <f t="shared" si="6"/>
        <v>4429.7454786331664</v>
      </c>
    </row>
    <row r="201" spans="1:10" outlineLevel="1">
      <c r="A201" t="s">
        <v>324</v>
      </c>
      <c r="B201" t="s">
        <v>325</v>
      </c>
      <c r="D201" s="3">
        <f>+assessment!H201</f>
        <v>3.3509844650860919E-5</v>
      </c>
      <c r="F201" s="16">
        <f>+assessment!J201</f>
        <v>1755.7974694239606</v>
      </c>
      <c r="H201" s="16">
        <f t="shared" si="7"/>
        <v>-438.94936735599015</v>
      </c>
      <c r="J201" s="16">
        <f t="shared" si="6"/>
        <v>1316.8481020679706</v>
      </c>
    </row>
    <row r="202" spans="1:10" outlineLevel="1">
      <c r="A202" t="s">
        <v>326</v>
      </c>
      <c r="B202" t="s">
        <v>327</v>
      </c>
      <c r="D202" s="3">
        <f>+assessment!H202</f>
        <v>1.5823745739457679E-4</v>
      </c>
      <c r="F202" s="16">
        <f>+assessment!J202</f>
        <v>8291.0837145388487</v>
      </c>
      <c r="H202" s="16">
        <f t="shared" si="7"/>
        <v>-2072.7709286347122</v>
      </c>
      <c r="J202" s="16">
        <f t="shared" si="6"/>
        <v>6218.312785904136</v>
      </c>
    </row>
    <row r="203" spans="1:10" outlineLevel="1">
      <c r="A203" t="s">
        <v>328</v>
      </c>
      <c r="B203" t="s">
        <v>329</v>
      </c>
      <c r="D203" s="3">
        <f>+assessment!H203</f>
        <v>1.2642338163827847E-5</v>
      </c>
      <c r="F203" s="16">
        <f>+assessment!J203</f>
        <v>662.41385440384636</v>
      </c>
      <c r="H203" s="16">
        <f t="shared" si="7"/>
        <v>-165.60346360096159</v>
      </c>
      <c r="J203" s="16">
        <f t="shared" si="6"/>
        <v>496.81039080288474</v>
      </c>
    </row>
    <row r="204" spans="1:10" outlineLevel="1">
      <c r="A204" t="s">
        <v>330</v>
      </c>
      <c r="B204" t="s">
        <v>331</v>
      </c>
      <c r="D204" s="3">
        <f>+assessment!H204</f>
        <v>3.5222320670327832E-5</v>
      </c>
      <c r="F204" s="16">
        <f>+assessment!J204</f>
        <v>1845.52516266625</v>
      </c>
      <c r="H204" s="16">
        <f t="shared" si="7"/>
        <v>-461.38129066656251</v>
      </c>
      <c r="J204" s="16">
        <f t="shared" si="6"/>
        <v>1384.1438719996875</v>
      </c>
    </row>
    <row r="205" spans="1:10" outlineLevel="1">
      <c r="A205" t="s">
        <v>510</v>
      </c>
      <c r="B205" t="s">
        <v>508</v>
      </c>
      <c r="D205" s="3">
        <f>+assessment!H205</f>
        <v>6.2830679745567904E-6</v>
      </c>
      <c r="F205" s="16">
        <f>+assessment!J205</f>
        <v>329.21056378762171</v>
      </c>
      <c r="H205" s="16">
        <f t="shared" si="7"/>
        <v>-82.302640946905427</v>
      </c>
      <c r="J205" s="16">
        <f t="shared" si="6"/>
        <v>246.90792284071628</v>
      </c>
    </row>
    <row r="206" spans="1:10" outlineLevel="1">
      <c r="A206" t="s">
        <v>332</v>
      </c>
      <c r="B206" t="s">
        <v>333</v>
      </c>
      <c r="D206" s="3">
        <f>+assessment!H206</f>
        <v>5.2629960903955675E-5</v>
      </c>
      <c r="F206" s="16">
        <f>+assessment!J206</f>
        <v>2757.6240097154036</v>
      </c>
      <c r="H206" s="16">
        <f t="shared" si="7"/>
        <v>-689.40600242885091</v>
      </c>
      <c r="J206" s="16">
        <f t="shared" si="6"/>
        <v>2068.2180072865526</v>
      </c>
    </row>
    <row r="207" spans="1:10" outlineLevel="1">
      <c r="A207" t="s">
        <v>334</v>
      </c>
      <c r="B207" t="s">
        <v>335</v>
      </c>
      <c r="D207" s="3">
        <f>+assessment!H207</f>
        <v>2.5196963465191001E-5</v>
      </c>
      <c r="F207" s="16">
        <f>+assessment!J207</f>
        <v>1320.2318647040859</v>
      </c>
      <c r="H207" s="16">
        <f t="shared" si="7"/>
        <v>-330.05796617602147</v>
      </c>
      <c r="J207" s="16">
        <f t="shared" si="6"/>
        <v>990.17389852806446</v>
      </c>
    </row>
    <row r="208" spans="1:10" outlineLevel="1">
      <c r="A208" t="s">
        <v>336</v>
      </c>
      <c r="B208" t="s">
        <v>337</v>
      </c>
      <c r="D208" s="3">
        <f>+assessment!H208</f>
        <v>1.7237667481836599E-5</v>
      </c>
      <c r="F208" s="16">
        <f>+assessment!J208</f>
        <v>903.19287536902448</v>
      </c>
      <c r="H208" s="16">
        <f t="shared" si="7"/>
        <v>-225.79821884225612</v>
      </c>
      <c r="J208" s="16">
        <f t="shared" si="6"/>
        <v>677.39465652676836</v>
      </c>
    </row>
    <row r="209" spans="1:10" outlineLevel="1">
      <c r="A209" t="s">
        <v>338</v>
      </c>
      <c r="B209" t="s">
        <v>339</v>
      </c>
      <c r="D209" s="3">
        <f>+assessment!H209</f>
        <v>4.2942927638649788E-6</v>
      </c>
      <c r="F209" s="16">
        <f>+assessment!J209</f>
        <v>225.00576909019014</v>
      </c>
      <c r="H209" s="16">
        <f t="shared" si="7"/>
        <v>-56.251442272547536</v>
      </c>
      <c r="J209" s="16">
        <f t="shared" si="6"/>
        <v>168.75432681764261</v>
      </c>
    </row>
    <row r="210" spans="1:10" outlineLevel="1">
      <c r="A210" t="s">
        <v>340</v>
      </c>
      <c r="B210" t="s">
        <v>341</v>
      </c>
      <c r="D210" s="3">
        <f>+assessment!H210</f>
        <v>9.7879553895955553E-5</v>
      </c>
      <c r="F210" s="16">
        <f>+assessment!J210</f>
        <v>5128.5428156841563</v>
      </c>
      <c r="H210" s="16">
        <f t="shared" si="7"/>
        <v>-1282.1357039210391</v>
      </c>
      <c r="J210" s="16">
        <f t="shared" si="6"/>
        <v>3846.4071117631174</v>
      </c>
    </row>
    <row r="211" spans="1:10" outlineLevel="1">
      <c r="A211" t="s">
        <v>342</v>
      </c>
      <c r="B211" t="s">
        <v>343</v>
      </c>
      <c r="D211" s="3">
        <f>+assessment!H211</f>
        <v>4.1395580390401272E-5</v>
      </c>
      <c r="F211" s="16">
        <f>+assessment!J211</f>
        <v>2168.9821618715073</v>
      </c>
      <c r="H211" s="16">
        <f t="shared" si="7"/>
        <v>-542.24554046787682</v>
      </c>
      <c r="J211" s="16">
        <f t="shared" si="6"/>
        <v>1626.7366214036306</v>
      </c>
    </row>
    <row r="212" spans="1:10" outlineLevel="1">
      <c r="A212" t="s">
        <v>344</v>
      </c>
      <c r="B212" t="s">
        <v>345</v>
      </c>
      <c r="D212" s="3">
        <f>+assessment!H212</f>
        <v>2.1108305867850021E-5</v>
      </c>
      <c r="F212" s="16">
        <f>+assessment!J212</f>
        <v>1106.00065183071</v>
      </c>
      <c r="H212" s="16">
        <f t="shared" si="7"/>
        <v>-276.5001629576775</v>
      </c>
      <c r="J212" s="16">
        <f t="shared" si="6"/>
        <v>829.50048887303251</v>
      </c>
    </row>
    <row r="213" spans="1:10" outlineLevel="1">
      <c r="A213" t="s">
        <v>346</v>
      </c>
      <c r="B213" t="s">
        <v>347</v>
      </c>
      <c r="D213" s="3">
        <f>+assessment!H213</f>
        <v>4.5881403642515064E-4</v>
      </c>
      <c r="F213" s="16">
        <f>+assessment!J213</f>
        <v>24040.234518687204</v>
      </c>
      <c r="H213" s="16">
        <f t="shared" si="7"/>
        <v>-6010.0586296718011</v>
      </c>
      <c r="J213" s="16">
        <f t="shared" si="6"/>
        <v>18030.175889015401</v>
      </c>
    </row>
    <row r="214" spans="1:10" outlineLevel="1">
      <c r="A214" t="s">
        <v>489</v>
      </c>
      <c r="B214" t="s">
        <v>351</v>
      </c>
      <c r="D214" s="3">
        <f>+assessment!H214</f>
        <v>2.6554414705865402E-5</v>
      </c>
      <c r="F214" s="16">
        <f>+assessment!J214</f>
        <v>1391.3575138401914</v>
      </c>
      <c r="H214" s="16">
        <f t="shared" si="7"/>
        <v>-347.83937846004784</v>
      </c>
      <c r="J214" s="16">
        <f t="shared" ref="J214:J263" si="8">SUM(F214:H214)</f>
        <v>1043.5181353801436</v>
      </c>
    </row>
    <row r="215" spans="1:10" outlineLevel="1">
      <c r="A215" t="s">
        <v>490</v>
      </c>
      <c r="B215" t="s">
        <v>352</v>
      </c>
      <c r="D215" s="3">
        <f>+assessment!H215</f>
        <v>1.3306517890123772E-5</v>
      </c>
      <c r="F215" s="16">
        <f>+assessment!J215</f>
        <v>697.21452551477978</v>
      </c>
      <c r="H215" s="16">
        <f t="shared" si="7"/>
        <v>-174.30363137869494</v>
      </c>
      <c r="J215" s="16">
        <f t="shared" si="8"/>
        <v>522.91089413608483</v>
      </c>
    </row>
    <row r="216" spans="1:10" outlineLevel="1">
      <c r="A216" t="s">
        <v>491</v>
      </c>
      <c r="B216" t="s">
        <v>348</v>
      </c>
      <c r="D216" s="3">
        <f>+assessment!H216</f>
        <v>7.1119433275501528E-6</v>
      </c>
      <c r="F216" s="16">
        <f>+assessment!J216</f>
        <v>372.64070386785176</v>
      </c>
      <c r="H216" s="16">
        <f t="shared" si="7"/>
        <v>-93.160175966962939</v>
      </c>
      <c r="J216" s="16">
        <f t="shared" si="8"/>
        <v>279.48052790088883</v>
      </c>
    </row>
    <row r="217" spans="1:10" outlineLevel="1">
      <c r="A217" t="s">
        <v>350</v>
      </c>
      <c r="B217" t="s">
        <v>349</v>
      </c>
      <c r="D217" s="3">
        <f>+assessment!H217</f>
        <v>4.6496238415914284E-4</v>
      </c>
      <c r="F217" s="16">
        <f>+assessment!J217</f>
        <v>24362.38621783585</v>
      </c>
      <c r="H217" s="16">
        <f t="shared" si="7"/>
        <v>-6090.5965544589626</v>
      </c>
      <c r="J217" s="16">
        <f t="shared" si="8"/>
        <v>18271.789663376887</v>
      </c>
    </row>
    <row r="218" spans="1:10" outlineLevel="1">
      <c r="A218" t="s">
        <v>353</v>
      </c>
      <c r="B218" t="s">
        <v>354</v>
      </c>
      <c r="D218" s="3">
        <f>+assessment!H218</f>
        <v>9.731293114760373E-5</v>
      </c>
      <c r="F218" s="16">
        <f>+assessment!J218</f>
        <v>5098.8537855486911</v>
      </c>
      <c r="H218" s="16">
        <f t="shared" si="7"/>
        <v>-1274.7134463871728</v>
      </c>
      <c r="J218" s="16">
        <f t="shared" si="8"/>
        <v>3824.1403391615186</v>
      </c>
    </row>
    <row r="219" spans="1:10" outlineLevel="1">
      <c r="A219" t="s">
        <v>355</v>
      </c>
      <c r="B219" t="s">
        <v>356</v>
      </c>
      <c r="D219" s="3">
        <f>+assessment!H219</f>
        <v>8.7940903815291643E-6</v>
      </c>
      <c r="F219" s="16">
        <f>+assessment!J219</f>
        <v>460.77926647081028</v>
      </c>
      <c r="H219" s="16">
        <f t="shared" si="7"/>
        <v>-115.19481661770257</v>
      </c>
      <c r="J219" s="16">
        <f t="shared" si="8"/>
        <v>345.58444985310769</v>
      </c>
    </row>
    <row r="220" spans="1:10" outlineLevel="1">
      <c r="A220" t="s">
        <v>357</v>
      </c>
      <c r="B220" t="s">
        <v>358</v>
      </c>
      <c r="D220" s="3">
        <f>+assessment!H220</f>
        <v>1.6266248438914598E-4</v>
      </c>
      <c r="F220" s="16">
        <f>+assessment!J220</f>
        <v>8522.9394954339023</v>
      </c>
      <c r="H220" s="16">
        <f t="shared" si="7"/>
        <v>-2130.7348738584756</v>
      </c>
      <c r="J220" s="16">
        <f t="shared" si="8"/>
        <v>6392.2046215754272</v>
      </c>
    </row>
    <row r="221" spans="1:10" outlineLevel="1">
      <c r="A221" t="s">
        <v>359</v>
      </c>
      <c r="B221" t="s">
        <v>360</v>
      </c>
      <c r="D221" s="3">
        <f>+assessment!H221</f>
        <v>3.7607234574271676E-4</v>
      </c>
      <c r="F221" s="16">
        <f>+assessment!J221</f>
        <v>19704.862253320851</v>
      </c>
      <c r="H221" s="16">
        <f t="shared" si="7"/>
        <v>-4926.2155633302127</v>
      </c>
      <c r="J221" s="16">
        <f t="shared" si="8"/>
        <v>14778.646689990637</v>
      </c>
    </row>
    <row r="222" spans="1:10" outlineLevel="1">
      <c r="A222" t="s">
        <v>361</v>
      </c>
      <c r="B222" t="s">
        <v>362</v>
      </c>
      <c r="D222" s="3">
        <f>+assessment!H222</f>
        <v>1.1655236087875814E-5</v>
      </c>
      <c r="F222" s="16">
        <f>+assessment!J222</f>
        <v>610.69319305559418</v>
      </c>
      <c r="H222" s="16">
        <f t="shared" si="7"/>
        <v>-152.67329826389854</v>
      </c>
      <c r="J222" s="16">
        <f t="shared" si="8"/>
        <v>458.01989479169561</v>
      </c>
    </row>
    <row r="223" spans="1:10" outlineLevel="1">
      <c r="A223" t="s">
        <v>363</v>
      </c>
      <c r="B223" t="s">
        <v>364</v>
      </c>
      <c r="D223" s="3">
        <f>+assessment!H223</f>
        <v>2.0393805996854114E-5</v>
      </c>
      <c r="F223" s="16">
        <f>+assessment!J223</f>
        <v>1068.5633829185688</v>
      </c>
      <c r="H223" s="16">
        <f t="shared" si="7"/>
        <v>-267.14084572964219</v>
      </c>
      <c r="J223" s="16">
        <f t="shared" si="8"/>
        <v>801.42253718892653</v>
      </c>
    </row>
    <row r="224" spans="1:10" outlineLevel="1">
      <c r="A224" t="s">
        <v>365</v>
      </c>
      <c r="B224" t="s">
        <v>366</v>
      </c>
      <c r="D224" s="3">
        <f>+assessment!H224</f>
        <v>3.2775967845290508E-5</v>
      </c>
      <c r="F224" s="16">
        <f>+assessment!J224</f>
        <v>1717.3449175988253</v>
      </c>
      <c r="H224" s="16">
        <f t="shared" si="7"/>
        <v>-429.33622939970633</v>
      </c>
      <c r="J224" s="16">
        <f t="shared" si="8"/>
        <v>1288.008688199119</v>
      </c>
    </row>
    <row r="225" spans="1:10" outlineLevel="1">
      <c r="A225" t="s">
        <v>367</v>
      </c>
      <c r="B225" t="s">
        <v>368</v>
      </c>
      <c r="D225" s="3">
        <f>+assessment!H225</f>
        <v>2.3363811949901594E-5</v>
      </c>
      <c r="F225" s="16">
        <f>+assessment!J225</f>
        <v>1224.1812018272244</v>
      </c>
      <c r="H225" s="16">
        <f t="shared" si="7"/>
        <v>-306.0453004568061</v>
      </c>
      <c r="J225" s="16">
        <f t="shared" si="8"/>
        <v>918.13590137041831</v>
      </c>
    </row>
    <row r="226" spans="1:10" outlineLevel="1">
      <c r="A226" t="s">
        <v>369</v>
      </c>
      <c r="B226" t="s">
        <v>370</v>
      </c>
      <c r="D226" s="3">
        <f>+assessment!H226</f>
        <v>1.1080076570245382E-5</v>
      </c>
      <c r="F226" s="16">
        <f>+assessment!J226</f>
        <v>580.55686637033534</v>
      </c>
      <c r="H226" s="16">
        <f t="shared" si="7"/>
        <v>-145.13921659258384</v>
      </c>
      <c r="J226" s="16">
        <f t="shared" si="8"/>
        <v>435.41764977775154</v>
      </c>
    </row>
    <row r="227" spans="1:10" outlineLevel="1">
      <c r="A227" t="s">
        <v>371</v>
      </c>
      <c r="B227" t="s">
        <v>372</v>
      </c>
      <c r="D227" s="3">
        <f>+assessment!H227</f>
        <v>7.0284820615697555E-4</v>
      </c>
      <c r="F227" s="16">
        <f>+assessment!J227</f>
        <v>36826.762839913164</v>
      </c>
      <c r="H227" s="16">
        <f t="shared" si="7"/>
        <v>-9206.6907099782911</v>
      </c>
      <c r="J227" s="16">
        <f t="shared" si="8"/>
        <v>27620.072129934873</v>
      </c>
    </row>
    <row r="228" spans="1:10" outlineLevel="1">
      <c r="A228" t="s">
        <v>373</v>
      </c>
      <c r="B228" t="s">
        <v>374</v>
      </c>
      <c r="D228" s="3">
        <f>+assessment!H228</f>
        <v>3.8306816579204397E-5</v>
      </c>
      <c r="F228" s="16">
        <f>+assessment!J228</f>
        <v>2007.1418507673361</v>
      </c>
      <c r="H228" s="16">
        <f t="shared" si="7"/>
        <v>-501.78546269183403</v>
      </c>
      <c r="J228" s="16">
        <f t="shared" si="8"/>
        <v>1505.3563880755021</v>
      </c>
    </row>
    <row r="229" spans="1:10" outlineLevel="1">
      <c r="A229" t="s">
        <v>375</v>
      </c>
      <c r="B229" t="s">
        <v>376</v>
      </c>
      <c r="D229" s="3">
        <f>+assessment!H229</f>
        <v>1.2632720779712405E-5</v>
      </c>
      <c r="F229" s="16">
        <f>+assessment!J229</f>
        <v>661.90993745441529</v>
      </c>
      <c r="H229" s="16">
        <f t="shared" si="7"/>
        <v>-165.47748436360382</v>
      </c>
      <c r="J229" s="16">
        <f t="shared" si="8"/>
        <v>496.43245309081146</v>
      </c>
    </row>
    <row r="230" spans="1:10" outlineLevel="1">
      <c r="A230" t="s">
        <v>377</v>
      </c>
      <c r="B230" t="s">
        <v>378</v>
      </c>
      <c r="D230" s="3">
        <f>+assessment!H230</f>
        <v>1.6748761670326599E-5</v>
      </c>
      <c r="F230" s="16">
        <f>+assessment!J230</f>
        <v>877.57593815013252</v>
      </c>
      <c r="H230" s="16">
        <f t="shared" si="7"/>
        <v>-219.39398453753313</v>
      </c>
      <c r="J230" s="16">
        <f t="shared" si="8"/>
        <v>658.18195361259939</v>
      </c>
    </row>
    <row r="231" spans="1:10" outlineLevel="1">
      <c r="A231" t="s">
        <v>379</v>
      </c>
      <c r="B231" t="s">
        <v>380</v>
      </c>
      <c r="D231" s="3">
        <f>+assessment!H231</f>
        <v>4.2243706656991178E-5</v>
      </c>
      <c r="F231" s="16">
        <f>+assessment!J231</f>
        <v>2213.4209818107188</v>
      </c>
      <c r="H231" s="16">
        <f t="shared" si="7"/>
        <v>-553.3552454526797</v>
      </c>
      <c r="J231" s="16">
        <f t="shared" si="8"/>
        <v>1660.065736358039</v>
      </c>
    </row>
    <row r="232" spans="1:10" outlineLevel="1">
      <c r="A232" t="s">
        <v>516</v>
      </c>
      <c r="B232" t="s">
        <v>517</v>
      </c>
      <c r="D232" s="3">
        <f>+assessment!H232</f>
        <v>6.0173578012505743E-6</v>
      </c>
      <c r="F232" s="16">
        <f>+assessment!J232</f>
        <v>315.2882894604183</v>
      </c>
      <c r="H232" s="16">
        <f t="shared" si="7"/>
        <v>-78.822072365104574</v>
      </c>
      <c r="J232" s="16">
        <f t="shared" si="8"/>
        <v>236.46621709531371</v>
      </c>
    </row>
    <row r="233" spans="1:10" outlineLevel="1">
      <c r="A233" t="s">
        <v>381</v>
      </c>
      <c r="B233" t="s">
        <v>382</v>
      </c>
      <c r="D233" s="3">
        <f>+assessment!H233</f>
        <v>5.5663585855973352E-5</v>
      </c>
      <c r="F233" s="16">
        <f>+assessment!J233</f>
        <v>2916.5752394041747</v>
      </c>
      <c r="H233" s="16">
        <f t="shared" si="7"/>
        <v>-729.14380985104367</v>
      </c>
      <c r="J233" s="16">
        <f t="shared" si="8"/>
        <v>2187.4314295531312</v>
      </c>
    </row>
    <row r="234" spans="1:10" outlineLevel="1">
      <c r="A234" t="s">
        <v>383</v>
      </c>
      <c r="B234" t="s">
        <v>384</v>
      </c>
      <c r="D234" s="3">
        <f>+assessment!H234</f>
        <v>3.6999234963554726E-5</v>
      </c>
      <c r="F234" s="16">
        <f>+assessment!J234</f>
        <v>1938.6291937931414</v>
      </c>
      <c r="H234" s="16">
        <f t="shared" si="7"/>
        <v>-484.65729844828536</v>
      </c>
      <c r="J234" s="16">
        <f t="shared" si="8"/>
        <v>1453.971895344856</v>
      </c>
    </row>
    <row r="235" spans="1:10" outlineLevel="1">
      <c r="A235" t="s">
        <v>385</v>
      </c>
      <c r="B235" t="s">
        <v>386</v>
      </c>
      <c r="D235" s="3">
        <f>+assessment!H235</f>
        <v>3.013054572672258E-4</v>
      </c>
      <c r="F235" s="16">
        <f>+assessment!J235</f>
        <v>15787.341448622106</v>
      </c>
      <c r="H235" s="16">
        <f t="shared" si="7"/>
        <v>-3946.8353621555266</v>
      </c>
      <c r="J235" s="16">
        <f t="shared" si="8"/>
        <v>11840.506086466579</v>
      </c>
    </row>
    <row r="236" spans="1:10" s="50" customFormat="1" outlineLevel="1">
      <c r="A236" s="52" t="s">
        <v>574</v>
      </c>
      <c r="B236" s="52" t="s">
        <v>575</v>
      </c>
      <c r="D236" s="3">
        <f>+assessment!H236</f>
        <v>4.8593496004921894E-6</v>
      </c>
      <c r="F236" s="16">
        <f>+assessment!J236</f>
        <v>254.61275098365218</v>
      </c>
      <c r="H236" s="16">
        <f t="shared" si="7"/>
        <v>-63.653187745913044</v>
      </c>
      <c r="J236" s="16">
        <f t="shared" si="8"/>
        <v>190.95956323773913</v>
      </c>
    </row>
    <row r="237" spans="1:10" outlineLevel="1">
      <c r="A237" t="s">
        <v>387</v>
      </c>
      <c r="B237" t="s">
        <v>388</v>
      </c>
      <c r="D237" s="3">
        <f>+assessment!H237</f>
        <v>1.3391714838618018E-5</v>
      </c>
      <c r="F237" s="16">
        <f>+assessment!J237</f>
        <v>701.67854461505931</v>
      </c>
      <c r="H237" s="16">
        <f t="shared" si="7"/>
        <v>-175.41963615376483</v>
      </c>
      <c r="J237" s="16">
        <f t="shared" si="8"/>
        <v>526.25890846129448</v>
      </c>
    </row>
    <row r="238" spans="1:10" outlineLevel="1">
      <c r="A238" t="s">
        <v>389</v>
      </c>
      <c r="B238" t="s">
        <v>390</v>
      </c>
      <c r="D238" s="3">
        <f>+assessment!H238</f>
        <v>1.8392578316680232E-5</v>
      </c>
      <c r="F238" s="16">
        <f>+assessment!J238</f>
        <v>963.70612281485137</v>
      </c>
      <c r="H238" s="16">
        <f t="shared" si="7"/>
        <v>-240.92653070371284</v>
      </c>
      <c r="J238" s="16">
        <f t="shared" si="8"/>
        <v>722.77959211113853</v>
      </c>
    </row>
    <row r="239" spans="1:10" outlineLevel="1">
      <c r="A239" t="s">
        <v>391</v>
      </c>
      <c r="B239" t="s">
        <v>392</v>
      </c>
      <c r="D239" s="3">
        <f>+assessment!H239</f>
        <v>1.859125127667254E-5</v>
      </c>
      <c r="F239" s="16">
        <f>+assessment!J239</f>
        <v>974.11588400688061</v>
      </c>
      <c r="H239" s="16">
        <f t="shared" si="7"/>
        <v>-243.52897100172015</v>
      </c>
      <c r="J239" s="16">
        <f t="shared" si="8"/>
        <v>730.58691300516045</v>
      </c>
    </row>
    <row r="240" spans="1:10" outlineLevel="1">
      <c r="A240" t="s">
        <v>393</v>
      </c>
      <c r="B240" t="s">
        <v>394</v>
      </c>
      <c r="D240" s="3">
        <f>+assessment!H240</f>
        <v>2.661237846081875E-4</v>
      </c>
      <c r="F240" s="16">
        <f>+assessment!J240</f>
        <v>13943.946098138005</v>
      </c>
      <c r="H240" s="16">
        <f t="shared" si="7"/>
        <v>-3485.9865245345013</v>
      </c>
      <c r="J240" s="16">
        <f t="shared" si="8"/>
        <v>10457.959573603504</v>
      </c>
    </row>
    <row r="241" spans="1:10" outlineLevel="1">
      <c r="A241" t="s">
        <v>395</v>
      </c>
      <c r="B241" t="s">
        <v>396</v>
      </c>
      <c r="D241" s="3">
        <f>+assessment!H241</f>
        <v>1.3036876088763982E-5</v>
      </c>
      <c r="F241" s="16">
        <f>+assessment!J241</f>
        <v>683.08624776801105</v>
      </c>
      <c r="H241" s="16">
        <f t="shared" si="7"/>
        <v>-170.77156194200276</v>
      </c>
      <c r="J241" s="16">
        <f t="shared" si="8"/>
        <v>512.31468582600826</v>
      </c>
    </row>
    <row r="242" spans="1:10" outlineLevel="1">
      <c r="A242" t="s">
        <v>397</v>
      </c>
      <c r="B242" t="s">
        <v>398</v>
      </c>
      <c r="D242" s="3">
        <f>+assessment!H242</f>
        <v>1.5705604157728272E-4</v>
      </c>
      <c r="F242" s="16">
        <f>+assessment!J242</f>
        <v>8229.1816996547223</v>
      </c>
      <c r="H242" s="16">
        <f t="shared" si="7"/>
        <v>-2057.2954249136806</v>
      </c>
      <c r="J242" s="16">
        <f t="shared" si="8"/>
        <v>6171.8862747410421</v>
      </c>
    </row>
    <row r="243" spans="1:10" outlineLevel="1">
      <c r="A243" t="s">
        <v>399</v>
      </c>
      <c r="B243" t="s">
        <v>400</v>
      </c>
      <c r="D243" s="3">
        <f>+assessment!H243</f>
        <v>2.9729010704815512E-5</v>
      </c>
      <c r="F243" s="16">
        <f>+assessment!J243</f>
        <v>1557.6951283375126</v>
      </c>
      <c r="H243" s="16">
        <f t="shared" si="7"/>
        <v>-389.42378208437816</v>
      </c>
      <c r="J243" s="16">
        <f t="shared" si="8"/>
        <v>1168.2713462531344</v>
      </c>
    </row>
    <row r="244" spans="1:10" outlineLevel="1">
      <c r="A244" t="s">
        <v>401</v>
      </c>
      <c r="B244" t="s">
        <v>402</v>
      </c>
      <c r="D244" s="3">
        <f>+assessment!H244</f>
        <v>9.2312182499519407E-4</v>
      </c>
      <c r="F244" s="16">
        <f>+assessment!J244</f>
        <v>48368.322240340458</v>
      </c>
      <c r="H244" s="16">
        <f t="shared" si="7"/>
        <v>-12092.080560085114</v>
      </c>
      <c r="J244" s="16">
        <f t="shared" si="8"/>
        <v>36276.241680255342</v>
      </c>
    </row>
    <row r="245" spans="1:10" outlineLevel="1">
      <c r="A245" t="s">
        <v>403</v>
      </c>
      <c r="B245" t="s">
        <v>404</v>
      </c>
      <c r="D245" s="3">
        <f>+assessment!H245</f>
        <v>2.214842584575224E-4</v>
      </c>
      <c r="F245" s="16">
        <f>+assessment!J245</f>
        <v>11604.992639289043</v>
      </c>
      <c r="H245" s="16">
        <f t="shared" si="7"/>
        <v>-2901.2481598222607</v>
      </c>
      <c r="J245" s="16">
        <f t="shared" si="8"/>
        <v>8703.7444794667826</v>
      </c>
    </row>
    <row r="246" spans="1:10" outlineLevel="1">
      <c r="A246" t="s">
        <v>405</v>
      </c>
      <c r="B246" t="s">
        <v>406</v>
      </c>
      <c r="D246" s="3">
        <f>+assessment!H246</f>
        <v>3.3226953816291469E-5</v>
      </c>
      <c r="F246" s="16">
        <f>+assessment!J246</f>
        <v>1740.97498914584</v>
      </c>
      <c r="H246" s="16">
        <f t="shared" si="7"/>
        <v>-435.24374728646001</v>
      </c>
      <c r="J246" s="16">
        <f t="shared" si="8"/>
        <v>1305.7312418593801</v>
      </c>
    </row>
    <row r="247" spans="1:10" outlineLevel="1">
      <c r="A247" t="s">
        <v>407</v>
      </c>
      <c r="B247" t="s">
        <v>408</v>
      </c>
      <c r="D247" s="3">
        <f>+assessment!H247</f>
        <v>3.776971163764435E-4</v>
      </c>
      <c r="F247" s="16">
        <f>+assessment!J247</f>
        <v>19789.994494213483</v>
      </c>
      <c r="H247" s="16">
        <f t="shared" si="7"/>
        <v>-4947.4986235533706</v>
      </c>
      <c r="J247" s="16">
        <f t="shared" si="8"/>
        <v>14842.495870660112</v>
      </c>
    </row>
    <row r="248" spans="1:10" outlineLevel="1">
      <c r="A248" t="s">
        <v>409</v>
      </c>
      <c r="B248" t="s">
        <v>410</v>
      </c>
      <c r="D248" s="3">
        <f>+assessment!H248</f>
        <v>3.5727878780749507E-4</v>
      </c>
      <c r="F248" s="16">
        <f>+assessment!J248</f>
        <v>18720.146215155419</v>
      </c>
      <c r="H248" s="16">
        <f t="shared" si="7"/>
        <v>-4680.0365537888547</v>
      </c>
      <c r="J248" s="16">
        <f t="shared" si="8"/>
        <v>14040.109661366565</v>
      </c>
    </row>
    <row r="249" spans="1:10" outlineLevel="1">
      <c r="A249" t="s">
        <v>411</v>
      </c>
      <c r="B249" t="s">
        <v>412</v>
      </c>
      <c r="D249" s="3">
        <f>+assessment!H249</f>
        <v>6.9498056771607229E-6</v>
      </c>
      <c r="F249" s="16">
        <f>+assessment!J249</f>
        <v>364.14526381976447</v>
      </c>
      <c r="H249" s="16">
        <f t="shared" si="7"/>
        <v>-91.036315954941117</v>
      </c>
      <c r="J249" s="16">
        <f t="shared" si="8"/>
        <v>273.10894786482334</v>
      </c>
    </row>
    <row r="250" spans="1:10" outlineLevel="1">
      <c r="A250" t="s">
        <v>413</v>
      </c>
      <c r="B250" t="s">
        <v>414</v>
      </c>
      <c r="D250" s="3">
        <f>+assessment!H250</f>
        <v>1.5847030699719987E-5</v>
      </c>
      <c r="F250" s="16">
        <f>+assessment!J250</f>
        <v>830.32842110586523</v>
      </c>
      <c r="H250" s="16">
        <f t="shared" si="7"/>
        <v>-207.58210527646631</v>
      </c>
      <c r="J250" s="16">
        <f t="shared" si="8"/>
        <v>622.7463158293989</v>
      </c>
    </row>
    <row r="251" spans="1:10" outlineLevel="1">
      <c r="A251" t="s">
        <v>415</v>
      </c>
      <c r="B251" t="s">
        <v>416</v>
      </c>
      <c r="D251" s="3">
        <f>+assessment!H251</f>
        <v>1.5292167002541182E-4</v>
      </c>
      <c r="F251" s="16">
        <f>+assessment!J251</f>
        <v>8012.5552370713795</v>
      </c>
      <c r="H251" s="16">
        <f t="shared" si="7"/>
        <v>-2003.1388092678449</v>
      </c>
      <c r="J251" s="16">
        <f t="shared" si="8"/>
        <v>6009.416427803535</v>
      </c>
    </row>
    <row r="252" spans="1:10" outlineLevel="1">
      <c r="A252" t="s">
        <v>417</v>
      </c>
      <c r="B252" t="s">
        <v>418</v>
      </c>
      <c r="D252" s="3">
        <f>+assessment!H252</f>
        <v>9.6669655198625361E-6</v>
      </c>
      <c r="F252" s="16">
        <f>+assessment!J252</f>
        <v>506.51483985161519</v>
      </c>
      <c r="H252" s="16">
        <f t="shared" si="7"/>
        <v>-126.6287099629038</v>
      </c>
      <c r="J252" s="16">
        <f t="shared" si="8"/>
        <v>379.88612988871137</v>
      </c>
    </row>
    <row r="253" spans="1:10" outlineLevel="1">
      <c r="A253" t="s">
        <v>419</v>
      </c>
      <c r="B253" t="s">
        <v>420</v>
      </c>
      <c r="D253" s="3">
        <f>+assessment!H253</f>
        <v>1.4498034505615358E-5</v>
      </c>
      <c r="F253" s="16">
        <f>+assessment!J253</f>
        <v>759.64578653833644</v>
      </c>
      <c r="H253" s="16">
        <f t="shared" si="7"/>
        <v>-189.91144663458411</v>
      </c>
      <c r="J253" s="16">
        <f t="shared" si="8"/>
        <v>569.73433990375236</v>
      </c>
    </row>
    <row r="254" spans="1:10" outlineLevel="1">
      <c r="A254" t="s">
        <v>421</v>
      </c>
      <c r="B254" t="s">
        <v>422</v>
      </c>
      <c r="D254" s="3">
        <f>+assessment!H254</f>
        <v>9.8260924912197366E-5</v>
      </c>
      <c r="F254" s="16">
        <f>+assessment!J254</f>
        <v>5148.5253095514272</v>
      </c>
      <c r="H254" s="16">
        <f t="shared" si="7"/>
        <v>-1287.1313273878568</v>
      </c>
      <c r="J254" s="16">
        <f t="shared" si="8"/>
        <v>3861.3939821635704</v>
      </c>
    </row>
    <row r="255" spans="1:10" outlineLevel="1">
      <c r="A255" t="s">
        <v>423</v>
      </c>
      <c r="B255" t="s">
        <v>424</v>
      </c>
      <c r="D255" s="3">
        <f>+assessment!H255</f>
        <v>6.6822432032034867E-5</v>
      </c>
      <c r="F255" s="16">
        <f>+assessment!J255</f>
        <v>3501.259354826258</v>
      </c>
      <c r="H255" s="16">
        <f t="shared" si="7"/>
        <v>-875.3148387065645</v>
      </c>
      <c r="J255" s="16">
        <f t="shared" si="8"/>
        <v>2625.9445161196936</v>
      </c>
    </row>
    <row r="256" spans="1:10" outlineLevel="1">
      <c r="A256" t="s">
        <v>425</v>
      </c>
      <c r="B256" t="s">
        <v>426</v>
      </c>
      <c r="D256" s="3">
        <f>+assessment!H256</f>
        <v>3.7802989649503922E-4</v>
      </c>
      <c r="F256" s="16">
        <f>+assessment!J256</f>
        <v>19807.430996715739</v>
      </c>
      <c r="H256" s="16">
        <f t="shared" si="7"/>
        <v>-4951.8577491789347</v>
      </c>
      <c r="J256" s="16">
        <f t="shared" si="8"/>
        <v>14855.573247536804</v>
      </c>
    </row>
    <row r="257" spans="1:10" outlineLevel="1">
      <c r="A257" t="s">
        <v>427</v>
      </c>
      <c r="B257" t="s">
        <v>428</v>
      </c>
      <c r="D257" s="3">
        <f>+assessment!H257</f>
        <v>3.1583829476986918E-6</v>
      </c>
      <c r="F257" s="16">
        <f>+assessment!J257</f>
        <v>165.48810789245724</v>
      </c>
      <c r="H257" s="16">
        <f t="shared" si="7"/>
        <v>-41.372026973114309</v>
      </c>
      <c r="J257" s="16">
        <f t="shared" si="8"/>
        <v>124.11608091934292</v>
      </c>
    </row>
    <row r="258" spans="1:10" outlineLevel="1">
      <c r="A258" t="s">
        <v>429</v>
      </c>
      <c r="B258" t="s">
        <v>430</v>
      </c>
      <c r="D258" s="3">
        <f>+assessment!H258</f>
        <v>3.0249929092464105E-5</v>
      </c>
      <c r="F258" s="16">
        <f>+assessment!J258</f>
        <v>1584.9894114456354</v>
      </c>
      <c r="H258" s="16">
        <f t="shared" si="7"/>
        <v>-396.24735286140884</v>
      </c>
      <c r="J258" s="16">
        <f t="shared" si="8"/>
        <v>1188.7420585842265</v>
      </c>
    </row>
    <row r="259" spans="1:10" outlineLevel="1">
      <c r="A259" t="s">
        <v>431</v>
      </c>
      <c r="B259" t="s">
        <v>432</v>
      </c>
      <c r="D259" s="3">
        <f>+assessment!H259</f>
        <v>6.5683732394400638E-6</v>
      </c>
      <c r="F259" s="16">
        <f>+assessment!J259</f>
        <v>344.15955168400438</v>
      </c>
      <c r="H259" s="16">
        <f t="shared" si="7"/>
        <v>-86.039887921001096</v>
      </c>
      <c r="J259" s="16">
        <f t="shared" si="8"/>
        <v>258.1196637630033</v>
      </c>
    </row>
    <row r="260" spans="1:10" outlineLevel="1">
      <c r="A260" t="s">
        <v>433</v>
      </c>
      <c r="B260" t="s">
        <v>434</v>
      </c>
      <c r="D260" s="3">
        <f>+assessment!H260</f>
        <v>2.4230101320371083E-4</v>
      </c>
      <c r="F260" s="16">
        <f>+assessment!J260</f>
        <v>12695.717042394799</v>
      </c>
      <c r="H260" s="16">
        <f t="shared" si="7"/>
        <v>-3173.9292605986998</v>
      </c>
      <c r="J260" s="16">
        <f t="shared" si="8"/>
        <v>9521.7877817960998</v>
      </c>
    </row>
    <row r="261" spans="1:10" outlineLevel="1">
      <c r="A261" t="s">
        <v>435</v>
      </c>
      <c r="B261" t="s">
        <v>436</v>
      </c>
      <c r="D261" s="3">
        <f>+assessment!H261</f>
        <v>4.8005514983777101E-6</v>
      </c>
      <c r="F261" s="16">
        <f>+assessment!J261</f>
        <v>251.53193816654823</v>
      </c>
      <c r="H261" s="16">
        <f t="shared" si="7"/>
        <v>-62.882984541637057</v>
      </c>
      <c r="J261" s="16">
        <f t="shared" si="8"/>
        <v>188.64895362491117</v>
      </c>
    </row>
    <row r="262" spans="1:10" outlineLevel="1">
      <c r="A262" s="50" t="s">
        <v>579</v>
      </c>
      <c r="B262" s="50" t="s">
        <v>580</v>
      </c>
      <c r="D262" s="3">
        <f>+assessment!H262</f>
        <v>2.3802797931696801E-5</v>
      </c>
      <c r="F262" s="16">
        <f>+assessment!J262</f>
        <v>1247.1825163358196</v>
      </c>
      <c r="H262" s="16">
        <f>-F262*0.25</f>
        <v>-311.79562908395491</v>
      </c>
      <c r="J262" s="16">
        <f>SUM(F262:H262)</f>
        <v>935.38688725186466</v>
      </c>
    </row>
    <row r="263" spans="1:10" outlineLevel="1">
      <c r="A263" t="s">
        <v>437</v>
      </c>
      <c r="B263" t="s">
        <v>438</v>
      </c>
      <c r="D263" s="3">
        <f>+assessment!H263</f>
        <v>1.0451133816033014E-5</v>
      </c>
      <c r="F263" s="16">
        <f>+assessment!J263</f>
        <v>547.60248810435792</v>
      </c>
      <c r="H263" s="16">
        <f>-F263*0.25</f>
        <v>-136.90062202608948</v>
      </c>
      <c r="J263" s="16">
        <f t="shared" si="8"/>
        <v>410.70186607826844</v>
      </c>
    </row>
    <row r="264" spans="1:10" outlineLevel="1">
      <c r="A264" t="s">
        <v>439</v>
      </c>
      <c r="B264" t="s">
        <v>440</v>
      </c>
      <c r="D264" s="24">
        <f>+assessment!H264</f>
        <v>9.6160539965799657E-6</v>
      </c>
      <c r="F264" s="20">
        <f>+assessment!J264</f>
        <v>503.84725590202027</v>
      </c>
      <c r="H264" s="20">
        <f>-F264*0.25</f>
        <v>-125.96181397550507</v>
      </c>
      <c r="J264" s="20">
        <f>SUM(F264:H264)</f>
        <v>377.88544192651523</v>
      </c>
    </row>
    <row r="265" spans="1:10">
      <c r="B265" t="s">
        <v>484</v>
      </c>
      <c r="D265" s="3">
        <f>SUBTOTAL(9,D143:D264)</f>
        <v>1.8070574750158726E-2</v>
      </c>
      <c r="F265" s="16">
        <f>SUBTOTAL(9,F143:F264)</f>
        <v>946834.27356772439</v>
      </c>
      <c r="H265" s="16">
        <f>SUBTOTAL(9,H143:H264)</f>
        <v>-236708.5683919311</v>
      </c>
      <c r="J265" s="16">
        <f>SUBTOTAL(9,J143:J264)</f>
        <v>710125.70517579338</v>
      </c>
    </row>
    <row r="266" spans="1:10">
      <c r="D266" s="7"/>
      <c r="F266" s="20"/>
      <c r="H266" s="20"/>
      <c r="J266" s="20"/>
    </row>
    <row r="267" spans="1:10">
      <c r="D267" s="8">
        <f>SUBTOTAL(9,D4:D266)</f>
        <v>0.99533752586061897</v>
      </c>
      <c r="F267" s="16">
        <f>SUBTOTAL(9,F4:F266)</f>
        <v>52396466.999999948</v>
      </c>
      <c r="H267" s="16">
        <f>SUBTOTAL(9,H4:H266)</f>
        <v>-13099116.749999987</v>
      </c>
      <c r="J267" s="16">
        <f>SUBTOTAL(9,J4:J266)</f>
        <v>39297350.249999955</v>
      </c>
    </row>
    <row r="268" spans="1:10">
      <c r="F268" s="16"/>
    </row>
    <row r="269" spans="1:10">
      <c r="F269" s="16"/>
    </row>
    <row r="270" spans="1:10">
      <c r="D270" s="35" t="s">
        <v>582</v>
      </c>
      <c r="F270" s="16">
        <f>assessment!J270</f>
        <v>40000000</v>
      </c>
      <c r="H270" s="16">
        <f>+$H$267*(F270/$F$275)</f>
        <v>-9999999.9999999907</v>
      </c>
      <c r="J270" s="16">
        <f>SUM(F270:H270)</f>
        <v>30000000.000000007</v>
      </c>
    </row>
    <row r="271" spans="1:10">
      <c r="D271" s="9" t="s">
        <v>512</v>
      </c>
      <c r="F271" s="16">
        <f>assessment!J271</f>
        <v>-500000</v>
      </c>
      <c r="H271" s="16">
        <f>+$H$267*(F271/$F$275)</f>
        <v>124999.99999999988</v>
      </c>
      <c r="J271" s="16">
        <f>SUM(F271:H271)</f>
        <v>-375000.00000000012</v>
      </c>
    </row>
    <row r="272" spans="1:10">
      <c r="D272" s="35" t="s">
        <v>569</v>
      </c>
      <c r="F272" s="16">
        <f>assessment!J272</f>
        <v>13346467</v>
      </c>
      <c r="H272" s="16">
        <f>+$H$267*(F272/$F$275)</f>
        <v>-3336616.7499999967</v>
      </c>
      <c r="J272" s="16">
        <f>SUM(F272:H272)</f>
        <v>10009850.250000004</v>
      </c>
    </row>
    <row r="273" spans="4:10">
      <c r="D273" s="9" t="s">
        <v>512</v>
      </c>
      <c r="F273" s="16">
        <f>assessment!J273</f>
        <v>-450000</v>
      </c>
      <c r="H273" s="16">
        <f>+$H$267*(F273/$F$275)</f>
        <v>112499.99999999988</v>
      </c>
      <c r="J273" s="16">
        <f>SUM(F273:H273)</f>
        <v>-337500.00000000012</v>
      </c>
    </row>
    <row r="274" spans="4:10">
      <c r="F274" s="16"/>
      <c r="H274" s="16"/>
    </row>
    <row r="275" spans="4:10" ht="13.5" thickBot="1">
      <c r="F275" s="17">
        <f>SUM(F270:F274)</f>
        <v>52396467</v>
      </c>
      <c r="H275" s="17">
        <f>SUM(H270:H274)</f>
        <v>-13099116.749999987</v>
      </c>
      <c r="J275" s="17">
        <f>SUM(J270:J274)</f>
        <v>39297350.250000015</v>
      </c>
    </row>
    <row r="276" spans="4:10" ht="13.5" thickTop="1"/>
    <row r="278" spans="4:10">
      <c r="F278" s="16"/>
    </row>
    <row r="279" spans="4:10">
      <c r="F279" s="16"/>
    </row>
    <row r="280" spans="4:10">
      <c r="F280" s="16"/>
    </row>
    <row r="281" spans="4:10">
      <c r="F281" s="16"/>
    </row>
    <row r="282" spans="4:10">
      <c r="F282" s="16"/>
    </row>
    <row r="284" spans="4:10">
      <c r="F284" s="16"/>
    </row>
  </sheetData>
  <phoneticPr fontId="8" type="noConversion"/>
  <pageMargins left="0.5" right="0.5" top="1" bottom="1" header="0.5" footer="0.5"/>
  <pageSetup scale="95" orientation="portrait" r:id="rId1"/>
  <headerFooter alignWithMargins="0">
    <oddHeader>&amp;C&amp;"Arial,Bold"&amp;14State Office of Risk Management
FY 2017  Assessment Initial Invoice Amounts</oddHeader>
    <oddFooter>&amp;L&amp;D&amp;CPage &amp;P of &amp;N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X287"/>
  <sheetViews>
    <sheetView workbookViewId="0">
      <pane xSplit="2" ySplit="3" topLeftCell="C106" activePane="bottomRight" state="frozen"/>
      <selection activeCell="D52" sqref="D52"/>
      <selection pane="topRight" activeCell="D52" sqref="D52"/>
      <selection pane="bottomLeft" activeCell="D52" sqref="D52"/>
      <selection pane="bottomRight" activeCell="A106" sqref="A106:XFD106"/>
    </sheetView>
  </sheetViews>
  <sheetFormatPr defaultRowHeight="12.75" outlineLevelRow="1"/>
  <cols>
    <col min="1" max="1" width="6" customWidth="1"/>
    <col min="2" max="2" width="33.5703125" customWidth="1"/>
    <col min="3" max="6" width="9.28515625" customWidth="1"/>
    <col min="7" max="7" width="2.42578125" customWidth="1"/>
    <col min="8" max="8" width="9.28515625" customWidth="1"/>
    <col min="9" max="9" width="2.28515625" customWidth="1"/>
    <col min="10" max="10" width="13.140625" customWidth="1"/>
    <col min="11" max="11" width="1.5703125" customWidth="1"/>
    <col min="12" max="12" width="7.42578125" customWidth="1"/>
    <col min="13" max="13" width="1.5703125" customWidth="1"/>
    <col min="14" max="14" width="6.42578125" customWidth="1"/>
    <col min="15" max="15" width="13" style="52" customWidth="1"/>
    <col min="16" max="16" width="12.85546875" bestFit="1" customWidth="1"/>
    <col min="17" max="17" width="1.5703125" customWidth="1"/>
    <col min="18" max="18" width="10" style="52" customWidth="1"/>
    <col min="19" max="19" width="10.140625" customWidth="1"/>
    <col min="20" max="20" width="1.5703125" customWidth="1"/>
    <col min="21" max="21" width="6.42578125" customWidth="1"/>
  </cols>
  <sheetData>
    <row r="1" spans="1:24">
      <c r="F1" s="1" t="s">
        <v>457</v>
      </c>
      <c r="H1" s="1" t="s">
        <v>0</v>
      </c>
      <c r="J1" s="1"/>
      <c r="O1" s="1" t="s">
        <v>561</v>
      </c>
      <c r="R1" s="1" t="s">
        <v>561</v>
      </c>
    </row>
    <row r="2" spans="1:24">
      <c r="A2" s="19" t="s">
        <v>461</v>
      </c>
      <c r="B2" s="19"/>
      <c r="C2" s="1" t="s">
        <v>513</v>
      </c>
      <c r="D2" s="1" t="s">
        <v>470</v>
      </c>
      <c r="E2" s="1" t="s">
        <v>469</v>
      </c>
      <c r="F2" s="1" t="s">
        <v>458</v>
      </c>
      <c r="H2" s="1" t="s">
        <v>3</v>
      </c>
      <c r="J2" s="1" t="s">
        <v>3</v>
      </c>
      <c r="L2" s="1" t="s">
        <v>4</v>
      </c>
      <c r="O2" s="1" t="s">
        <v>583</v>
      </c>
      <c r="R2" s="1" t="s">
        <v>583</v>
      </c>
    </row>
    <row r="3" spans="1:24">
      <c r="A3" s="11" t="s">
        <v>459</v>
      </c>
      <c r="B3" s="11" t="s">
        <v>460</v>
      </c>
      <c r="C3" s="11">
        <v>0.125</v>
      </c>
      <c r="D3" s="11">
        <v>0.125</v>
      </c>
      <c r="E3" s="11">
        <v>0.15</v>
      </c>
      <c r="F3" s="11">
        <v>0.6</v>
      </c>
      <c r="G3" s="11"/>
      <c r="H3" s="11" t="s">
        <v>5</v>
      </c>
      <c r="I3" s="11"/>
      <c r="J3" s="11" t="s">
        <v>6</v>
      </c>
      <c r="K3" s="11"/>
      <c r="L3" s="11" t="s">
        <v>1</v>
      </c>
      <c r="M3" s="11"/>
      <c r="N3" s="11"/>
      <c r="O3" s="11" t="s">
        <v>3</v>
      </c>
      <c r="P3" s="11" t="s">
        <v>467</v>
      </c>
      <c r="Q3" s="11"/>
      <c r="R3" s="11" t="s">
        <v>5</v>
      </c>
      <c r="S3" s="11" t="s">
        <v>467</v>
      </c>
      <c r="T3" s="11"/>
      <c r="U3" s="11"/>
      <c r="V3" s="11"/>
      <c r="W3" s="11"/>
      <c r="X3" s="11"/>
    </row>
    <row r="4" spans="1:24" ht="6.75" customHeight="1">
      <c r="C4" s="3"/>
      <c r="D4" s="3"/>
      <c r="E4" s="3"/>
      <c r="F4" s="3"/>
      <c r="H4" s="4"/>
      <c r="J4" s="5"/>
      <c r="O4" s="45"/>
      <c r="R4" s="45"/>
    </row>
    <row r="5" spans="1:24">
      <c r="A5" t="s">
        <v>7</v>
      </c>
      <c r="B5" t="s">
        <v>520</v>
      </c>
      <c r="C5" s="3">
        <f>+payroll!G5</f>
        <v>2.9297342434404646E-3</v>
      </c>
      <c r="D5" s="3">
        <f>+IFR!T5</f>
        <v>2.8179012636379169E-3</v>
      </c>
      <c r="E5" s="3">
        <f>+claims!R5</f>
        <v>2.449760568138158E-4</v>
      </c>
      <c r="F5" s="3">
        <f>+costs!L5</f>
        <v>1.3954571588969771E-4</v>
      </c>
      <c r="H5" s="3">
        <f>(C5*$C$3)+(D5*$D$3)+(E5*$E$3)+(F5*$F$3)</f>
        <v>8.3892827644068866E-4</v>
      </c>
      <c r="J5" s="16">
        <f t="shared" ref="J5:J36" si="0">(+H5*$J$275)</f>
        <v>43956.877751891421</v>
      </c>
      <c r="L5" s="6">
        <f>+J5/payroll!F5</f>
        <v>1.6756537535575558E-3</v>
      </c>
      <c r="O5" s="16">
        <v>38373.249802927203</v>
      </c>
      <c r="P5" s="16">
        <f t="shared" ref="P5:P65" si="1">+J5-O5</f>
        <v>5583.6279489642184</v>
      </c>
      <c r="R5" s="55">
        <v>7.9250143053346883E-4</v>
      </c>
      <c r="S5" s="3">
        <f t="shared" ref="S5:S54" si="2">+H5-R5</f>
        <v>4.6426845907219833E-5</v>
      </c>
    </row>
    <row r="6" spans="1:24">
      <c r="A6" t="s">
        <v>8</v>
      </c>
      <c r="B6" t="s">
        <v>521</v>
      </c>
      <c r="C6" s="3">
        <f>+payroll!G6</f>
        <v>3.2878621024948623E-3</v>
      </c>
      <c r="D6" s="3">
        <f>+IFR!T6</f>
        <v>4.25593180640644E-3</v>
      </c>
      <c r="E6" s="3">
        <f>+claims!R6</f>
        <v>0</v>
      </c>
      <c r="F6" s="3">
        <f>+costs!L6</f>
        <v>0</v>
      </c>
      <c r="H6" s="3">
        <f t="shared" ref="H6:H55" si="3">(C6*$C$3)+(D6*$D$3)+(E6*$E$3)+(F6*$F$3)</f>
        <v>9.4297423861266279E-4</v>
      </c>
      <c r="J6" s="16">
        <f t="shared" si="0"/>
        <v>49408.518575318514</v>
      </c>
      <c r="L6" s="6">
        <f>+J6/payroll!F6</f>
        <v>1.6783166851132749E-3</v>
      </c>
      <c r="O6" s="16">
        <v>43680.102399605355</v>
      </c>
      <c r="P6" s="16">
        <f t="shared" si="1"/>
        <v>5728.4161757131587</v>
      </c>
      <c r="R6" s="55">
        <v>9.0210091184132692E-4</v>
      </c>
      <c r="S6" s="3">
        <f t="shared" si="2"/>
        <v>4.0873326771335874E-5</v>
      </c>
    </row>
    <row r="7" spans="1:24">
      <c r="A7" t="s">
        <v>9</v>
      </c>
      <c r="B7" t="s">
        <v>10</v>
      </c>
      <c r="C7" s="3">
        <f>+payroll!G7</f>
        <v>2.8207836505581454E-3</v>
      </c>
      <c r="D7" s="3">
        <f>+IFR!T7</f>
        <v>2.2204271055141422E-3</v>
      </c>
      <c r="E7" s="3">
        <f>+claims!R7</f>
        <v>1.4698563408828947E-4</v>
      </c>
      <c r="F7" s="3">
        <f>+costs!L7</f>
        <v>1.7763788679276888E-5</v>
      </c>
      <c r="H7" s="3">
        <f t="shared" si="3"/>
        <v>6.6285746282984551E-4</v>
      </c>
      <c r="J7" s="16">
        <f t="shared" si="0"/>
        <v>34731.389176867728</v>
      </c>
      <c r="L7" s="6">
        <f>+J7/payroll!F7</f>
        <v>1.3751119324086926E-3</v>
      </c>
      <c r="O7" s="16">
        <v>32173.249576496572</v>
      </c>
      <c r="P7" s="16">
        <f t="shared" si="1"/>
        <v>2558.1396003711561</v>
      </c>
      <c r="R7" s="55">
        <v>6.6445626693673607E-4</v>
      </c>
      <c r="S7" s="3">
        <f t="shared" si="2"/>
        <v>-1.5988041068905638E-6</v>
      </c>
    </row>
    <row r="8" spans="1:24">
      <c r="A8" t="s">
        <v>11</v>
      </c>
      <c r="B8" t="s">
        <v>12</v>
      </c>
      <c r="C8" s="3">
        <f>+payroll!G8</f>
        <v>1.4362109125207704E-3</v>
      </c>
      <c r="D8" s="3">
        <f>+IFR!T8</f>
        <v>7.9179298113820447E-4</v>
      </c>
      <c r="E8" s="3">
        <f>+claims!R8</f>
        <v>4.8995211362763162E-5</v>
      </c>
      <c r="F8" s="3">
        <f>+costs!L8</f>
        <v>3.3799783335942199E-5</v>
      </c>
      <c r="H8" s="3">
        <f t="shared" si="3"/>
        <v>3.0612963841335168E-4</v>
      </c>
      <c r="J8" s="16">
        <f t="shared" si="0"/>
        <v>16040.111496847114</v>
      </c>
      <c r="L8" s="6">
        <f>+J8/payroll!F8</f>
        <v>1.2473112358565516E-3</v>
      </c>
      <c r="O8" s="16">
        <v>13756.453556816165</v>
      </c>
      <c r="P8" s="16">
        <f t="shared" si="1"/>
        <v>2283.6579400309492</v>
      </c>
      <c r="R8" s="55">
        <v>2.8410440030055532E-4</v>
      </c>
      <c r="S8" s="3">
        <f t="shared" si="2"/>
        <v>2.202523811279636E-5</v>
      </c>
    </row>
    <row r="9" spans="1:24">
      <c r="A9" t="s">
        <v>13</v>
      </c>
      <c r="B9" t="s">
        <v>14</v>
      </c>
      <c r="C9" s="3">
        <f>+payroll!G9</f>
        <v>1.4582121191058427E-4</v>
      </c>
      <c r="D9" s="3">
        <f>+IFR!T9</f>
        <v>1.3606993553812061E-4</v>
      </c>
      <c r="E9" s="3">
        <f>+claims!R9</f>
        <v>4.8995211362763162E-5</v>
      </c>
      <c r="F9" s="3">
        <f>+costs!L9</f>
        <v>1.1441585825771918E-5</v>
      </c>
      <c r="H9" s="3">
        <f t="shared" si="3"/>
        <v>4.9450626630965734E-5</v>
      </c>
      <c r="J9" s="16">
        <f t="shared" si="0"/>
        <v>2591.0381263987174</v>
      </c>
      <c r="L9" s="6">
        <f>+J9/payroll!F9</f>
        <v>1.9844436634623248E-3</v>
      </c>
      <c r="O9" s="16">
        <v>2072.9676440408984</v>
      </c>
      <c r="P9" s="16">
        <f t="shared" si="1"/>
        <v>518.07048235781895</v>
      </c>
      <c r="R9" s="55">
        <v>4.2811850228715517E-5</v>
      </c>
      <c r="S9" s="3">
        <f t="shared" si="2"/>
        <v>6.6387764022502165E-6</v>
      </c>
    </row>
    <row r="10" spans="1:24">
      <c r="A10" t="s">
        <v>15</v>
      </c>
      <c r="B10" t="s">
        <v>16</v>
      </c>
      <c r="C10" s="3">
        <f>+payroll!G10</f>
        <v>2.3685395715668061E-4</v>
      </c>
      <c r="D10" s="3">
        <f>+IFR!T10</f>
        <v>1.5236893616222538E-4</v>
      </c>
      <c r="E10" s="3">
        <f>+claims!R10</f>
        <v>4.8995211362763162E-5</v>
      </c>
      <c r="F10" s="3">
        <f>+costs!L10</f>
        <v>0</v>
      </c>
      <c r="H10" s="3">
        <f t="shared" si="3"/>
        <v>5.6002143369277723E-5</v>
      </c>
      <c r="J10" s="16">
        <f t="shared" si="0"/>
        <v>2934.3144569776291</v>
      </c>
      <c r="L10" s="6">
        <f>+J10/payroll!F10</f>
        <v>1.3836035968290031E-3</v>
      </c>
      <c r="O10" s="16">
        <v>2756.1401515916527</v>
      </c>
      <c r="P10" s="16">
        <f t="shared" si="1"/>
        <v>178.17430538597637</v>
      </c>
      <c r="R10" s="55">
        <v>5.6921032857647016E-5</v>
      </c>
      <c r="S10" s="3">
        <f t="shared" si="2"/>
        <v>-9.1888948836929259E-7</v>
      </c>
    </row>
    <row r="11" spans="1:24">
      <c r="A11" t="s">
        <v>17</v>
      </c>
      <c r="B11" t="s">
        <v>18</v>
      </c>
      <c r="C11" s="3">
        <f>+payroll!G11</f>
        <v>6.2824199252342237E-4</v>
      </c>
      <c r="D11" s="3">
        <f>+IFR!T11</f>
        <v>3.9667581436943515E-4</v>
      </c>
      <c r="E11" s="3">
        <f>+claims!R11</f>
        <v>0</v>
      </c>
      <c r="F11" s="3">
        <f>+costs!L11</f>
        <v>0</v>
      </c>
      <c r="H11" s="3">
        <f t="shared" si="3"/>
        <v>1.2811472586160718E-4</v>
      </c>
      <c r="J11" s="16">
        <f t="shared" si="0"/>
        <v>6712.7590058217465</v>
      </c>
      <c r="L11" s="6">
        <f>+J11/payroll!F11</f>
        <v>1.1933278270506264E-3</v>
      </c>
      <c r="O11" s="16">
        <v>6085.1095688582191</v>
      </c>
      <c r="P11" s="16">
        <f t="shared" si="1"/>
        <v>627.64943696352748</v>
      </c>
      <c r="R11" s="55">
        <v>1.2567239061167995E-4</v>
      </c>
      <c r="S11" s="3">
        <f t="shared" si="2"/>
        <v>2.4423352499272264E-6</v>
      </c>
      <c r="V11" t="s">
        <v>576</v>
      </c>
    </row>
    <row r="12" spans="1:24">
      <c r="A12" t="s">
        <v>19</v>
      </c>
      <c r="B12" t="s">
        <v>20</v>
      </c>
      <c r="C12" s="3">
        <f>+payroll!G12</f>
        <v>1.3302104240366618E-4</v>
      </c>
      <c r="D12" s="3">
        <f>+IFR!T12</f>
        <v>1.133804797512862E-4</v>
      </c>
      <c r="E12" s="3">
        <f>+claims!R12</f>
        <v>0</v>
      </c>
      <c r="F12" s="3">
        <f>+costs!L12</f>
        <v>0</v>
      </c>
      <c r="H12" s="3">
        <f t="shared" si="3"/>
        <v>3.0800190269369043E-5</v>
      </c>
      <c r="J12" s="16">
        <f t="shared" si="0"/>
        <v>1613.8211530427161</v>
      </c>
      <c r="L12" s="6">
        <f>+J12/payroll!F12</f>
        <v>1.3549420801976019E-3</v>
      </c>
      <c r="O12" s="16">
        <v>1457.7037592296706</v>
      </c>
      <c r="P12" s="16">
        <f t="shared" si="1"/>
        <v>156.11739381304551</v>
      </c>
      <c r="R12" s="55">
        <v>3.0105146695065821E-5</v>
      </c>
      <c r="S12" s="3">
        <f t="shared" si="2"/>
        <v>6.9504357430322255E-7</v>
      </c>
    </row>
    <row r="13" spans="1:24">
      <c r="A13" t="s">
        <v>21</v>
      </c>
      <c r="B13" t="s">
        <v>22</v>
      </c>
      <c r="C13" s="3">
        <f>+payroll!G13</f>
        <v>6.0900914377744111E-4</v>
      </c>
      <c r="D13" s="3">
        <f>+IFR!T13</f>
        <v>3.6269729667492165E-4</v>
      </c>
      <c r="E13" s="3">
        <f>+claims!R13</f>
        <v>0</v>
      </c>
      <c r="F13" s="3">
        <f>+costs!L13</f>
        <v>0</v>
      </c>
      <c r="H13" s="3">
        <f t="shared" si="3"/>
        <v>1.2146330505654534E-4</v>
      </c>
      <c r="J13" s="16">
        <f t="shared" si="0"/>
        <v>6364.2480551062117</v>
      </c>
      <c r="L13" s="6">
        <f>+J13/payroll!F13</f>
        <v>1.1671023921263591E-3</v>
      </c>
      <c r="O13" s="16">
        <v>6019.5624259843153</v>
      </c>
      <c r="P13" s="16">
        <f t="shared" si="1"/>
        <v>344.68562912189645</v>
      </c>
      <c r="R13" s="55">
        <v>1.2431868184941119E-4</v>
      </c>
      <c r="S13" s="3">
        <f t="shared" si="2"/>
        <v>-2.8553767928658416E-6</v>
      </c>
    </row>
    <row r="14" spans="1:24">
      <c r="A14" t="s">
        <v>23</v>
      </c>
      <c r="B14" t="s">
        <v>24</v>
      </c>
      <c r="C14" s="3">
        <f>+payroll!G14</f>
        <v>1.6730256826586385E-3</v>
      </c>
      <c r="D14" s="3">
        <f>+IFR!T14</f>
        <v>1.123005596279678E-3</v>
      </c>
      <c r="E14" s="3">
        <f>+claims!R14</f>
        <v>1.4698563408828947E-4</v>
      </c>
      <c r="F14" s="3">
        <f>+costs!L14</f>
        <v>3.4378562107022144E-4</v>
      </c>
      <c r="H14" s="3">
        <f t="shared" si="3"/>
        <v>5.7782312762266579E-4</v>
      </c>
      <c r="J14" s="16">
        <f t="shared" si="0"/>
        <v>30275.890438317798</v>
      </c>
      <c r="L14" s="6">
        <f>+J14/payroll!F14</f>
        <v>2.0210636496207691E-3</v>
      </c>
      <c r="O14" s="16">
        <v>26569.315613032824</v>
      </c>
      <c r="P14" s="16">
        <f t="shared" si="1"/>
        <v>3706.5748252849735</v>
      </c>
      <c r="R14" s="55">
        <v>5.4872132904462841E-4</v>
      </c>
      <c r="S14" s="3">
        <f t="shared" si="2"/>
        <v>2.9101798578037375E-5</v>
      </c>
    </row>
    <row r="15" spans="1:24">
      <c r="A15" t="s">
        <v>25</v>
      </c>
      <c r="B15" t="s">
        <v>26</v>
      </c>
      <c r="C15" s="3">
        <f>+payroll!G15</f>
        <v>4.2248984543716261E-5</v>
      </c>
      <c r="D15" s="3">
        <f>+IFR!T15</f>
        <v>2.1375738523416095E-5</v>
      </c>
      <c r="E15" s="3">
        <f>+claims!R15</f>
        <v>0</v>
      </c>
      <c r="F15" s="3">
        <f>+costs!L15</f>
        <v>0</v>
      </c>
      <c r="H15" s="3">
        <f t="shared" si="3"/>
        <v>7.9530903833915449E-6</v>
      </c>
      <c r="J15" s="16">
        <f t="shared" si="0"/>
        <v>416.71383782139242</v>
      </c>
      <c r="L15" s="6">
        <f>+J15/payroll!F15</f>
        <v>1.1015578789605794E-3</v>
      </c>
      <c r="O15" s="16">
        <v>384.92803951671215</v>
      </c>
      <c r="P15" s="16">
        <f t="shared" si="1"/>
        <v>31.78579830468027</v>
      </c>
      <c r="R15" s="55">
        <v>7.9497051601339112E-6</v>
      </c>
      <c r="S15" s="3">
        <f t="shared" si="2"/>
        <v>3.3852232576336622E-9</v>
      </c>
    </row>
    <row r="16" spans="1:24">
      <c r="A16" t="s">
        <v>554</v>
      </c>
      <c r="B16" t="s">
        <v>555</v>
      </c>
      <c r="C16" s="3">
        <f>+payroll!G16</f>
        <v>7.8402324232213288E-5</v>
      </c>
      <c r="D16" s="3">
        <f>+IFR!T16</f>
        <v>6.1455248254821269E-5</v>
      </c>
      <c r="E16" s="3">
        <f>+claims!R16</f>
        <v>0</v>
      </c>
      <c r="F16" s="3">
        <f>+costs!L16</f>
        <v>0</v>
      </c>
      <c r="H16" s="3">
        <f>(C16*$C$3)+(D16*$D$3)+(E16*$E$3)+(F16*$F$3)</f>
        <v>1.7482196560879321E-5</v>
      </c>
      <c r="J16" s="16">
        <f t="shared" si="0"/>
        <v>916.00533518962686</v>
      </c>
      <c r="L16" s="6">
        <f>+J16/payroll!F16</f>
        <v>1.3048324228004313E-3</v>
      </c>
      <c r="O16" s="16">
        <v>1434.9435976106786</v>
      </c>
      <c r="P16" s="16">
        <f>+J16-O16</f>
        <v>-518.93826242105172</v>
      </c>
      <c r="R16" s="55">
        <v>2.9635093709330738E-5</v>
      </c>
      <c r="S16" s="3">
        <f>+H16-R16</f>
        <v>-1.2152897148451416E-5</v>
      </c>
    </row>
    <row r="17" spans="1:19">
      <c r="A17" t="s">
        <v>27</v>
      </c>
      <c r="B17" t="s">
        <v>522</v>
      </c>
      <c r="C17" s="3">
        <f>+payroll!G17</f>
        <v>4.2988681251231311E-4</v>
      </c>
      <c r="D17" s="3">
        <f>+IFR!T17</f>
        <v>2.3110290639014134E-4</v>
      </c>
      <c r="E17" s="3">
        <f>+claims!R17</f>
        <v>4.8995211362763162E-5</v>
      </c>
      <c r="F17" s="3">
        <f>+costs!L17</f>
        <v>7.4438664348315348E-8</v>
      </c>
      <c r="H17" s="3">
        <f t="shared" si="3"/>
        <v>9.0017659765830269E-5</v>
      </c>
      <c r="J17" s="16">
        <f t="shared" si="0"/>
        <v>4716.6073393375536</v>
      </c>
      <c r="L17" s="6">
        <f>+J17/payroll!F17</f>
        <v>1.2253531562779404E-3</v>
      </c>
      <c r="O17" s="16">
        <v>4336.3343903882669</v>
      </c>
      <c r="P17" s="16">
        <f t="shared" si="1"/>
        <v>380.27294894928673</v>
      </c>
      <c r="R17" s="55">
        <v>8.9555907443419878E-5</v>
      </c>
      <c r="S17" s="3">
        <f t="shared" si="2"/>
        <v>4.6175232241039087E-7</v>
      </c>
    </row>
    <row r="18" spans="1:19">
      <c r="A18" t="s">
        <v>28</v>
      </c>
      <c r="B18" t="s">
        <v>523</v>
      </c>
      <c r="C18" s="3">
        <f>+payroll!G18</f>
        <v>3.3490751824919682E-4</v>
      </c>
      <c r="D18" s="3">
        <f>+IFR!T18</f>
        <v>1.9801504446743682E-4</v>
      </c>
      <c r="E18" s="3">
        <f>+claims!R18</f>
        <v>4.8995211362763162E-5</v>
      </c>
      <c r="F18" s="3">
        <f>+costs!L18</f>
        <v>5.5799949026368886E-6</v>
      </c>
      <c r="H18" s="3">
        <f t="shared" si="3"/>
        <v>7.7312598985575815E-5</v>
      </c>
      <c r="J18" s="16">
        <f t="shared" si="0"/>
        <v>4050.9070414319567</v>
      </c>
      <c r="L18" s="6">
        <f>+J18/payroll!F18</f>
        <v>1.3508684360669439E-3</v>
      </c>
      <c r="O18" s="16">
        <v>3233.7309809768417</v>
      </c>
      <c r="P18" s="16">
        <f t="shared" si="1"/>
        <v>817.17606045511502</v>
      </c>
      <c r="R18" s="55">
        <v>6.6784451187896333E-5</v>
      </c>
      <c r="S18" s="3">
        <f t="shared" si="2"/>
        <v>1.0528147797679482E-5</v>
      </c>
    </row>
    <row r="19" spans="1:19">
      <c r="A19" t="s">
        <v>29</v>
      </c>
      <c r="B19" t="s">
        <v>524</v>
      </c>
      <c r="C19" s="3">
        <f>+payroll!G19</f>
        <v>3.1104078791582888E-4</v>
      </c>
      <c r="D19" s="3">
        <f>+IFR!T19</f>
        <v>1.7329934679973695E-4</v>
      </c>
      <c r="E19" s="3">
        <f>+claims!R19</f>
        <v>4.8995211362763162E-5</v>
      </c>
      <c r="F19" s="3">
        <f>+costs!L19</f>
        <v>1.0288258578439627E-4</v>
      </c>
      <c r="H19" s="3">
        <f t="shared" si="3"/>
        <v>1.2962135001449797E-4</v>
      </c>
      <c r="J19" s="16">
        <f t="shared" si="0"/>
        <v>6791.7007885300927</v>
      </c>
      <c r="L19" s="6">
        <f>+J19/payroll!F19</f>
        <v>2.4386354073777528E-3</v>
      </c>
      <c r="O19" s="16">
        <v>3579.4832672626558</v>
      </c>
      <c r="P19" s="16">
        <f t="shared" si="1"/>
        <v>3212.217521267437</v>
      </c>
      <c r="R19" s="55">
        <v>7.3925081259598599E-5</v>
      </c>
      <c r="S19" s="3">
        <f t="shared" si="2"/>
        <v>5.5696268754899374E-5</v>
      </c>
    </row>
    <row r="20" spans="1:19">
      <c r="A20" t="s">
        <v>30</v>
      </c>
      <c r="B20" t="s">
        <v>525</v>
      </c>
      <c r="C20" s="3">
        <f>+payroll!G20</f>
        <v>3.3479782728230756E-4</v>
      </c>
      <c r="D20" s="3">
        <f>+IFR!T20</f>
        <v>1.8436574476446383E-4</v>
      </c>
      <c r="E20" s="3">
        <f>+claims!R20</f>
        <v>0</v>
      </c>
      <c r="F20" s="3">
        <f>+costs!L20</f>
        <v>0</v>
      </c>
      <c r="H20" s="3">
        <f t="shared" si="3"/>
        <v>6.4895446505846424E-5</v>
      </c>
      <c r="J20" s="16">
        <f t="shared" si="0"/>
        <v>3400.2921212938477</v>
      </c>
      <c r="L20" s="6">
        <f>+J20/payroll!F20</f>
        <v>1.1342773821483129E-3</v>
      </c>
      <c r="O20" s="16">
        <v>3090.0814453475155</v>
      </c>
      <c r="P20" s="16">
        <f t="shared" si="1"/>
        <v>310.21067594633223</v>
      </c>
      <c r="R20" s="55">
        <v>6.3817737055880713E-5</v>
      </c>
      <c r="S20" s="3">
        <f t="shared" si="2"/>
        <v>1.0777094499657105E-6</v>
      </c>
    </row>
    <row r="21" spans="1:19">
      <c r="A21" t="s">
        <v>31</v>
      </c>
      <c r="B21" t="s">
        <v>526</v>
      </c>
      <c r="C21" s="3">
        <f>+payroll!G21</f>
        <v>6.3023946614730142E-4</v>
      </c>
      <c r="D21" s="3">
        <f>+IFR!T21</f>
        <v>3.1248657753918906E-4</v>
      </c>
      <c r="E21" s="3">
        <f>+claims!R21</f>
        <v>0</v>
      </c>
      <c r="F21" s="3">
        <f>+costs!L21</f>
        <v>0</v>
      </c>
      <c r="H21" s="3">
        <f t="shared" si="3"/>
        <v>1.1784075546081131E-4</v>
      </c>
      <c r="J21" s="16">
        <f t="shared" si="0"/>
        <v>6174.4392547574698</v>
      </c>
      <c r="L21" s="6">
        <f>+J21/payroll!F21</f>
        <v>1.0941518542211389E-3</v>
      </c>
      <c r="O21" s="16">
        <v>5595.258464979117</v>
      </c>
      <c r="P21" s="16">
        <f t="shared" si="1"/>
        <v>579.18078977835285</v>
      </c>
      <c r="R21" s="55">
        <v>1.1555576763691763E-4</v>
      </c>
      <c r="S21" s="3">
        <f t="shared" si="2"/>
        <v>2.2849878238936813E-6</v>
      </c>
    </row>
    <row r="22" spans="1:19">
      <c r="A22" t="s">
        <v>32</v>
      </c>
      <c r="B22" t="s">
        <v>527</v>
      </c>
      <c r="C22" s="3">
        <f>+payroll!G22</f>
        <v>1.5661360935119166E-4</v>
      </c>
      <c r="D22" s="3">
        <f>+IFR!T22</f>
        <v>8.2185261343675853E-5</v>
      </c>
      <c r="E22" s="3">
        <f>+claims!R22</f>
        <v>0</v>
      </c>
      <c r="F22" s="3">
        <f>+costs!L22</f>
        <v>0</v>
      </c>
      <c r="H22" s="3">
        <f t="shared" si="3"/>
        <v>2.984985883685844E-5</v>
      </c>
      <c r="J22" s="16">
        <f t="shared" si="0"/>
        <v>1564.0271435001116</v>
      </c>
      <c r="L22" s="6">
        <f>+J22/payroll!F22</f>
        <v>1.1153224943474989E-3</v>
      </c>
      <c r="O22" s="16">
        <v>1431.6527235494834</v>
      </c>
      <c r="P22" s="16">
        <f t="shared" si="1"/>
        <v>132.37441995062818</v>
      </c>
      <c r="R22" s="55">
        <v>2.9567129113822237E-5</v>
      </c>
      <c r="S22" s="3">
        <f t="shared" si="2"/>
        <v>2.8272972303620324E-7</v>
      </c>
    </row>
    <row r="23" spans="1:19">
      <c r="A23" t="s">
        <v>33</v>
      </c>
      <c r="B23" t="s">
        <v>528</v>
      </c>
      <c r="C23" s="3">
        <f>+payroll!G23</f>
        <v>1.8974728738991835E-4</v>
      </c>
      <c r="D23" s="3">
        <f>+IFR!T23</f>
        <v>1.0520871304493862E-4</v>
      </c>
      <c r="E23" s="3">
        <f>+claims!R23</f>
        <v>4.8995211362763162E-5</v>
      </c>
      <c r="F23" s="3">
        <f>+costs!L23</f>
        <v>0</v>
      </c>
      <c r="H23" s="3">
        <f t="shared" si="3"/>
        <v>4.4218781758771598E-5</v>
      </c>
      <c r="J23" s="16">
        <f t="shared" si="0"/>
        <v>2316.9079392036779</v>
      </c>
      <c r="L23" s="6">
        <f>+J23/payroll!F23</f>
        <v>1.3637001105344406E-3</v>
      </c>
      <c r="O23" s="16">
        <v>2145.2654921096746</v>
      </c>
      <c r="P23" s="16">
        <f t="shared" si="1"/>
        <v>171.64244709400327</v>
      </c>
      <c r="R23" s="55">
        <v>4.4304977558645904E-5</v>
      </c>
      <c r="S23" s="3">
        <f t="shared" si="2"/>
        <v>-8.6195799874305527E-8</v>
      </c>
    </row>
    <row r="24" spans="1:19">
      <c r="A24" t="s">
        <v>34</v>
      </c>
      <c r="B24" t="s">
        <v>529</v>
      </c>
      <c r="C24" s="3">
        <f>+payroll!G24</f>
        <v>1.53996417316696E-4</v>
      </c>
      <c r="D24" s="3">
        <f>+IFR!T24</f>
        <v>8.7707327128891689E-5</v>
      </c>
      <c r="E24" s="3">
        <f>+claims!R24</f>
        <v>0</v>
      </c>
      <c r="F24" s="3">
        <f>+costs!L24</f>
        <v>0</v>
      </c>
      <c r="H24" s="3">
        <f t="shared" si="3"/>
        <v>3.0212968055698463E-5</v>
      </c>
      <c r="J24" s="16">
        <f t="shared" si="0"/>
        <v>1583.0527837024588</v>
      </c>
      <c r="L24" s="6">
        <f>+J24/payroll!F24</f>
        <v>1.1480755088253177E-3</v>
      </c>
      <c r="O24" s="16">
        <v>1465.8089443291699</v>
      </c>
      <c r="P24" s="16">
        <f t="shared" si="1"/>
        <v>117.24383937328889</v>
      </c>
      <c r="R24" s="55">
        <v>3.0272538584443974E-5</v>
      </c>
      <c r="S24" s="3">
        <f t="shared" si="2"/>
        <v>-5.9570528745511026E-8</v>
      </c>
    </row>
    <row r="25" spans="1:19">
      <c r="A25" t="s">
        <v>35</v>
      </c>
      <c r="B25" t="s">
        <v>530</v>
      </c>
      <c r="C25" s="3">
        <f>+payroll!G25</f>
        <v>1.9825427716507486E-4</v>
      </c>
      <c r="D25" s="3">
        <f>+IFR!T25</f>
        <v>1.0565404093084309E-4</v>
      </c>
      <c r="E25" s="3">
        <f>+claims!R25</f>
        <v>4.8995211362763162E-5</v>
      </c>
      <c r="F25" s="3">
        <f>+costs!L25</f>
        <v>7.6809626586668174E-5</v>
      </c>
      <c r="H25" s="3">
        <f t="shared" si="3"/>
        <v>9.1423597418405119E-5</v>
      </c>
      <c r="J25" s="16">
        <f t="shared" si="0"/>
        <v>4790.2735051547488</v>
      </c>
      <c r="L25" s="6">
        <f>+J25/payroll!F25</f>
        <v>2.698506191791291E-3</v>
      </c>
      <c r="O25" s="16">
        <v>4414.5456040741365</v>
      </c>
      <c r="P25" s="16">
        <f t="shared" si="1"/>
        <v>375.72790108061236</v>
      </c>
      <c r="R25" s="55">
        <v>9.1171160231446247E-5</v>
      </c>
      <c r="S25" s="3">
        <f t="shared" si="2"/>
        <v>2.5243718695887297E-7</v>
      </c>
    </row>
    <row r="26" spans="1:19">
      <c r="A26" t="s">
        <v>36</v>
      </c>
      <c r="B26" t="s">
        <v>531</v>
      </c>
      <c r="C26" s="3">
        <f>+payroll!G26</f>
        <v>1.4630032634393157E-4</v>
      </c>
      <c r="D26" s="3">
        <f>+IFR!T26</f>
        <v>8.3922040098703397E-5</v>
      </c>
      <c r="E26" s="3">
        <f>+claims!R26</f>
        <v>0</v>
      </c>
      <c r="F26" s="3">
        <f>+costs!L26</f>
        <v>0</v>
      </c>
      <c r="H26" s="3">
        <f t="shared" si="3"/>
        <v>2.8777795805329369E-5</v>
      </c>
      <c r="J26" s="16">
        <f t="shared" si="0"/>
        <v>1507.8548282466786</v>
      </c>
      <c r="L26" s="6">
        <f>+J26/payroll!F26</f>
        <v>1.1510651626002897E-3</v>
      </c>
      <c r="O26" s="16">
        <v>1397.2817927442786</v>
      </c>
      <c r="P26" s="16">
        <f t="shared" si="1"/>
        <v>110.57303550239999</v>
      </c>
      <c r="R26" s="55">
        <v>2.8857285356210292E-5</v>
      </c>
      <c r="S26" s="3">
        <f t="shared" si="2"/>
        <v>-7.9489550880922988E-8</v>
      </c>
    </row>
    <row r="27" spans="1:19">
      <c r="A27" t="s">
        <v>37</v>
      </c>
      <c r="B27" t="s">
        <v>532</v>
      </c>
      <c r="C27" s="3">
        <f>+payroll!G27</f>
        <v>1.5183144392975144E-4</v>
      </c>
      <c r="D27" s="3">
        <f>+IFR!T27</f>
        <v>1.0019877432851295E-4</v>
      </c>
      <c r="E27" s="3">
        <f>+claims!R27</f>
        <v>9.7990422725526325E-5</v>
      </c>
      <c r="F27" s="3">
        <f>+costs!L27</f>
        <v>7.1715298579474562E-8</v>
      </c>
      <c r="H27" s="3">
        <f t="shared" si="3"/>
        <v>4.6245369870259686E-5</v>
      </c>
      <c r="J27" s="16">
        <f t="shared" si="0"/>
        <v>2423.0939963098558</v>
      </c>
      <c r="L27" s="6">
        <f>+J27/payroll!F27</f>
        <v>1.7823550184374562E-3</v>
      </c>
      <c r="O27" s="16">
        <v>2197.4981816666827</v>
      </c>
      <c r="P27" s="16">
        <f t="shared" si="1"/>
        <v>225.59581464317307</v>
      </c>
      <c r="R27" s="55">
        <v>4.5383710306253373E-5</v>
      </c>
      <c r="S27" s="3">
        <f t="shared" si="2"/>
        <v>8.6165956400631379E-7</v>
      </c>
    </row>
    <row r="28" spans="1:19">
      <c r="A28" t="s">
        <v>38</v>
      </c>
      <c r="B28" t="s">
        <v>533</v>
      </c>
      <c r="C28" s="3">
        <f>+payroll!G28</f>
        <v>1.6755957451771941E-4</v>
      </c>
      <c r="D28" s="3">
        <f>+IFR!T28</f>
        <v>8.0827011291667109E-5</v>
      </c>
      <c r="E28" s="3">
        <f>+claims!R28</f>
        <v>0</v>
      </c>
      <c r="F28" s="3">
        <f>+costs!L28</f>
        <v>0</v>
      </c>
      <c r="H28" s="3">
        <f t="shared" si="3"/>
        <v>3.1048323226173316E-5</v>
      </c>
      <c r="J28" s="16">
        <f t="shared" si="0"/>
        <v>1626.8224433255236</v>
      </c>
      <c r="L28" s="6">
        <f>+J28/payroll!F28</f>
        <v>1.0843177828424896E-3</v>
      </c>
      <c r="O28" s="16">
        <v>1572.2914520893296</v>
      </c>
      <c r="P28" s="16">
        <f t="shared" si="1"/>
        <v>54.530991236194041</v>
      </c>
      <c r="R28" s="55">
        <v>3.2471662718055415E-5</v>
      </c>
      <c r="S28" s="3">
        <f t="shared" si="2"/>
        <v>-1.423339491882099E-6</v>
      </c>
    </row>
    <row r="29" spans="1:19">
      <c r="A29" t="s">
        <v>39</v>
      </c>
      <c r="B29" t="s">
        <v>534</v>
      </c>
      <c r="C29" s="3">
        <f>+payroll!G29</f>
        <v>2.6137857344310647E-4</v>
      </c>
      <c r="D29" s="3">
        <f>+IFR!T29</f>
        <v>1.7145123607323329E-4</v>
      </c>
      <c r="E29" s="3">
        <f>+claims!R29</f>
        <v>0</v>
      </c>
      <c r="F29" s="3">
        <f>+costs!L29</f>
        <v>0</v>
      </c>
      <c r="H29" s="3">
        <f t="shared" si="3"/>
        <v>5.4103726189542466E-5</v>
      </c>
      <c r="J29" s="16">
        <f t="shared" si="0"/>
        <v>2834.8441038673977</v>
      </c>
      <c r="L29" s="6">
        <f>+J29/payroll!F29</f>
        <v>1.2112809063616601E-3</v>
      </c>
      <c r="O29" s="16">
        <v>2686.3514194338172</v>
      </c>
      <c r="P29" s="16">
        <f t="shared" si="1"/>
        <v>148.49268443358051</v>
      </c>
      <c r="R29" s="55">
        <v>5.5479724906033734E-5</v>
      </c>
      <c r="S29" s="3">
        <f t="shared" si="2"/>
        <v>-1.3759987164912681E-6</v>
      </c>
    </row>
    <row r="30" spans="1:19">
      <c r="A30" t="s">
        <v>40</v>
      </c>
      <c r="B30" t="s">
        <v>535</v>
      </c>
      <c r="C30" s="3">
        <f>+payroll!G30</f>
        <v>4.5069093735920443E-4</v>
      </c>
      <c r="D30" s="3">
        <f>+IFR!T30</f>
        <v>2.2578123815358251E-4</v>
      </c>
      <c r="E30" s="3">
        <f>+claims!R30</f>
        <v>9.7990422725526325E-5</v>
      </c>
      <c r="F30" s="3">
        <f>+costs!L30</f>
        <v>1.9424339169901419E-3</v>
      </c>
      <c r="H30" s="3">
        <f t="shared" si="3"/>
        <v>1.2647179355420126E-3</v>
      </c>
      <c r="J30" s="16">
        <f t="shared" si="0"/>
        <v>66266.751573935195</v>
      </c>
      <c r="L30" s="6">
        <f>+J30/payroll!F30</f>
        <v>1.6421110764437696E-2</v>
      </c>
      <c r="O30" s="16">
        <v>54242.226169374189</v>
      </c>
      <c r="P30" s="16">
        <f t="shared" si="1"/>
        <v>12024.525404561005</v>
      </c>
      <c r="R30" s="55">
        <v>1.1202345919440434E-3</v>
      </c>
      <c r="S30" s="3">
        <f t="shared" si="2"/>
        <v>1.4448334359796924E-4</v>
      </c>
    </row>
    <row r="31" spans="1:19">
      <c r="A31" t="s">
        <v>41</v>
      </c>
      <c r="B31" t="s">
        <v>536</v>
      </c>
      <c r="C31" s="3">
        <f>+payroll!G31</f>
        <v>1.0006060375950086E-2</v>
      </c>
      <c r="D31" s="3">
        <f>+IFR!T31</f>
        <v>3.2786152280004201E-3</v>
      </c>
      <c r="E31" s="3">
        <f>+claims!R31</f>
        <v>0</v>
      </c>
      <c r="F31" s="3">
        <f>+costs!L31</f>
        <v>1.442414230337289E-2</v>
      </c>
      <c r="H31" s="3">
        <f t="shared" si="3"/>
        <v>1.0315069832517548E-2</v>
      </c>
      <c r="J31" s="16">
        <f t="shared" si="0"/>
        <v>540473.21608220122</v>
      </c>
      <c r="L31" s="6">
        <f>+J31/payroll!F31</f>
        <v>6.0324916803765746E-3</v>
      </c>
      <c r="O31" s="16">
        <v>462424.46438415034</v>
      </c>
      <c r="P31" s="16">
        <f t="shared" si="1"/>
        <v>78048.751698050881</v>
      </c>
      <c r="R31" s="55">
        <v>9.5501958114101882E-3</v>
      </c>
      <c r="S31" s="3">
        <f t="shared" si="2"/>
        <v>7.6487402110735937E-4</v>
      </c>
    </row>
    <row r="32" spans="1:19">
      <c r="A32" t="s">
        <v>42</v>
      </c>
      <c r="B32" t="s">
        <v>43</v>
      </c>
      <c r="C32" s="3">
        <f>+payroll!G32</f>
        <v>8.9489364118340835E-5</v>
      </c>
      <c r="D32" s="3">
        <f>+IFR!T32</f>
        <v>6.8691826400769427E-5</v>
      </c>
      <c r="E32" s="3">
        <f>+claims!R32</f>
        <v>0</v>
      </c>
      <c r="F32" s="3">
        <f>+costs!L32</f>
        <v>0</v>
      </c>
      <c r="H32" s="3">
        <f t="shared" si="3"/>
        <v>1.9772648814888785E-5</v>
      </c>
      <c r="J32" s="16">
        <f t="shared" si="0"/>
        <v>1036.0169411319093</v>
      </c>
      <c r="L32" s="6">
        <f>+J32/payroll!F32</f>
        <v>1.2929481495484441E-3</v>
      </c>
      <c r="O32" s="16">
        <v>980.4521679518142</v>
      </c>
      <c r="P32" s="16">
        <f t="shared" si="1"/>
        <v>55.564773180095131</v>
      </c>
      <c r="R32" s="55">
        <v>2.0248734461165741E-5</v>
      </c>
      <c r="S32" s="3">
        <f t="shared" si="2"/>
        <v>-4.7608564627695627E-7</v>
      </c>
    </row>
    <row r="33" spans="1:19">
      <c r="A33" t="s">
        <v>44</v>
      </c>
      <c r="B33" t="s">
        <v>45</v>
      </c>
      <c r="C33" s="3">
        <f>+payroll!G33</f>
        <v>6.0879975725386302E-5</v>
      </c>
      <c r="D33" s="3">
        <f>+IFR!T33</f>
        <v>5.2103362650826733E-5</v>
      </c>
      <c r="E33" s="3">
        <f>+claims!R33</f>
        <v>0</v>
      </c>
      <c r="F33" s="3">
        <f>+costs!L33</f>
        <v>0</v>
      </c>
      <c r="H33" s="3">
        <f t="shared" si="3"/>
        <v>1.4122917297026629E-5</v>
      </c>
      <c r="J33" s="16">
        <f t="shared" si="0"/>
        <v>739.990970097385</v>
      </c>
      <c r="L33" s="6">
        <f>+J33/payroll!F33</f>
        <v>1.3574930773380916E-3</v>
      </c>
      <c r="O33" s="16">
        <v>672.06911959163392</v>
      </c>
      <c r="P33" s="16">
        <f t="shared" si="1"/>
        <v>67.921850505751081</v>
      </c>
      <c r="R33" s="55">
        <v>1.3879870519934685E-5</v>
      </c>
      <c r="S33" s="3">
        <f t="shared" si="2"/>
        <v>2.4304677709194437E-7</v>
      </c>
    </row>
    <row r="34" spans="1:19">
      <c r="A34" t="s">
        <v>46</v>
      </c>
      <c r="B34" t="s">
        <v>47</v>
      </c>
      <c r="C34" s="3">
        <f>+payroll!G34</f>
        <v>1.9263588242488259E-3</v>
      </c>
      <c r="D34" s="3">
        <f>+IFR!T34</f>
        <v>1.3092194517706453E-3</v>
      </c>
      <c r="E34" s="3">
        <f>+claims!R34</f>
        <v>9.7990422725526325E-5</v>
      </c>
      <c r="F34" s="3">
        <f>+costs!L34</f>
        <v>1.9080536028511417E-5</v>
      </c>
      <c r="H34" s="3">
        <f t="shared" si="3"/>
        <v>4.3059416952836971E-4</v>
      </c>
      <c r="J34" s="16">
        <f t="shared" si="0"/>
        <v>22561.613194085628</v>
      </c>
      <c r="L34" s="6">
        <f>+J34/payroll!F34</f>
        <v>1.3080328062783141E-3</v>
      </c>
      <c r="O34" s="16">
        <v>21880.184150347446</v>
      </c>
      <c r="P34" s="16">
        <f t="shared" si="1"/>
        <v>681.42904373818237</v>
      </c>
      <c r="R34" s="55">
        <v>4.5187929947396161E-4</v>
      </c>
      <c r="S34" s="3">
        <f t="shared" si="2"/>
        <v>-2.1285129945591895E-5</v>
      </c>
    </row>
    <row r="35" spans="1:19">
      <c r="A35" t="s">
        <v>48</v>
      </c>
      <c r="B35" t="s">
        <v>49</v>
      </c>
      <c r="C35" s="3">
        <f>+payroll!G35</f>
        <v>2.2824182032338398E-2</v>
      </c>
      <c r="D35" s="3">
        <f>+IFR!T35</f>
        <v>2.1726100237651463E-2</v>
      </c>
      <c r="E35" s="3">
        <f>+claims!R35</f>
        <v>2.9887078931285522E-3</v>
      </c>
      <c r="F35" s="3">
        <f>+costs!L35</f>
        <v>6.3139726605938151E-3</v>
      </c>
      <c r="H35" s="3">
        <f t="shared" si="3"/>
        <v>9.8054750640743042E-3</v>
      </c>
      <c r="J35" s="16">
        <f t="shared" si="0"/>
        <v>513772.25061409216</v>
      </c>
      <c r="L35" s="6">
        <f>+J35/payroll!F35</f>
        <v>2.5139758155912273E-3</v>
      </c>
      <c r="O35" s="16">
        <v>524330.69331881951</v>
      </c>
      <c r="P35" s="16">
        <f t="shared" si="1"/>
        <v>-10558.442704727349</v>
      </c>
      <c r="R35" s="55">
        <v>1.0828710798845922E-2</v>
      </c>
      <c r="S35" s="3">
        <f t="shared" si="2"/>
        <v>-1.0232357347716176E-3</v>
      </c>
    </row>
    <row r="36" spans="1:19">
      <c r="A36" t="s">
        <v>50</v>
      </c>
      <c r="B36" t="s">
        <v>502</v>
      </c>
      <c r="C36" s="3">
        <f>+payroll!G36</f>
        <v>1.5943776705773308E-3</v>
      </c>
      <c r="D36" s="3">
        <f>+IFR!T36</f>
        <v>1.4957895695703364E-3</v>
      </c>
      <c r="E36" s="3">
        <f>+claims!R36</f>
        <v>6.3693774771592104E-4</v>
      </c>
      <c r="F36" s="3">
        <f>+costs!L36</f>
        <v>7.6480698469107578E-4</v>
      </c>
      <c r="H36" s="3">
        <f t="shared" si="3"/>
        <v>9.4069575799049195E-4</v>
      </c>
      <c r="J36" s="16">
        <f t="shared" si="0"/>
        <v>49289.134240588799</v>
      </c>
      <c r="L36" s="6">
        <f>+J36/payroll!F36</f>
        <v>3.4525951841892642E-3</v>
      </c>
      <c r="O36" s="16">
        <v>56043.661642952567</v>
      </c>
      <c r="P36" s="16">
        <f t="shared" si="1"/>
        <v>-6754.5274023637685</v>
      </c>
      <c r="R36" s="55">
        <v>1.1574386389600379E-3</v>
      </c>
      <c r="S36" s="3">
        <f t="shared" si="2"/>
        <v>-2.1674288096954592E-4</v>
      </c>
    </row>
    <row r="37" spans="1:19">
      <c r="A37" t="s">
        <v>51</v>
      </c>
      <c r="B37" t="s">
        <v>52</v>
      </c>
      <c r="C37" s="3">
        <f>+payroll!G37</f>
        <v>1.8037953123083164E-2</v>
      </c>
      <c r="D37" s="3">
        <f>+IFR!T37</f>
        <v>1.4291484780841574E-2</v>
      </c>
      <c r="E37" s="3">
        <f>+claims!R37</f>
        <v>2.6457414135892103E-3</v>
      </c>
      <c r="F37" s="3">
        <f>+costs!L37</f>
        <v>2.8381313980421034E-3</v>
      </c>
      <c r="H37" s="3">
        <f t="shared" si="3"/>
        <v>6.1409197888542353E-3</v>
      </c>
      <c r="J37" s="16">
        <f t="shared" ref="J37:J68" si="4">(+H37*$J$275)</f>
        <v>321762.50106634793</v>
      </c>
      <c r="L37" s="6">
        <f>+J37/payroll!F37</f>
        <v>1.9922041894222513E-3</v>
      </c>
      <c r="O37" s="16">
        <v>272799.87210339127</v>
      </c>
      <c r="P37" s="16">
        <f t="shared" si="1"/>
        <v>48962.62896295666</v>
      </c>
      <c r="R37" s="55">
        <v>5.6339843511193331E-3</v>
      </c>
      <c r="S37" s="3">
        <f t="shared" si="2"/>
        <v>5.0693543773490217E-4</v>
      </c>
    </row>
    <row r="38" spans="1:19">
      <c r="A38" t="s">
        <v>53</v>
      </c>
      <c r="B38" t="s">
        <v>54</v>
      </c>
      <c r="C38" s="3">
        <f>+payroll!G38</f>
        <v>4.9374607240616304E-3</v>
      </c>
      <c r="D38" s="3">
        <f>+IFR!T38</f>
        <v>3.3161118359935791E-3</v>
      </c>
      <c r="E38" s="3">
        <f>+claims!R38</f>
        <v>6.859329590786843E-4</v>
      </c>
      <c r="F38" s="3">
        <f>+costs!L38</f>
        <v>4.7028396389797977E-4</v>
      </c>
      <c r="H38" s="3">
        <f t="shared" si="3"/>
        <v>1.4167568922074916E-3</v>
      </c>
      <c r="J38" s="16">
        <f t="shared" si="4"/>
        <v>74233.055749572392</v>
      </c>
      <c r="L38" s="6">
        <f>+J38/payroll!F38</f>
        <v>1.6791108127781848E-3</v>
      </c>
      <c r="O38" s="16">
        <v>63705.315991883734</v>
      </c>
      <c r="P38" s="16">
        <f t="shared" si="1"/>
        <v>10527.739757688658</v>
      </c>
      <c r="R38" s="55">
        <v>1.3156705339119673E-3</v>
      </c>
      <c r="S38" s="3">
        <f t="shared" si="2"/>
        <v>1.0108635829552434E-4</v>
      </c>
    </row>
    <row r="39" spans="1:19">
      <c r="A39" t="s">
        <v>55</v>
      </c>
      <c r="B39" t="s">
        <v>56</v>
      </c>
      <c r="C39" s="3">
        <f>+payroll!G39</f>
        <v>7.171861575424297E-4</v>
      </c>
      <c r="D39" s="3">
        <f>+IFR!T39</f>
        <v>7.971369157690585E-4</v>
      </c>
      <c r="E39" s="3">
        <f>+claims!R39</f>
        <v>1.9598084545105265E-4</v>
      </c>
      <c r="F39" s="3">
        <f>+costs!L39</f>
        <v>1.8233950545609563E-4</v>
      </c>
      <c r="H39" s="3">
        <f t="shared" si="3"/>
        <v>3.2809121425525132E-4</v>
      </c>
      <c r="J39" s="16">
        <f t="shared" si="4"/>
        <v>17190.820480715207</v>
      </c>
      <c r="L39" s="6">
        <f>+J39/payroll!F39</f>
        <v>2.6770123851260512E-3</v>
      </c>
      <c r="O39" s="16">
        <v>10658.106958583887</v>
      </c>
      <c r="P39" s="16">
        <f t="shared" si="1"/>
        <v>6532.7135221313201</v>
      </c>
      <c r="R39" s="55">
        <v>2.2011596762941158E-4</v>
      </c>
      <c r="S39" s="3">
        <f t="shared" si="2"/>
        <v>1.0797524662583974E-4</v>
      </c>
    </row>
    <row r="40" spans="1:19">
      <c r="A40" t="s">
        <v>57</v>
      </c>
      <c r="B40" t="s">
        <v>58</v>
      </c>
      <c r="C40" s="3">
        <f>+payroll!G40</f>
        <v>1.1094054371243484E-3</v>
      </c>
      <c r="D40" s="3">
        <f>+IFR!T40</f>
        <v>1.0350533388135388E-3</v>
      </c>
      <c r="E40" s="3">
        <f>+claims!R40</f>
        <v>3.4296647953934215E-4</v>
      </c>
      <c r="F40" s="3">
        <f>+costs!L40</f>
        <v>8.2407141809084616E-5</v>
      </c>
      <c r="H40" s="3">
        <f t="shared" si="3"/>
        <v>3.6894660400858792E-4</v>
      </c>
      <c r="J40" s="16">
        <f t="shared" si="4"/>
        <v>19331.498561698045</v>
      </c>
      <c r="L40" s="6">
        <f>+J40/payroll!F40</f>
        <v>1.9460809680530468E-3</v>
      </c>
      <c r="O40" s="16">
        <v>16168.391029289427</v>
      </c>
      <c r="P40" s="16">
        <f t="shared" si="1"/>
        <v>3163.1075324086178</v>
      </c>
      <c r="R40" s="55">
        <v>3.3391680626327697E-4</v>
      </c>
      <c r="S40" s="3">
        <f t="shared" si="2"/>
        <v>3.5029797745310951E-5</v>
      </c>
    </row>
    <row r="41" spans="1:19">
      <c r="A41" t="s">
        <v>59</v>
      </c>
      <c r="B41" t="s">
        <v>60</v>
      </c>
      <c r="C41" s="3">
        <f>+payroll!G41</f>
        <v>1.5832069325559608E-3</v>
      </c>
      <c r="D41" s="3">
        <f>+IFR!T41</f>
        <v>1.0077547394075927E-3</v>
      </c>
      <c r="E41" s="3">
        <f>+claims!R41</f>
        <v>0</v>
      </c>
      <c r="F41" s="3">
        <f>+costs!L41</f>
        <v>0</v>
      </c>
      <c r="H41" s="3">
        <f t="shared" si="3"/>
        <v>3.2387020899544419E-4</v>
      </c>
      <c r="J41" s="16">
        <f t="shared" si="4"/>
        <v>16969.654717912894</v>
      </c>
      <c r="L41" s="6">
        <f>+J41/payroll!F41</f>
        <v>1.1970739963295953E-3</v>
      </c>
      <c r="O41" s="16">
        <v>15330.869509584732</v>
      </c>
      <c r="P41" s="16">
        <f t="shared" si="1"/>
        <v>1638.7852083281614</v>
      </c>
      <c r="R41" s="55">
        <v>3.1661993915201389E-4</v>
      </c>
      <c r="S41" s="3">
        <f t="shared" si="2"/>
        <v>7.2502698434303019E-6</v>
      </c>
    </row>
    <row r="42" spans="1:19">
      <c r="A42" t="s">
        <v>61</v>
      </c>
      <c r="B42" t="s">
        <v>537</v>
      </c>
      <c r="C42" s="3">
        <f>+payroll!G42</f>
        <v>6.5276199073265755E-4</v>
      </c>
      <c r="D42" s="3">
        <f>+IFR!T42</f>
        <v>5.1780499933545962E-4</v>
      </c>
      <c r="E42" s="3">
        <f>+claims!R42</f>
        <v>1.4698563408828947E-4</v>
      </c>
      <c r="F42" s="3">
        <f>+costs!L42</f>
        <v>2.0972730564702008E-5</v>
      </c>
      <c r="H42" s="3">
        <f t="shared" si="3"/>
        <v>1.8095235721057927E-4</v>
      </c>
      <c r="J42" s="16">
        <f t="shared" si="4"/>
        <v>9481.264213156328</v>
      </c>
      <c r="L42" s="6">
        <f>+J42/payroll!F42</f>
        <v>1.6221726127354586E-3</v>
      </c>
      <c r="O42" s="16">
        <v>7943.9590279015592</v>
      </c>
      <c r="P42" s="16">
        <f t="shared" si="1"/>
        <v>1537.3051852547687</v>
      </c>
      <c r="R42" s="55">
        <v>1.6406217680398302E-4</v>
      </c>
      <c r="S42" s="3">
        <f t="shared" si="2"/>
        <v>1.6890180406596247E-5</v>
      </c>
    </row>
    <row r="43" spans="1:19">
      <c r="A43" t="s">
        <v>62</v>
      </c>
      <c r="B43" t="s">
        <v>63</v>
      </c>
      <c r="C43" s="3">
        <f>+payroll!G43</f>
        <v>1.6802826021222075E-3</v>
      </c>
      <c r="D43" s="3">
        <f>+IFR!T43</f>
        <v>9.8742552141605237E-4</v>
      </c>
      <c r="E43" s="3">
        <f>+claims!R43</f>
        <v>4.8995211362763162E-5</v>
      </c>
      <c r="F43" s="3">
        <f>+costs!L43</f>
        <v>5.1654986326193175E-6</v>
      </c>
      <c r="H43" s="3">
        <f t="shared" si="3"/>
        <v>3.4391209632626856E-4</v>
      </c>
      <c r="J43" s="16">
        <f t="shared" si="4"/>
        <v>18019.778806060152</v>
      </c>
      <c r="L43" s="6">
        <f>+J43/payroll!F43</f>
        <v>1.1977130980237727E-3</v>
      </c>
      <c r="O43" s="16">
        <v>16144.514955888268</v>
      </c>
      <c r="P43" s="16">
        <f t="shared" si="1"/>
        <v>1875.2638501718848</v>
      </c>
      <c r="R43" s="55">
        <v>3.3342370697085014E-4</v>
      </c>
      <c r="S43" s="3">
        <f t="shared" si="2"/>
        <v>1.0488389355418415E-5</v>
      </c>
    </row>
    <row r="44" spans="1:19">
      <c r="A44" t="s">
        <v>64</v>
      </c>
      <c r="B44" t="s">
        <v>538</v>
      </c>
      <c r="C44" s="3">
        <f>+payroll!G44</f>
        <v>1.3950226245497162E-2</v>
      </c>
      <c r="D44" s="3">
        <f>+IFR!T44</f>
        <v>1.5663629062890524E-2</v>
      </c>
      <c r="E44" s="3">
        <f>+claims!R44</f>
        <v>5.6834445180805257E-3</v>
      </c>
      <c r="F44" s="3">
        <f>+costs!L44</f>
        <v>7.0577822228705522E-3</v>
      </c>
      <c r="H44" s="3">
        <f t="shared" si="3"/>
        <v>8.7889179249828701E-3</v>
      </c>
      <c r="J44" s="16">
        <f t="shared" si="4"/>
        <v>460508.24802207341</v>
      </c>
      <c r="L44" s="6">
        <f>+J44/payroll!F44</f>
        <v>3.6867342703938992E-3</v>
      </c>
      <c r="O44" s="16">
        <v>500157.14663443394</v>
      </c>
      <c r="P44" s="16">
        <f t="shared" si="1"/>
        <v>-39648.898612360528</v>
      </c>
      <c r="R44" s="55">
        <v>1.0329467955802127E-2</v>
      </c>
      <c r="S44" s="3">
        <f t="shared" si="2"/>
        <v>-1.5405500308192568E-3</v>
      </c>
    </row>
    <row r="45" spans="1:19">
      <c r="A45" t="s">
        <v>562</v>
      </c>
      <c r="B45" t="s">
        <v>563</v>
      </c>
      <c r="C45" s="3">
        <f>+payroll!G45</f>
        <v>3.9950797778247064E-5</v>
      </c>
      <c r="D45" s="3">
        <f>+IFR!T45</f>
        <v>3.6583685827054834E-5</v>
      </c>
      <c r="E45" s="3">
        <f>+claims!R45</f>
        <v>0</v>
      </c>
      <c r="F45" s="3">
        <f>+costs!L45</f>
        <v>0</v>
      </c>
      <c r="H45" s="3">
        <f t="shared" si="3"/>
        <v>9.5668104506627364E-6</v>
      </c>
      <c r="J45" s="16">
        <f t="shared" si="4"/>
        <v>501.2670680734052</v>
      </c>
      <c r="L45" s="6">
        <f>+J45/payroll!F45</f>
        <v>1.4012944157653561E-3</v>
      </c>
      <c r="O45" s="16">
        <v>489.96675889096747</v>
      </c>
      <c r="P45" s="16">
        <f t="shared" si="1"/>
        <v>11.300309182437729</v>
      </c>
      <c r="R45" s="55">
        <v>1.0119011533532365E-5</v>
      </c>
      <c r="S45" s="3">
        <f t="shared" si="2"/>
        <v>-5.5220108286962828E-7</v>
      </c>
    </row>
    <row r="46" spans="1:19">
      <c r="A46" t="s">
        <v>65</v>
      </c>
      <c r="B46" t="s">
        <v>66</v>
      </c>
      <c r="C46" s="3">
        <f>+payroll!G46</f>
        <v>5.8724371599917151E-4</v>
      </c>
      <c r="D46" s="3">
        <f>+IFR!T46</f>
        <v>5.3853501242431422E-4</v>
      </c>
      <c r="E46" s="3">
        <f>+claims!R46</f>
        <v>2.449760568138158E-4</v>
      </c>
      <c r="F46" s="3">
        <f>+costs!L46</f>
        <v>2.9103166587744213E-4</v>
      </c>
      <c r="H46" s="3">
        <f t="shared" si="3"/>
        <v>3.5208774910147335E-4</v>
      </c>
      <c r="J46" s="16">
        <f t="shared" si="4"/>
        <v>18448.15412689963</v>
      </c>
      <c r="L46" s="6">
        <f>+J46/payroll!F46</f>
        <v>3.5084897663948456E-3</v>
      </c>
      <c r="O46" s="16">
        <v>15455.156869935692</v>
      </c>
      <c r="P46" s="16">
        <f t="shared" si="1"/>
        <v>2992.9972569639376</v>
      </c>
      <c r="R46" s="55">
        <v>3.1918677702426129E-4</v>
      </c>
      <c r="S46" s="3">
        <f t="shared" si="2"/>
        <v>3.290097207721206E-5</v>
      </c>
    </row>
    <row r="47" spans="1:19">
      <c r="A47" t="s">
        <v>67</v>
      </c>
      <c r="B47" t="s">
        <v>68</v>
      </c>
      <c r="C47" s="3">
        <f>+payroll!G47</f>
        <v>2.1163827054249849E-3</v>
      </c>
      <c r="D47" s="3">
        <f>+IFR!T47</f>
        <v>1.5547509816640926E-3</v>
      </c>
      <c r="E47" s="3">
        <f>+claims!R47</f>
        <v>4.4095690226486839E-4</v>
      </c>
      <c r="F47" s="3">
        <f>+costs!L47</f>
        <v>1.6807342621259994E-4</v>
      </c>
      <c r="H47" s="3">
        <f t="shared" si="3"/>
        <v>6.2587930195342491E-4</v>
      </c>
      <c r="J47" s="16">
        <f t="shared" si="4"/>
        <v>32793.864190785665</v>
      </c>
      <c r="L47" s="6">
        <f>+J47/payroll!F47</f>
        <v>1.7305496498679794E-3</v>
      </c>
      <c r="O47" s="16">
        <v>28986.208980978365</v>
      </c>
      <c r="P47" s="16">
        <f t="shared" si="1"/>
        <v>3807.6552098073007</v>
      </c>
      <c r="R47" s="55">
        <v>5.9863608636595339E-4</v>
      </c>
      <c r="S47" s="3">
        <f t="shared" si="2"/>
        <v>2.7243215587471523E-5</v>
      </c>
    </row>
    <row r="48" spans="1:19">
      <c r="A48" t="s">
        <v>69</v>
      </c>
      <c r="B48" t="s">
        <v>70</v>
      </c>
      <c r="C48" s="3">
        <f>+payroll!G48</f>
        <v>7.8330424995679549E-5</v>
      </c>
      <c r="D48" s="3">
        <f>+IFR!T48</f>
        <v>6.677691649138006E-5</v>
      </c>
      <c r="E48" s="3">
        <f>+claims!R48</f>
        <v>0</v>
      </c>
      <c r="F48" s="3">
        <f>+costs!L48</f>
        <v>0</v>
      </c>
      <c r="H48" s="3">
        <f t="shared" si="3"/>
        <v>1.8138417685882451E-5</v>
      </c>
      <c r="J48" s="16">
        <f t="shared" si="4"/>
        <v>950.38900371055627</v>
      </c>
      <c r="L48" s="6">
        <f>+J48/payroll!F48</f>
        <v>1.3550539727381957E-3</v>
      </c>
      <c r="O48" s="16">
        <v>848.61910984260419</v>
      </c>
      <c r="P48" s="16">
        <f t="shared" si="1"/>
        <v>101.76989386795208</v>
      </c>
      <c r="R48" s="55">
        <v>1.7526059481076329E-5</v>
      </c>
      <c r="S48" s="3">
        <f t="shared" si="2"/>
        <v>6.1235820480612195E-7</v>
      </c>
    </row>
    <row r="49" spans="1:19">
      <c r="A49" t="s">
        <v>71</v>
      </c>
      <c r="B49" t="s">
        <v>72</v>
      </c>
      <c r="C49" s="3">
        <f>+payroll!G49</f>
        <v>8.4610793496942813E-5</v>
      </c>
      <c r="D49" s="3">
        <f>+IFR!T49</f>
        <v>5.192523149646493E-5</v>
      </c>
      <c r="E49" s="3">
        <f>+claims!R49</f>
        <v>0</v>
      </c>
      <c r="F49" s="3">
        <f>+costs!L49</f>
        <v>0</v>
      </c>
      <c r="H49" s="3">
        <f t="shared" si="3"/>
        <v>1.7067003124175968E-5</v>
      </c>
      <c r="J49" s="16">
        <f t="shared" si="4"/>
        <v>894.25066598478304</v>
      </c>
      <c r="L49" s="6">
        <f>+J49/payroll!F49</f>
        <v>1.1803727591977299E-3</v>
      </c>
      <c r="O49" s="16">
        <v>772.50356272369277</v>
      </c>
      <c r="P49" s="16">
        <f t="shared" si="1"/>
        <v>121.74710326109027</v>
      </c>
      <c r="R49" s="55">
        <v>1.5954087331535494E-5</v>
      </c>
      <c r="S49" s="3">
        <f t="shared" si="2"/>
        <v>1.1129157926404743E-6</v>
      </c>
    </row>
    <row r="50" spans="1:19">
      <c r="A50" t="s">
        <v>73</v>
      </c>
      <c r="B50" t="s">
        <v>74</v>
      </c>
      <c r="C50" s="3">
        <f>+payroll!G50</f>
        <v>6.480583087978304E-5</v>
      </c>
      <c r="D50" s="3">
        <f>+IFR!T50</f>
        <v>4.8652071535066839E-5</v>
      </c>
      <c r="E50" s="3">
        <f>+claims!R50</f>
        <v>0</v>
      </c>
      <c r="F50" s="3">
        <f>+costs!L50</f>
        <v>0</v>
      </c>
      <c r="H50" s="3">
        <f t="shared" si="3"/>
        <v>1.4182237801856234E-5</v>
      </c>
      <c r="J50" s="16">
        <f t="shared" si="4"/>
        <v>743.09915497111274</v>
      </c>
      <c r="L50" s="6">
        <f>+J50/payroll!F50</f>
        <v>1.280614333052728E-3</v>
      </c>
      <c r="O50" s="16">
        <v>621.93173453780912</v>
      </c>
      <c r="P50" s="16">
        <f t="shared" si="1"/>
        <v>121.16742043330362</v>
      </c>
      <c r="R50" s="55">
        <v>1.2844410933310555E-5</v>
      </c>
      <c r="S50" s="3">
        <f t="shared" si="2"/>
        <v>1.3378268685456787E-6</v>
      </c>
    </row>
    <row r="51" spans="1:19">
      <c r="A51" t="s">
        <v>75</v>
      </c>
      <c r="B51" t="s">
        <v>76</v>
      </c>
      <c r="C51" s="3">
        <f>+payroll!G51</f>
        <v>1.9305450987510314E-4</v>
      </c>
      <c r="D51" s="3">
        <f>+IFR!T51</f>
        <v>1.6085243238870615E-4</v>
      </c>
      <c r="E51" s="3">
        <f>+claims!R51</f>
        <v>4.8995211362763162E-5</v>
      </c>
      <c r="F51" s="3">
        <f>+costs!L51</f>
        <v>3.291405400905621E-5</v>
      </c>
      <c r="H51" s="3">
        <f t="shared" si="3"/>
        <v>7.1336081892824359E-5</v>
      </c>
      <c r="J51" s="16">
        <f t="shared" si="4"/>
        <v>3737.758660806669</v>
      </c>
      <c r="L51" s="6">
        <f>+J51/payroll!F51</f>
        <v>2.1623051313938387E-3</v>
      </c>
      <c r="O51" s="16">
        <v>3096.4783812531109</v>
      </c>
      <c r="P51" s="16">
        <f t="shared" si="1"/>
        <v>641.2802795535581</v>
      </c>
      <c r="R51" s="55">
        <v>6.3949849422757413E-5</v>
      </c>
      <c r="S51" s="3">
        <f t="shared" si="2"/>
        <v>7.386232470066946E-6</v>
      </c>
    </row>
    <row r="52" spans="1:19">
      <c r="A52" t="s">
        <v>77</v>
      </c>
      <c r="B52" t="s">
        <v>78</v>
      </c>
      <c r="C52" s="3">
        <f>+payroll!G52</f>
        <v>8.4646265020438851E-5</v>
      </c>
      <c r="D52" s="3">
        <f>+IFR!T52</f>
        <v>5.4040538954511314E-5</v>
      </c>
      <c r="E52" s="3">
        <f>+claims!R52</f>
        <v>0</v>
      </c>
      <c r="F52" s="3">
        <f>+costs!L52</f>
        <v>0</v>
      </c>
      <c r="H52" s="3">
        <f t="shared" si="3"/>
        <v>1.7335850496868769E-5</v>
      </c>
      <c r="J52" s="16">
        <f t="shared" si="4"/>
        <v>908.33731847611807</v>
      </c>
      <c r="L52" s="6">
        <f>+J52/payroll!F52</f>
        <v>1.1984641059060949E-3</v>
      </c>
      <c r="O52" s="16">
        <v>849.43430048328594</v>
      </c>
      <c r="P52" s="16">
        <f t="shared" si="1"/>
        <v>58.903017992832133</v>
      </c>
      <c r="R52" s="55">
        <v>1.7542895160937057E-5</v>
      </c>
      <c r="S52" s="3">
        <f t="shared" si="2"/>
        <v>-2.0704466406828791E-7</v>
      </c>
    </row>
    <row r="53" spans="1:19">
      <c r="A53" t="s">
        <v>79</v>
      </c>
      <c r="B53" t="s">
        <v>80</v>
      </c>
      <c r="C53" s="3">
        <f>+payroll!G53</f>
        <v>8.9728707965329511E-4</v>
      </c>
      <c r="D53" s="3">
        <f>+IFR!T53</f>
        <v>5.6641253808193607E-4</v>
      </c>
      <c r="E53" s="3">
        <f>+claims!R53</f>
        <v>0</v>
      </c>
      <c r="F53" s="3">
        <f>+costs!L53</f>
        <v>0</v>
      </c>
      <c r="H53" s="3">
        <f t="shared" si="3"/>
        <v>1.829624522169039E-4</v>
      </c>
      <c r="J53" s="16">
        <f t="shared" si="4"/>
        <v>9586.5860898220817</v>
      </c>
      <c r="L53" s="6">
        <f>+J53/payroll!F53</f>
        <v>1.1932137145214E-3</v>
      </c>
      <c r="O53" s="16">
        <v>9002.5523473619105</v>
      </c>
      <c r="P53" s="16">
        <f t="shared" si="1"/>
        <v>584.0337424601712</v>
      </c>
      <c r="R53" s="55">
        <v>1.859247170979121E-4</v>
      </c>
      <c r="S53" s="3">
        <f t="shared" si="2"/>
        <v>-2.9622648810082031E-6</v>
      </c>
    </row>
    <row r="54" spans="1:19">
      <c r="A54" t="s">
        <v>81</v>
      </c>
      <c r="B54" t="s">
        <v>503</v>
      </c>
      <c r="C54" s="3">
        <f>+payroll!G54</f>
        <v>2.1473425882649823E-3</v>
      </c>
      <c r="D54" s="3">
        <f>+IFR!T54</f>
        <v>1.6146921151068386E-3</v>
      </c>
      <c r="E54" s="3">
        <f>+claims!R54</f>
        <v>4.4095690226486839E-4</v>
      </c>
      <c r="F54" s="3">
        <f>+costs!L54</f>
        <v>1.6865014430358149E-4</v>
      </c>
      <c r="H54" s="3">
        <f t="shared" si="3"/>
        <v>6.3758795984335682E-4</v>
      </c>
      <c r="J54" s="16">
        <f t="shared" si="4"/>
        <v>33407.35649752977</v>
      </c>
      <c r="L54" s="6">
        <f>+J54/payroll!F54</f>
        <v>1.7375065399827601E-3</v>
      </c>
      <c r="O54" s="16">
        <v>33968.300992241588</v>
      </c>
      <c r="P54" s="16">
        <f t="shared" si="1"/>
        <v>-560.94449471181724</v>
      </c>
      <c r="R54" s="55">
        <v>7.0152846754953206E-4</v>
      </c>
      <c r="S54" s="3">
        <f t="shared" si="2"/>
        <v>-6.3940507706175239E-5</v>
      </c>
    </row>
    <row r="55" spans="1:19">
      <c r="A55" t="s">
        <v>82</v>
      </c>
      <c r="B55" t="s">
        <v>83</v>
      </c>
      <c r="C55" s="3">
        <f>+payroll!G55</f>
        <v>3.6023957582959803E-5</v>
      </c>
      <c r="D55" s="3">
        <f>+IFR!T55</f>
        <v>3.0727624127410634E-5</v>
      </c>
      <c r="E55" s="3">
        <f>+claims!R55</f>
        <v>0</v>
      </c>
      <c r="F55" s="3">
        <f>+costs!L55</f>
        <v>0</v>
      </c>
      <c r="H55" s="3">
        <f t="shared" si="3"/>
        <v>8.3439477137963046E-6</v>
      </c>
      <c r="J55" s="16">
        <f t="shared" si="4"/>
        <v>437.19338103565354</v>
      </c>
      <c r="L55" s="6">
        <f>+J55/payroll!F55</f>
        <v>1.355401087045815E-3</v>
      </c>
      <c r="O55" s="16">
        <v>375.86006287719925</v>
      </c>
      <c r="P55" s="16">
        <f t="shared" si="1"/>
        <v>61.33331815845429</v>
      </c>
      <c r="R55" s="55">
        <v>7.7624292714415265E-6</v>
      </c>
      <c r="S55" s="3">
        <f t="shared" ref="S55:S102" si="5">+H55-R55</f>
        <v>5.815184423547781E-7</v>
      </c>
    </row>
    <row r="56" spans="1:19">
      <c r="A56" t="s">
        <v>84</v>
      </c>
      <c r="B56" s="36" t="s">
        <v>566</v>
      </c>
      <c r="C56" s="3">
        <f>+payroll!G56</f>
        <v>2.9146467244792504E-3</v>
      </c>
      <c r="D56" s="3">
        <f>+IFR!T56</f>
        <v>2.8987060085352893E-3</v>
      </c>
      <c r="E56" s="3">
        <f>+claims!R56</f>
        <v>6.9856856621960733E-3</v>
      </c>
      <c r="F56" s="3">
        <f>+costs!L56</f>
        <v>8.0808520656043513E-3</v>
      </c>
      <c r="H56" s="3">
        <f t="shared" ref="H56:H105" si="6">(C56*$C$3)+(D56*$D$3)+(E56*$E$3)+(F56*$F$3)</f>
        <v>6.6230331803188384E-3</v>
      </c>
      <c r="J56" s="16">
        <f t="shared" si="4"/>
        <v>347023.53947248106</v>
      </c>
      <c r="L56" s="6">
        <f>+J56/payroll!F56</f>
        <v>1.3297153624004236E-2</v>
      </c>
      <c r="O56" s="16">
        <v>329296.11961640511</v>
      </c>
      <c r="P56" s="16">
        <f t="shared" si="1"/>
        <v>17727.419856075954</v>
      </c>
      <c r="R56" s="55">
        <v>6.8007699948627771E-3</v>
      </c>
      <c r="S56" s="3">
        <f t="shared" si="5"/>
        <v>-1.7773681454393876E-4</v>
      </c>
    </row>
    <row r="57" spans="1:19">
      <c r="A57" t="s">
        <v>85</v>
      </c>
      <c r="B57" t="s">
        <v>86</v>
      </c>
      <c r="C57" s="3">
        <f>+payroll!G57</f>
        <v>1.8458385388788355E-3</v>
      </c>
      <c r="D57" s="3">
        <f>+IFR!T57</f>
        <v>2.0222561962866385E-3</v>
      </c>
      <c r="E57" s="3">
        <f>+claims!R57</f>
        <v>6.3693774771592104E-4</v>
      </c>
      <c r="F57" s="3">
        <f>+costs!L57</f>
        <v>2.3262590970458738E-4</v>
      </c>
      <c r="H57" s="3">
        <f t="shared" si="6"/>
        <v>7.1862804987582484E-4</v>
      </c>
      <c r="J57" s="16">
        <f t="shared" si="4"/>
        <v>37653.570900593011</v>
      </c>
      <c r="L57" s="6">
        <f>+J57/payroll!F57</f>
        <v>2.2782329761829572E-3</v>
      </c>
      <c r="O57" s="16">
        <v>34152.388191109763</v>
      </c>
      <c r="P57" s="16">
        <f t="shared" si="1"/>
        <v>3501.1827094832479</v>
      </c>
      <c r="R57" s="55">
        <v>7.0533031829699737E-4</v>
      </c>
      <c r="S57" s="3">
        <f t="shared" si="5"/>
        <v>1.329773157882747E-5</v>
      </c>
    </row>
    <row r="58" spans="1:19">
      <c r="A58" t="s">
        <v>87</v>
      </c>
      <c r="B58" t="s">
        <v>88</v>
      </c>
      <c r="C58" s="3">
        <f>+payroll!G58</f>
        <v>6.3175593678437961E-2</v>
      </c>
      <c r="D58" s="3">
        <f>+IFR!T58</f>
        <v>4.7937097614247165E-2</v>
      </c>
      <c r="E58" s="3">
        <f>+claims!R58</f>
        <v>6.2301279290755684E-2</v>
      </c>
      <c r="F58" s="3">
        <f>+costs!L58</f>
        <v>5.3347346182892066E-2</v>
      </c>
      <c r="H58" s="3">
        <f t="shared" si="6"/>
        <v>5.5242686014934234E-2</v>
      </c>
      <c r="J58" s="16">
        <f t="shared" si="4"/>
        <v>2894521.5747728632</v>
      </c>
      <c r="L58" s="6">
        <f>+J58/payroll!F58</f>
        <v>5.1169730913331844E-3</v>
      </c>
      <c r="O58" s="16">
        <v>2541773.1795456051</v>
      </c>
      <c r="P58" s="16">
        <f t="shared" si="1"/>
        <v>352748.39522725809</v>
      </c>
      <c r="R58" s="55">
        <v>5.2493830760402142E-2</v>
      </c>
      <c r="S58" s="3">
        <f t="shared" si="5"/>
        <v>2.7488552545320913E-3</v>
      </c>
    </row>
    <row r="59" spans="1:19">
      <c r="A59" t="s">
        <v>89</v>
      </c>
      <c r="B59" s="36" t="s">
        <v>564</v>
      </c>
      <c r="C59" s="3">
        <f>+payroll!G59</f>
        <v>2.3481003230276589E-4</v>
      </c>
      <c r="D59" s="3">
        <f>+IFR!T59</f>
        <v>2.2823054152605729E-4</v>
      </c>
      <c r="E59" s="3">
        <f>+claims!R59</f>
        <v>0</v>
      </c>
      <c r="F59" s="3">
        <f>+costs!L59</f>
        <v>0</v>
      </c>
      <c r="H59" s="3">
        <f t="shared" si="6"/>
        <v>5.7880071728602897E-5</v>
      </c>
      <c r="J59" s="16">
        <f t="shared" si="4"/>
        <v>3032.7112682853744</v>
      </c>
      <c r="L59" s="6">
        <f>+J59/payroll!F59</f>
        <v>1.4424477499606018E-3</v>
      </c>
      <c r="O59" s="16">
        <v>2632.246002500407</v>
      </c>
      <c r="P59" s="16">
        <f t="shared" si="1"/>
        <v>400.46526578496741</v>
      </c>
      <c r="R59" s="55">
        <v>5.4362315759309174E-5</v>
      </c>
      <c r="S59" s="3">
        <f t="shared" si="5"/>
        <v>3.5177559692937225E-6</v>
      </c>
    </row>
    <row r="60" spans="1:19">
      <c r="A60" t="s">
        <v>90</v>
      </c>
      <c r="B60" t="s">
        <v>91</v>
      </c>
      <c r="C60" s="3">
        <f>+payroll!G60</f>
        <v>7.7168665498531408E-5</v>
      </c>
      <c r="D60" s="3">
        <f>+IFR!T60</f>
        <v>7.7063990655774079E-5</v>
      </c>
      <c r="E60" s="3">
        <f>+claims!R60</f>
        <v>0</v>
      </c>
      <c r="F60" s="3">
        <f>+costs!L60</f>
        <v>0</v>
      </c>
      <c r="H60" s="3">
        <f t="shared" si="6"/>
        <v>1.9279082019288188E-5</v>
      </c>
      <c r="J60" s="16">
        <f t="shared" si="4"/>
        <v>1010.1557848139269</v>
      </c>
      <c r="L60" s="6">
        <f>+J60/payroll!F60</f>
        <v>1.461951749255463E-3</v>
      </c>
      <c r="O60" s="16">
        <v>916.91967712483938</v>
      </c>
      <c r="P60" s="16">
        <f t="shared" si="1"/>
        <v>93.236107689087476</v>
      </c>
      <c r="R60" s="55">
        <v>1.8936633189464453E-5</v>
      </c>
      <c r="S60" s="3">
        <f t="shared" si="5"/>
        <v>3.4244882982373476E-7</v>
      </c>
    </row>
    <row r="61" spans="1:19">
      <c r="A61" t="s">
        <v>92</v>
      </c>
      <c r="B61" t="s">
        <v>93</v>
      </c>
      <c r="C61" s="3">
        <f>+payroll!G61</f>
        <v>1.6661875362422257E-4</v>
      </c>
      <c r="D61" s="3">
        <f>+IFR!T61</f>
        <v>1.5127788284175934E-4</v>
      </c>
      <c r="E61" s="3">
        <f>+claims!R61</f>
        <v>0</v>
      </c>
      <c r="F61" s="3">
        <f>+costs!L61</f>
        <v>0</v>
      </c>
      <c r="H61" s="3">
        <f t="shared" si="6"/>
        <v>3.9737079558247742E-5</v>
      </c>
      <c r="J61" s="16">
        <f t="shared" si="4"/>
        <v>2082.0825777501022</v>
      </c>
      <c r="L61" s="6">
        <f>+J61/payroll!F61</f>
        <v>1.3955960855016052E-3</v>
      </c>
      <c r="O61" s="16">
        <v>1968.5369804397885</v>
      </c>
      <c r="P61" s="16">
        <f t="shared" si="1"/>
        <v>113.54559731031372</v>
      </c>
      <c r="R61" s="55">
        <v>4.0655101693721067E-5</v>
      </c>
      <c r="S61" s="3">
        <f t="shared" si="5"/>
        <v>-9.1802213547332527E-7</v>
      </c>
    </row>
    <row r="62" spans="1:19">
      <c r="A62" t="s">
        <v>495</v>
      </c>
      <c r="B62" t="s">
        <v>496</v>
      </c>
      <c r="C62" s="3">
        <f>+payroll!G62</f>
        <v>8.1111137336003114E-4</v>
      </c>
      <c r="D62" s="3">
        <f>+IFR!T62</f>
        <v>8.6894603737115944E-4</v>
      </c>
      <c r="E62" s="3">
        <f>+claims!R62</f>
        <v>3.4296647953934215E-4</v>
      </c>
      <c r="F62" s="3">
        <f>+costs!L62</f>
        <v>3.4490646764181738E-4</v>
      </c>
      <c r="H62" s="3">
        <f>(C62*$C$3)+(D62*$D$3)+(E62*$E$3)+(F62*$F$3)</f>
        <v>4.6839602885739059E-4</v>
      </c>
      <c r="J62" s="16">
        <f t="shared" si="4"/>
        <v>24542.297068957312</v>
      </c>
      <c r="L62" s="6">
        <f>+J62/payroll!F62</f>
        <v>3.3792505372723784E-3</v>
      </c>
      <c r="O62" s="16">
        <v>25453.187755721392</v>
      </c>
      <c r="P62" s="16">
        <f t="shared" si="1"/>
        <v>-910.89068676407987</v>
      </c>
      <c r="R62" s="55">
        <v>5.2567055987286823E-4</v>
      </c>
      <c r="S62" s="3">
        <f t="shared" si="5"/>
        <v>-5.7274531015477637E-5</v>
      </c>
    </row>
    <row r="63" spans="1:19">
      <c r="A63" t="s">
        <v>94</v>
      </c>
      <c r="B63" t="s">
        <v>497</v>
      </c>
      <c r="C63" s="3">
        <f>+payroll!G63</f>
        <v>4.0199577933523094E-4</v>
      </c>
      <c r="D63" s="3">
        <f>+IFR!T63</f>
        <v>3.0616292155934513E-4</v>
      </c>
      <c r="E63" s="3">
        <f>+claims!R63</f>
        <v>9.7990422725526325E-5</v>
      </c>
      <c r="F63" s="3">
        <f>+costs!L63</f>
        <v>1.488773286966307E-7</v>
      </c>
      <c r="H63" s="3">
        <f t="shared" si="6"/>
        <v>1.0330772741786893E-4</v>
      </c>
      <c r="J63" s="16">
        <f t="shared" si="4"/>
        <v>5412.9599304953645</v>
      </c>
      <c r="L63" s="6">
        <f>+J63/payroll!F63</f>
        <v>1.5038308605033238E-3</v>
      </c>
      <c r="O63" s="16">
        <v>5157.4831306188407</v>
      </c>
      <c r="P63" s="16">
        <f t="shared" si="1"/>
        <v>255.47679987652373</v>
      </c>
      <c r="R63" s="55">
        <v>1.0651463662730682E-4</v>
      </c>
      <c r="S63" s="3">
        <f t="shared" si="5"/>
        <v>-3.206909209437891E-6</v>
      </c>
    </row>
    <row r="64" spans="1:19" ht="13.5" customHeight="1">
      <c r="A64" t="s">
        <v>95</v>
      </c>
      <c r="B64" t="s">
        <v>96</v>
      </c>
      <c r="C64" s="3">
        <f>+payroll!G64</f>
        <v>1.7901125543349475E-3</v>
      </c>
      <c r="D64" s="3">
        <f>+IFR!T64</f>
        <v>9.8655713203853841E-4</v>
      </c>
      <c r="E64" s="3">
        <f>+claims!R64</f>
        <v>4.8995211362763162E-5</v>
      </c>
      <c r="F64" s="3">
        <f>+costs!L64</f>
        <v>8.4445490308202983E-5</v>
      </c>
      <c r="H64" s="3">
        <f t="shared" si="6"/>
        <v>4.0510028668602196E-4</v>
      </c>
      <c r="J64" s="16">
        <f t="shared" si="4"/>
        <v>21225.823803034687</v>
      </c>
      <c r="L64" s="6">
        <f>+J64/payroll!F64</f>
        <v>1.3242497218955603E-3</v>
      </c>
      <c r="O64" s="16">
        <v>19517.090527299231</v>
      </c>
      <c r="P64" s="16">
        <f t="shared" si="1"/>
        <v>1708.7332757354561</v>
      </c>
      <c r="R64" s="55">
        <v>4.0307563842445184E-4</v>
      </c>
      <c r="S64" s="3">
        <f t="shared" si="5"/>
        <v>2.0246482615701223E-6</v>
      </c>
    </row>
    <row r="65" spans="1:19" ht="13.5" customHeight="1">
      <c r="A65" t="s">
        <v>97</v>
      </c>
      <c r="B65" t="s">
        <v>98</v>
      </c>
      <c r="C65" s="3">
        <f>+payroll!G65</f>
        <v>2.1119345005088425E-3</v>
      </c>
      <c r="D65" s="3">
        <f>+IFR!T65</f>
        <v>1.946038328614083E-3</v>
      </c>
      <c r="E65" s="3">
        <f>+claims!R65</f>
        <v>4.4095690226486839E-4</v>
      </c>
      <c r="F65" s="3">
        <f>+costs!L65</f>
        <v>2.2043004233970545E-4</v>
      </c>
      <c r="H65" s="3">
        <f t="shared" si="6"/>
        <v>7.0564816438391925E-4</v>
      </c>
      <c r="J65" s="16">
        <f t="shared" si="4"/>
        <v>36973.470758752599</v>
      </c>
      <c r="L65" s="6">
        <f>+J65/payroll!F65</f>
        <v>1.9552191828121606E-3</v>
      </c>
      <c r="O65" s="16">
        <v>37327.523602275207</v>
      </c>
      <c r="P65" s="16">
        <f t="shared" si="1"/>
        <v>-354.05284352260787</v>
      </c>
      <c r="R65" s="55">
        <v>7.7090462770287253E-4</v>
      </c>
      <c r="S65" s="3">
        <f t="shared" si="5"/>
        <v>-6.5256463318953272E-5</v>
      </c>
    </row>
    <row r="66" spans="1:19">
      <c r="A66" t="s">
        <v>99</v>
      </c>
      <c r="B66" t="s">
        <v>100</v>
      </c>
      <c r="C66" s="3">
        <f>+payroll!G66</f>
        <v>8.1821021082950363E-3</v>
      </c>
      <c r="D66" s="3">
        <f>+IFR!T66</f>
        <v>7.3538552447011078E-3</v>
      </c>
      <c r="E66" s="3">
        <f>+claims!R66</f>
        <v>1.8618180317849999E-3</v>
      </c>
      <c r="F66" s="3">
        <f>+costs!L66</f>
        <v>1.7734287365691623E-3</v>
      </c>
      <c r="H66" s="3">
        <f t="shared" si="6"/>
        <v>3.2853246158337655E-3</v>
      </c>
      <c r="J66" s="16">
        <f t="shared" si="4"/>
        <v>172139.40281782157</v>
      </c>
      <c r="L66" s="6">
        <f>+J66/payroll!F66</f>
        <v>2.3496386150784086E-3</v>
      </c>
      <c r="O66" s="16">
        <v>174581.28669521154</v>
      </c>
      <c r="P66" s="16">
        <f t="shared" ref="P66:P129" si="7">+J66-O66</f>
        <v>-2441.883877389977</v>
      </c>
      <c r="R66" s="55">
        <v>3.6055304192603114E-3</v>
      </c>
      <c r="S66" s="3">
        <f t="shared" si="5"/>
        <v>-3.2020580342654583E-4</v>
      </c>
    </row>
    <row r="67" spans="1:19">
      <c r="A67" t="s">
        <v>101</v>
      </c>
      <c r="B67" t="s">
        <v>539</v>
      </c>
      <c r="C67" s="3">
        <f>+payroll!G67</f>
        <v>4.5789936868751019E-3</v>
      </c>
      <c r="D67" s="3">
        <f>+IFR!T67</f>
        <v>3.9330690891256764E-3</v>
      </c>
      <c r="E67" s="3">
        <f>+claims!R67</f>
        <v>7.839233818042106E-4</v>
      </c>
      <c r="F67" s="3">
        <f>+costs!L67</f>
        <v>9.2915348484901722E-4</v>
      </c>
      <c r="H67" s="3">
        <f t="shared" si="6"/>
        <v>1.7390884451801392E-3</v>
      </c>
      <c r="J67" s="16">
        <f t="shared" si="4"/>
        <v>91122.090327962476</v>
      </c>
      <c r="L67" s="6">
        <f>+J67/payroll!F67</f>
        <v>2.2224873771522382E-3</v>
      </c>
      <c r="O67" s="16">
        <v>75469.933156373503</v>
      </c>
      <c r="P67" s="16">
        <f t="shared" si="7"/>
        <v>15652.157171588973</v>
      </c>
      <c r="R67" s="55">
        <v>1.5586386426965802E-3</v>
      </c>
      <c r="S67" s="3">
        <f t="shared" si="5"/>
        <v>1.8044980248355905E-4</v>
      </c>
    </row>
    <row r="68" spans="1:19">
      <c r="A68" t="s">
        <v>102</v>
      </c>
      <c r="B68" t="s">
        <v>103</v>
      </c>
      <c r="C68" s="3">
        <f>+payroll!G68</f>
        <v>1.4304271663820154E-4</v>
      </c>
      <c r="D68" s="3">
        <f>+IFR!T68</f>
        <v>1.5085482135015005E-4</v>
      </c>
      <c r="E68" s="3">
        <f>+claims!R68</f>
        <v>0</v>
      </c>
      <c r="F68" s="3">
        <f>+costs!L68</f>
        <v>0</v>
      </c>
      <c r="H68" s="3">
        <f t="shared" si="6"/>
        <v>3.6737192248543945E-5</v>
      </c>
      <c r="J68" s="16">
        <f t="shared" si="4"/>
        <v>1924.8990813234886</v>
      </c>
      <c r="L68" s="6">
        <f>+J68/payroll!F68</f>
        <v>1.5028924046915776E-3</v>
      </c>
      <c r="O68" s="16">
        <v>1723.1672365222387</v>
      </c>
      <c r="P68" s="16">
        <f t="shared" si="7"/>
        <v>201.73184480124996</v>
      </c>
      <c r="R68" s="55">
        <v>3.5587616555950551E-5</v>
      </c>
      <c r="S68" s="3">
        <f t="shared" si="5"/>
        <v>1.1495756925933943E-6</v>
      </c>
    </row>
    <row r="69" spans="1:19">
      <c r="A69" t="s">
        <v>104</v>
      </c>
      <c r="B69" t="s">
        <v>105</v>
      </c>
      <c r="C69" s="3">
        <f>+payroll!G69</f>
        <v>2.6724807267769192E-4</v>
      </c>
      <c r="D69" s="3">
        <f>+IFR!T69</f>
        <v>2.2208501670057515E-4</v>
      </c>
      <c r="E69" s="3">
        <f>+claims!R69</f>
        <v>0</v>
      </c>
      <c r="F69" s="3">
        <f>+costs!L69</f>
        <v>0</v>
      </c>
      <c r="H69" s="3">
        <f t="shared" si="6"/>
        <v>6.1166636172283381E-5</v>
      </c>
      <c r="J69" s="16">
        <f t="shared" ref="J69:J100" si="8">(+H69*$J$275)</f>
        <v>3204.9156337020527</v>
      </c>
      <c r="L69" s="6">
        <f>+J69/payroll!F69</f>
        <v>1.3393302987659932E-3</v>
      </c>
      <c r="O69" s="16">
        <v>2965.3529885137004</v>
      </c>
      <c r="P69" s="16">
        <f t="shared" si="7"/>
        <v>239.56264518835223</v>
      </c>
      <c r="R69" s="55">
        <v>6.12417894627871E-5</v>
      </c>
      <c r="S69" s="3">
        <f t="shared" si="5"/>
        <v>-7.5153290503718957E-8</v>
      </c>
    </row>
    <row r="70" spans="1:19">
      <c r="A70" t="s">
        <v>106</v>
      </c>
      <c r="B70" t="s">
        <v>107</v>
      </c>
      <c r="C70" s="3">
        <f>+payroll!G70</f>
        <v>3.631687620692158E-3</v>
      </c>
      <c r="D70" s="3">
        <f>+IFR!T70</f>
        <v>3.169532162348112E-3</v>
      </c>
      <c r="E70" s="3">
        <f>+claims!R70</f>
        <v>2.2047845113243422E-3</v>
      </c>
      <c r="F70" s="3">
        <f>+costs!L70</f>
        <v>2.5503278283893274E-3</v>
      </c>
      <c r="H70" s="3">
        <f t="shared" si="6"/>
        <v>2.7110668466122814E-3</v>
      </c>
      <c r="J70" s="16">
        <f t="shared" si="8"/>
        <v>142050.32456331447</v>
      </c>
      <c r="L70" s="6">
        <f>+J70/payroll!F70</f>
        <v>4.3683700276596522E-3</v>
      </c>
      <c r="O70" s="16">
        <v>115377.80896511026</v>
      </c>
      <c r="P70" s="16">
        <f t="shared" si="7"/>
        <v>26672.515598204205</v>
      </c>
      <c r="R70" s="55">
        <v>2.3828338523908944E-3</v>
      </c>
      <c r="S70" s="3">
        <f t="shared" si="5"/>
        <v>3.2823299422138699E-4</v>
      </c>
    </row>
    <row r="71" spans="1:19">
      <c r="A71" t="s">
        <v>108</v>
      </c>
      <c r="B71" t="s">
        <v>109</v>
      </c>
      <c r="C71" s="3">
        <f>+payroll!G71</f>
        <v>1.4647505923321875E-4</v>
      </c>
      <c r="D71" s="3">
        <f>+IFR!T71</f>
        <v>1.0071090139730313E-4</v>
      </c>
      <c r="E71" s="3">
        <f>+claims!R71</f>
        <v>4.8995211362763162E-5</v>
      </c>
      <c r="F71" s="3">
        <f>+costs!L71</f>
        <v>2.4964186214374057E-6</v>
      </c>
      <c r="H71" s="3">
        <f t="shared" si="6"/>
        <v>3.974537795609215E-5</v>
      </c>
      <c r="J71" s="16">
        <f t="shared" si="8"/>
        <v>2082.5173844789097</v>
      </c>
      <c r="L71" s="6">
        <f>+J71/payroll!F71</f>
        <v>1.5878542183925559E-3</v>
      </c>
      <c r="O71" s="16">
        <v>1575.7643403127636</v>
      </c>
      <c r="P71" s="16">
        <f t="shared" si="7"/>
        <v>506.75304416614608</v>
      </c>
      <c r="R71" s="55">
        <v>3.2543386351036439E-5</v>
      </c>
      <c r="S71" s="3">
        <f t="shared" si="5"/>
        <v>7.2019916050557108E-6</v>
      </c>
    </row>
    <row r="72" spans="1:19">
      <c r="A72" t="s">
        <v>110</v>
      </c>
      <c r="B72" t="s">
        <v>111</v>
      </c>
      <c r="C72" s="3">
        <f>+payroll!G72</f>
        <v>2.1259162922705478E-4</v>
      </c>
      <c r="D72" s="3">
        <f>+IFR!T72</f>
        <v>1.6468225220748483E-4</v>
      </c>
      <c r="E72" s="3">
        <f>+claims!R72</f>
        <v>0</v>
      </c>
      <c r="F72" s="3">
        <f>+costs!L72</f>
        <v>0</v>
      </c>
      <c r="H72" s="3">
        <f t="shared" si="6"/>
        <v>4.7159235179317454E-5</v>
      </c>
      <c r="J72" s="16">
        <f t="shared" si="8"/>
        <v>2470.9773098183459</v>
      </c>
      <c r="L72" s="6">
        <f>+J72/payroll!F72</f>
        <v>1.2981003623883721E-3</v>
      </c>
      <c r="O72" s="16">
        <v>2238.0640383706668</v>
      </c>
      <c r="P72" s="16">
        <f t="shared" si="7"/>
        <v>232.91327144767911</v>
      </c>
      <c r="R72" s="55">
        <v>4.6221494430189387E-5</v>
      </c>
      <c r="S72" s="3">
        <f t="shared" si="5"/>
        <v>9.3774074912806698E-7</v>
      </c>
    </row>
    <row r="73" spans="1:19">
      <c r="A73" t="s">
        <v>112</v>
      </c>
      <c r="B73" t="s">
        <v>113</v>
      </c>
      <c r="C73" s="3">
        <f>+payroll!G73</f>
        <v>2.6441293290066153E-5</v>
      </c>
      <c r="D73" s="3">
        <f>+IFR!T73</f>
        <v>2.5517287862327962E-5</v>
      </c>
      <c r="E73" s="3">
        <f>+claims!R73</f>
        <v>0</v>
      </c>
      <c r="F73" s="3">
        <f>+costs!L73</f>
        <v>0</v>
      </c>
      <c r="H73" s="3">
        <f t="shared" si="6"/>
        <v>6.4948226440492647E-6</v>
      </c>
      <c r="J73" s="16">
        <f t="shared" si="8"/>
        <v>340.30576033978002</v>
      </c>
      <c r="L73" s="6">
        <f>+J73/payroll!F73</f>
        <v>1.4373822613492919E-3</v>
      </c>
      <c r="O73" s="16">
        <v>318.29473281857724</v>
      </c>
      <c r="P73" s="16">
        <f t="shared" si="7"/>
        <v>22.011027521202777</v>
      </c>
      <c r="R73" s="55">
        <v>6.573564459238178E-6</v>
      </c>
      <c r="S73" s="3">
        <f t="shared" si="5"/>
        <v>-7.8741815188913277E-8</v>
      </c>
    </row>
    <row r="74" spans="1:19">
      <c r="A74" t="s">
        <v>114</v>
      </c>
      <c r="B74" t="s">
        <v>115</v>
      </c>
      <c r="C74" s="3">
        <f>+payroll!G74</f>
        <v>4.9655831251396222E-4</v>
      </c>
      <c r="D74" s="3">
        <f>+IFR!T74</f>
        <v>4.4074100867968569E-4</v>
      </c>
      <c r="E74" s="3">
        <f>+claims!R74</f>
        <v>0</v>
      </c>
      <c r="F74" s="3">
        <f>+costs!L74</f>
        <v>0</v>
      </c>
      <c r="H74" s="3">
        <f t="shared" si="6"/>
        <v>1.1716241514920599E-4</v>
      </c>
      <c r="J74" s="16">
        <f t="shared" si="8"/>
        <v>6138.8966190056717</v>
      </c>
      <c r="L74" s="6">
        <f>+J74/payroll!F74</f>
        <v>1.3807203862946156E-3</v>
      </c>
      <c r="O74" s="16">
        <v>5207.4365791672326</v>
      </c>
      <c r="P74" s="16">
        <f t="shared" si="7"/>
        <v>931.46003983843912</v>
      </c>
      <c r="R74" s="55">
        <v>1.0754629747537137E-4</v>
      </c>
      <c r="S74" s="3">
        <f t="shared" si="5"/>
        <v>9.6161176738346224E-6</v>
      </c>
    </row>
    <row r="75" spans="1:19">
      <c r="A75" t="s">
        <v>116</v>
      </c>
      <c r="B75" t="s">
        <v>117</v>
      </c>
      <c r="C75" s="3">
        <f>+payroll!G75</f>
        <v>2.0220476020311166E-4</v>
      </c>
      <c r="D75" s="3">
        <f>+IFR!T75</f>
        <v>1.2990214431834324E-4</v>
      </c>
      <c r="E75" s="3">
        <f>+claims!R75</f>
        <v>0</v>
      </c>
      <c r="F75" s="3">
        <f>+costs!L75</f>
        <v>0</v>
      </c>
      <c r="H75" s="3">
        <f t="shared" si="6"/>
        <v>4.1513363065181862E-5</v>
      </c>
      <c r="J75" s="16">
        <f t="shared" si="8"/>
        <v>2175.1535579038205</v>
      </c>
      <c r="L75" s="6">
        <f>+J75/payroll!F75</f>
        <v>1.2013905751591402E-3</v>
      </c>
      <c r="O75" s="16">
        <v>1997.4297369058786</v>
      </c>
      <c r="P75" s="16">
        <f t="shared" si="7"/>
        <v>177.72382099794186</v>
      </c>
      <c r="R75" s="55">
        <v>4.1251807757164381E-5</v>
      </c>
      <c r="S75" s="3">
        <f t="shared" si="5"/>
        <v>2.6155530801748132E-7</v>
      </c>
    </row>
    <row r="76" spans="1:19">
      <c r="A76" t="s">
        <v>118</v>
      </c>
      <c r="B76" t="s">
        <v>119</v>
      </c>
      <c r="C76" s="3">
        <f>+payroll!G76</f>
        <v>1.313668512489622E-3</v>
      </c>
      <c r="D76" s="3">
        <f>+IFR!T76</f>
        <v>9.460545608155239E-4</v>
      </c>
      <c r="E76" s="3">
        <f>+claims!R76</f>
        <v>9.7990422725526325E-5</v>
      </c>
      <c r="F76" s="3">
        <f>+costs!L76</f>
        <v>1.6549603284896902E-4</v>
      </c>
      <c r="H76" s="3">
        <f t="shared" si="6"/>
        <v>3.9646156728135354E-4</v>
      </c>
      <c r="J76" s="16">
        <f t="shared" si="8"/>
        <v>20773.185426825719</v>
      </c>
      <c r="L76" s="6">
        <f>+J76/payroll!F76</f>
        <v>1.7660499441595277E-3</v>
      </c>
      <c r="O76" s="16">
        <v>20833.557906762631</v>
      </c>
      <c r="P76" s="16">
        <f t="shared" si="7"/>
        <v>-60.372479936911986</v>
      </c>
      <c r="R76" s="55">
        <v>4.3026390855620923E-4</v>
      </c>
      <c r="S76" s="3">
        <f t="shared" si="5"/>
        <v>-3.3802341274855692E-5</v>
      </c>
    </row>
    <row r="77" spans="1:19">
      <c r="A77" t="s">
        <v>120</v>
      </c>
      <c r="B77" t="s">
        <v>121</v>
      </c>
      <c r="C77" s="3">
        <f>+payroll!G77</f>
        <v>1.5531462557961774E-4</v>
      </c>
      <c r="D77" s="3">
        <f>+IFR!T77</f>
        <v>9.1715278102032178E-5</v>
      </c>
      <c r="E77" s="3">
        <f>+claims!R77</f>
        <v>0</v>
      </c>
      <c r="F77" s="3">
        <f>+costs!L77</f>
        <v>0</v>
      </c>
      <c r="H77" s="3">
        <f t="shared" si="6"/>
        <v>3.087873796020624E-5</v>
      </c>
      <c r="J77" s="16">
        <f t="shared" si="8"/>
        <v>1617.9367745335935</v>
      </c>
      <c r="L77" s="6">
        <f>+J77/payroll!F77</f>
        <v>1.1634155554001884E-3</v>
      </c>
      <c r="O77" s="16">
        <v>1422.5435331293972</v>
      </c>
      <c r="P77" s="16">
        <f t="shared" si="7"/>
        <v>195.39324140419626</v>
      </c>
      <c r="R77" s="55">
        <v>2.9379002059793848E-5</v>
      </c>
      <c r="S77" s="3">
        <f t="shared" si="5"/>
        <v>1.499735900412392E-6</v>
      </c>
    </row>
    <row r="78" spans="1:19">
      <c r="A78" t="s">
        <v>122</v>
      </c>
      <c r="B78" t="s">
        <v>123</v>
      </c>
      <c r="C78" s="3">
        <f>+payroll!G78</f>
        <v>3.1523913512535072E-4</v>
      </c>
      <c r="D78" s="3">
        <f>+IFR!T78</f>
        <v>2.5506154665180352E-4</v>
      </c>
      <c r="E78" s="3">
        <f>+claims!R78</f>
        <v>0</v>
      </c>
      <c r="F78" s="3">
        <f>+costs!L78</f>
        <v>0</v>
      </c>
      <c r="H78" s="3">
        <f t="shared" si="6"/>
        <v>7.1287585222144274E-5</v>
      </c>
      <c r="J78" s="16">
        <f t="shared" si="8"/>
        <v>3735.2176066017701</v>
      </c>
      <c r="L78" s="6">
        <f>+J78/payroll!F78</f>
        <v>1.3233095742765215E-3</v>
      </c>
      <c r="O78" s="16">
        <v>3458.7776561650198</v>
      </c>
      <c r="P78" s="16">
        <f t="shared" si="7"/>
        <v>276.43995043675022</v>
      </c>
      <c r="R78" s="55">
        <v>7.1432215266763253E-5</v>
      </c>
      <c r="S78" s="3">
        <f t="shared" si="5"/>
        <v>-1.4463004461897906E-7</v>
      </c>
    </row>
    <row r="79" spans="1:19">
      <c r="A79" t="s">
        <v>124</v>
      </c>
      <c r="B79" t="s">
        <v>504</v>
      </c>
      <c r="C79" s="3">
        <f>+payroll!G79</f>
        <v>1.6769678799615658E-4</v>
      </c>
      <c r="D79" s="3">
        <f>+IFR!T79</f>
        <v>1.2829896392908705E-4</v>
      </c>
      <c r="E79" s="3">
        <f>+claims!R79</f>
        <v>0</v>
      </c>
      <c r="F79" s="3">
        <f>+costs!L79</f>
        <v>0</v>
      </c>
      <c r="H79" s="3">
        <f t="shared" si="6"/>
        <v>3.699946899065545E-5</v>
      </c>
      <c r="J79" s="16">
        <f t="shared" si="8"/>
        <v>1938.6414559864015</v>
      </c>
      <c r="L79" s="6">
        <f>+J79/payroll!F79</f>
        <v>1.2910956713022149E-3</v>
      </c>
      <c r="O79" s="16">
        <v>2777.58068768354</v>
      </c>
      <c r="P79" s="16">
        <f t="shared" si="7"/>
        <v>-838.93923169713844</v>
      </c>
      <c r="R79" s="55">
        <v>5.736383234977992E-5</v>
      </c>
      <c r="S79" s="3">
        <f t="shared" si="5"/>
        <v>-2.036436335912447E-5</v>
      </c>
    </row>
    <row r="80" spans="1:19">
      <c r="A80" t="s">
        <v>125</v>
      </c>
      <c r="B80" t="s">
        <v>126</v>
      </c>
      <c r="C80" s="3">
        <f>+payroll!G80</f>
        <v>6.5848632170658803E-4</v>
      </c>
      <c r="D80" s="3">
        <f>+IFR!T80</f>
        <v>6.1045546599789141E-4</v>
      </c>
      <c r="E80" s="3">
        <f>+claims!R80</f>
        <v>3.919616909021053E-4</v>
      </c>
      <c r="F80" s="3">
        <f>+costs!L80</f>
        <v>6.8215773566514132E-5</v>
      </c>
      <c r="H80" s="3">
        <f t="shared" si="6"/>
        <v>2.5834144123828418E-4</v>
      </c>
      <c r="J80" s="16">
        <f t="shared" si="8"/>
        <v>13536.178800574196</v>
      </c>
      <c r="L80" s="6">
        <f>+J80/payroll!F80</f>
        <v>2.2958050044316449E-3</v>
      </c>
      <c r="O80" s="16">
        <v>11149.78125113599</v>
      </c>
      <c r="P80" s="16">
        <f t="shared" si="7"/>
        <v>2386.3975494382066</v>
      </c>
      <c r="R80" s="55">
        <v>2.3027024390794427E-4</v>
      </c>
      <c r="S80" s="3">
        <f t="shared" si="5"/>
        <v>2.8071197330339903E-5</v>
      </c>
    </row>
    <row r="81" spans="1:19">
      <c r="A81" t="s">
        <v>483</v>
      </c>
      <c r="B81" t="s">
        <v>540</v>
      </c>
      <c r="C81" s="3">
        <f>+payroll!G81</f>
        <v>4.5308443185654923E-5</v>
      </c>
      <c r="D81" s="3">
        <f>+IFR!T81</f>
        <v>3.9856845788452925E-5</v>
      </c>
      <c r="E81" s="3">
        <f>+claims!R81</f>
        <v>0</v>
      </c>
      <c r="F81" s="3">
        <f>+costs!L81</f>
        <v>0</v>
      </c>
      <c r="H81" s="3">
        <f>(C81*$C$3)+(D81*$D$3)+(E81*$E$3)+(F81*$F$3)</f>
        <v>1.0645661121763482E-5</v>
      </c>
      <c r="J81" s="16">
        <f t="shared" si="8"/>
        <v>557.79503165966321</v>
      </c>
      <c r="L81" s="6">
        <f>+J81/payroll!F81</f>
        <v>1.3749318602826477E-3</v>
      </c>
      <c r="O81" s="16">
        <v>527.48480389451868</v>
      </c>
      <c r="P81" s="16">
        <f t="shared" si="7"/>
        <v>30.310227765144532</v>
      </c>
      <c r="R81" s="55">
        <v>1.0893850893993966E-5</v>
      </c>
      <c r="S81" s="3">
        <f>+H81-R81</f>
        <v>-2.4818977223048377E-7</v>
      </c>
    </row>
    <row r="82" spans="1:19">
      <c r="A82" t="s">
        <v>127</v>
      </c>
      <c r="B82" t="s">
        <v>498</v>
      </c>
      <c r="C82" s="3">
        <f>+payroll!G82</f>
        <v>8.898718498604705E-4</v>
      </c>
      <c r="D82" s="3">
        <f>+IFR!T82</f>
        <v>8.7616034912281233E-4</v>
      </c>
      <c r="E82" s="3">
        <f>+claims!R82</f>
        <v>4.8995211362763162E-5</v>
      </c>
      <c r="F82" s="3">
        <f>+costs!L82</f>
        <v>2.3318637837981476E-4</v>
      </c>
      <c r="H82" s="3">
        <f t="shared" si="6"/>
        <v>3.6801513360521366E-4</v>
      </c>
      <c r="J82" s="16">
        <f t="shared" si="8"/>
        <v>19282.692803446167</v>
      </c>
      <c r="L82" s="6">
        <f>+J82/payroll!F82</f>
        <v>2.4200586313855928E-3</v>
      </c>
      <c r="O82" s="16">
        <v>10855.110504375294</v>
      </c>
      <c r="P82" s="16">
        <f t="shared" si="7"/>
        <v>8427.582299070873</v>
      </c>
      <c r="R82" s="55">
        <v>2.241845725211439E-4</v>
      </c>
      <c r="S82" s="3">
        <f t="shared" si="5"/>
        <v>1.4383056108406976E-4</v>
      </c>
    </row>
    <row r="83" spans="1:19">
      <c r="A83" t="s">
        <v>128</v>
      </c>
      <c r="B83" t="s">
        <v>129</v>
      </c>
      <c r="C83" s="3">
        <f>+payroll!G83</f>
        <v>2.4834745949862372E-4</v>
      </c>
      <c r="D83" s="3">
        <f>+IFR!T83</f>
        <v>2.566201942524693E-4</v>
      </c>
      <c r="E83" s="3">
        <f>+claims!R83</f>
        <v>0</v>
      </c>
      <c r="F83" s="3">
        <f>+costs!L83</f>
        <v>1.0978068971915211E-5</v>
      </c>
      <c r="H83" s="3">
        <f t="shared" si="6"/>
        <v>6.9707798102035755E-5</v>
      </c>
      <c r="J83" s="16">
        <f t="shared" si="8"/>
        <v>3652.442342895979</v>
      </c>
      <c r="L83" s="6">
        <f>+J83/payroll!F83</f>
        <v>1.6425149123353035E-3</v>
      </c>
      <c r="O83" s="16">
        <v>3178.6787257891419</v>
      </c>
      <c r="P83" s="16">
        <f t="shared" si="7"/>
        <v>473.76361710683705</v>
      </c>
      <c r="R83" s="55">
        <v>6.5647487516213316E-5</v>
      </c>
      <c r="S83" s="3">
        <f t="shared" si="5"/>
        <v>4.0603105858224398E-6</v>
      </c>
    </row>
    <row r="84" spans="1:19">
      <c r="A84" t="s">
        <v>130</v>
      </c>
      <c r="B84" t="s">
        <v>541</v>
      </c>
      <c r="C84" s="3">
        <f>+payroll!G84</f>
        <v>6.5130684038011537E-4</v>
      </c>
      <c r="D84" s="3">
        <f>+IFR!T84</f>
        <v>5.8801094054830453E-4</v>
      </c>
      <c r="E84" s="3">
        <f>+claims!R84</f>
        <v>9.7990422725526325E-5</v>
      </c>
      <c r="F84" s="3">
        <f>+costs!L84</f>
        <v>0</v>
      </c>
      <c r="H84" s="3">
        <f t="shared" si="6"/>
        <v>1.6961328602488142E-4</v>
      </c>
      <c r="J84" s="16">
        <f t="shared" si="8"/>
        <v>8887.1369439642604</v>
      </c>
      <c r="L84" s="6">
        <f>+J84/payroll!F84</f>
        <v>1.5239190810861403E-3</v>
      </c>
      <c r="O84" s="16">
        <v>8949.84880465684</v>
      </c>
      <c r="P84" s="16">
        <f t="shared" si="7"/>
        <v>-62.711860692579648</v>
      </c>
      <c r="R84" s="55">
        <v>1.8483626008156725E-4</v>
      </c>
      <c r="S84" s="3">
        <f t="shared" si="5"/>
        <v>-1.5222974056685825E-5</v>
      </c>
    </row>
    <row r="85" spans="1:19">
      <c r="A85" t="s">
        <v>131</v>
      </c>
      <c r="B85" t="s">
        <v>132</v>
      </c>
      <c r="C85" s="3">
        <f>+payroll!G85</f>
        <v>6.4548489877825905E-5</v>
      </c>
      <c r="D85" s="3">
        <f>+IFR!T85</f>
        <v>6.6398387788361247E-5</v>
      </c>
      <c r="E85" s="3">
        <f>+claims!R85</f>
        <v>0</v>
      </c>
      <c r="F85" s="3">
        <f>+costs!L85</f>
        <v>0</v>
      </c>
      <c r="H85" s="3">
        <f t="shared" si="6"/>
        <v>1.6368359708273394E-5</v>
      </c>
      <c r="J85" s="16">
        <f t="shared" si="8"/>
        <v>857.64421929867649</v>
      </c>
      <c r="L85" s="6">
        <f>+J85/payroll!F85</f>
        <v>1.4839072351431821E-3</v>
      </c>
      <c r="O85" s="16">
        <v>714.1004844923541</v>
      </c>
      <c r="P85" s="16">
        <f t="shared" si="7"/>
        <v>143.54373480632239</v>
      </c>
      <c r="R85" s="55">
        <v>1.4747920971282021E-5</v>
      </c>
      <c r="S85" s="3">
        <f t="shared" si="5"/>
        <v>1.620438736991373E-6</v>
      </c>
    </row>
    <row r="86" spans="1:19">
      <c r="A86" t="s">
        <v>133</v>
      </c>
      <c r="B86" t="s">
        <v>542</v>
      </c>
      <c r="C86" s="3">
        <f>+payroll!G86</f>
        <v>2.3046466755419765E-5</v>
      </c>
      <c r="D86" s="3">
        <f>+IFR!T86</f>
        <v>2.0039754865702588E-5</v>
      </c>
      <c r="E86" s="3">
        <f>+claims!R86</f>
        <v>0</v>
      </c>
      <c r="F86" s="3">
        <f>+costs!L86</f>
        <v>0</v>
      </c>
      <c r="H86" s="3">
        <f t="shared" si="6"/>
        <v>5.3857777026402942E-6</v>
      </c>
      <c r="J86" s="16">
        <f t="shared" si="8"/>
        <v>282.195723665728</v>
      </c>
      <c r="L86" s="6">
        <f>+J86/payroll!F86</f>
        <v>1.3675138984585093E-3</v>
      </c>
      <c r="O86" s="16">
        <v>244.05509347356835</v>
      </c>
      <c r="P86" s="16">
        <f t="shared" si="7"/>
        <v>38.140630192159648</v>
      </c>
      <c r="R86" s="55">
        <v>5.0403343917988484E-6</v>
      </c>
      <c r="S86" s="3">
        <f t="shared" si="5"/>
        <v>3.454433108414458E-7</v>
      </c>
    </row>
    <row r="87" spans="1:19">
      <c r="A87" t="s">
        <v>134</v>
      </c>
      <c r="B87" t="s">
        <v>135</v>
      </c>
      <c r="C87" s="3">
        <f>+payroll!G87</f>
        <v>5.846413129799504E-5</v>
      </c>
      <c r="D87" s="3">
        <f>+IFR!T87</f>
        <v>6.1499781043411724E-5</v>
      </c>
      <c r="E87" s="3">
        <f>+claims!R87</f>
        <v>0</v>
      </c>
      <c r="F87" s="3">
        <f>+costs!L87</f>
        <v>0</v>
      </c>
      <c r="H87" s="3">
        <f t="shared" si="6"/>
        <v>1.4995489042675846E-5</v>
      </c>
      <c r="J87" s="16">
        <f t="shared" si="8"/>
        <v>785.71064677342656</v>
      </c>
      <c r="L87" s="6">
        <f>+J87/payroll!F87</f>
        <v>1.5009243765067095E-3</v>
      </c>
      <c r="O87" s="16">
        <v>1056.8482546421981</v>
      </c>
      <c r="P87" s="16">
        <f t="shared" si="7"/>
        <v>-271.13760786877151</v>
      </c>
      <c r="R87" s="55">
        <v>2.1826500438773131E-5</v>
      </c>
      <c r="S87" s="3">
        <f t="shared" si="5"/>
        <v>-6.8310113960972849E-6</v>
      </c>
    </row>
    <row r="88" spans="1:19">
      <c r="A88" t="s">
        <v>136</v>
      </c>
      <c r="B88" t="s">
        <v>137</v>
      </c>
      <c r="C88" s="3">
        <f>+payroll!G88</f>
        <v>3.3916994207082592E-5</v>
      </c>
      <c r="D88" s="3">
        <f>+IFR!T88</f>
        <v>3.3822652934446923E-5</v>
      </c>
      <c r="E88" s="3">
        <f>+claims!R88</f>
        <v>0</v>
      </c>
      <c r="F88" s="3">
        <f>+costs!L88</f>
        <v>0</v>
      </c>
      <c r="H88" s="3">
        <f t="shared" si="6"/>
        <v>8.4674558926911894E-6</v>
      </c>
      <c r="J88" s="16">
        <f t="shared" si="8"/>
        <v>443.66477325534947</v>
      </c>
      <c r="L88" s="6">
        <f>+J88/payroll!F88</f>
        <v>1.4609093346205143E-3</v>
      </c>
      <c r="O88" s="16">
        <v>412.60952531632211</v>
      </c>
      <c r="P88" s="16">
        <f t="shared" si="7"/>
        <v>31.055247939027367</v>
      </c>
      <c r="R88" s="55">
        <v>8.5213955227731826E-6</v>
      </c>
      <c r="S88" s="3">
        <f t="shared" si="5"/>
        <v>-5.3939630081993213E-8</v>
      </c>
    </row>
    <row r="89" spans="1:19">
      <c r="A89" t="s">
        <v>138</v>
      </c>
      <c r="B89" t="s">
        <v>139</v>
      </c>
      <c r="C89" s="3">
        <f>+payroll!G89</f>
        <v>4.8604898086862102E-4</v>
      </c>
      <c r="D89" s="3">
        <f>+IFR!T89</f>
        <v>4.4158713166290422E-4</v>
      </c>
      <c r="E89" s="3">
        <f>+claims!R89</f>
        <v>1.4698563408828947E-4</v>
      </c>
      <c r="F89" s="3">
        <f>+costs!L89</f>
        <v>0</v>
      </c>
      <c r="H89" s="3">
        <f t="shared" si="6"/>
        <v>1.3800235917968407E-4</v>
      </c>
      <c r="J89" s="16">
        <f t="shared" si="8"/>
        <v>7230.8360586804629</v>
      </c>
      <c r="L89" s="6">
        <f>+J89/payroll!F89</f>
        <v>1.6614763056983135E-3</v>
      </c>
      <c r="O89" s="16">
        <v>6048.3882943913377</v>
      </c>
      <c r="P89" s="16">
        <f t="shared" si="7"/>
        <v>1182.4477642891252</v>
      </c>
      <c r="R89" s="55">
        <v>1.2491400651089431E-4</v>
      </c>
      <c r="S89" s="3">
        <f t="shared" si="5"/>
        <v>1.3088352668789755E-5</v>
      </c>
    </row>
    <row r="90" spans="1:19">
      <c r="A90" t="s">
        <v>140</v>
      </c>
      <c r="B90" t="s">
        <v>141</v>
      </c>
      <c r="C90" s="3">
        <f>+payroll!G90</f>
        <v>6.8410289453679332E-5</v>
      </c>
      <c r="D90" s="3">
        <f>+IFR!T90</f>
        <v>6.8580494429293308E-5</v>
      </c>
      <c r="E90" s="3">
        <f>+claims!R90</f>
        <v>0</v>
      </c>
      <c r="F90" s="3">
        <f>+costs!L90</f>
        <v>0</v>
      </c>
      <c r="H90" s="3">
        <f t="shared" si="6"/>
        <v>1.712384798537158E-5</v>
      </c>
      <c r="J90" s="16">
        <f t="shared" si="8"/>
        <v>897.2291358785385</v>
      </c>
      <c r="L90" s="6">
        <f>+J90/payroll!F90</f>
        <v>1.4647638529371818E-3</v>
      </c>
      <c r="O90" s="16">
        <v>837.47479025183816</v>
      </c>
      <c r="P90" s="16">
        <f t="shared" si="7"/>
        <v>59.754345626700342</v>
      </c>
      <c r="R90" s="55">
        <v>1.7295902033808714E-5</v>
      </c>
      <c r="S90" s="3">
        <f t="shared" si="5"/>
        <v>-1.7205404843713399E-7</v>
      </c>
    </row>
    <row r="91" spans="1:19">
      <c r="A91" t="s">
        <v>142</v>
      </c>
      <c r="B91" t="s">
        <v>143</v>
      </c>
      <c r="C91" s="3">
        <f>+payroll!G91</f>
        <v>5.3093612412036528E-2</v>
      </c>
      <c r="D91" s="3">
        <f>+IFR!T91</f>
        <v>6.4016440258629542E-2</v>
      </c>
      <c r="E91" s="3">
        <f>+claims!R91</f>
        <v>2.14109073655275E-2</v>
      </c>
      <c r="F91" s="3">
        <f>+costs!L91</f>
        <v>2.7721400333240349E-2</v>
      </c>
      <c r="H91" s="3">
        <f t="shared" ref="H91:H96" si="9">(C91*$C$3)+(D91*$D$3)+(E91*$E$3)+(F91*$F$3)</f>
        <v>3.4483232888606594E-2</v>
      </c>
      <c r="J91" s="16">
        <f t="shared" si="8"/>
        <v>1806799.5741011901</v>
      </c>
      <c r="L91" s="6">
        <f>+J91/payroll!F91</f>
        <v>3.8006106269482427E-3</v>
      </c>
      <c r="O91" s="16">
        <v>1635964.9620931209</v>
      </c>
      <c r="P91" s="16">
        <f t="shared" si="7"/>
        <v>170834.61200806918</v>
      </c>
      <c r="R91" s="55">
        <v>3.3786676380548039E-2</v>
      </c>
      <c r="S91" s="3">
        <f t="shared" ref="S91:S96" si="10">+H91-R91</f>
        <v>6.9655650805855451E-4</v>
      </c>
    </row>
    <row r="92" spans="1:19">
      <c r="A92" t="s">
        <v>144</v>
      </c>
      <c r="B92" t="s">
        <v>488</v>
      </c>
      <c r="C92" s="3">
        <f>+payroll!G92</f>
        <v>5.2879320538759475E-2</v>
      </c>
      <c r="D92" s="3">
        <f>+IFR!T92</f>
        <v>6.1218111155577126E-2</v>
      </c>
      <c r="E92" s="3">
        <f>+claims!R92</f>
        <v>3.9049183456122238E-2</v>
      </c>
      <c r="F92" s="3">
        <f>+costs!L92</f>
        <v>3.3330405163498944E-2</v>
      </c>
      <c r="H92" s="3">
        <f>(C92*$C$3)+(D92*$D$3)+(E92*$E$3)+(F92*$F$3)</f>
        <v>4.0117799578309771E-2</v>
      </c>
      <c r="J92" s="16">
        <f t="shared" si="8"/>
        <v>2102030.9617175218</v>
      </c>
      <c r="L92" s="6">
        <f>+J92/payroll!F92</f>
        <v>4.4395496412473166E-3</v>
      </c>
      <c r="O92" s="16">
        <v>1769391.6155186309</v>
      </c>
      <c r="P92" s="16">
        <f t="shared" si="7"/>
        <v>332639.34619889082</v>
      </c>
      <c r="R92" s="55">
        <v>3.6542263000239134E-2</v>
      </c>
      <c r="S92" s="3">
        <f>+H92-R92</f>
        <v>3.5755365780706372E-3</v>
      </c>
    </row>
    <row r="93" spans="1:19">
      <c r="A93" t="s">
        <v>145</v>
      </c>
      <c r="B93" t="s">
        <v>146</v>
      </c>
      <c r="C93" s="3">
        <f>+payroll!G93</f>
        <v>9.3828383617680682E-5</v>
      </c>
      <c r="D93" s="3">
        <f>+IFR!T93</f>
        <v>9.8283864419123582E-5</v>
      </c>
      <c r="E93" s="3">
        <f>+claims!R93</f>
        <v>1.9598084545105265E-4</v>
      </c>
      <c r="F93" s="3">
        <f>+costs!L93</f>
        <v>4.5957432801201332E-5</v>
      </c>
      <c r="H93" s="3">
        <f>(C93*$C$3)+(D93*$D$3)+(E93*$E$3)+(F93*$F$3)</f>
        <v>8.0985617502979222E-5</v>
      </c>
      <c r="J93" s="16">
        <f t="shared" si="8"/>
        <v>4243.3602349694729</v>
      </c>
      <c r="L93" s="6">
        <f>+J93/payroll!F93</f>
        <v>5.0508136023175746E-3</v>
      </c>
      <c r="O93" s="16">
        <v>1865.101539542246</v>
      </c>
      <c r="P93" s="16">
        <f t="shared" si="7"/>
        <v>2378.2586954272269</v>
      </c>
      <c r="R93" s="55">
        <v>3.8518906940862024E-5</v>
      </c>
      <c r="S93" s="3">
        <f>+H93-R93</f>
        <v>4.2466710562117198E-5</v>
      </c>
    </row>
    <row r="94" spans="1:19">
      <c r="A94" t="s">
        <v>487</v>
      </c>
      <c r="B94" t="s">
        <v>492</v>
      </c>
      <c r="C94" s="3">
        <f>+payroll!G94</f>
        <v>5.4197309711425286E-2</v>
      </c>
      <c r="D94" s="3">
        <f>+IFR!T94</f>
        <v>6.3778123040487758E-2</v>
      </c>
      <c r="E94" s="3">
        <f>+claims!R94</f>
        <v>0.12351950654086082</v>
      </c>
      <c r="F94" s="3">
        <f>+costs!L94</f>
        <v>0.10001078822949863</v>
      </c>
      <c r="H94" s="3">
        <f t="shared" si="9"/>
        <v>9.3281328012817424E-2</v>
      </c>
      <c r="J94" s="16">
        <f t="shared" si="8"/>
        <v>4887612.0249397634</v>
      </c>
      <c r="L94" s="6">
        <f>+J94/payroll!F94</f>
        <v>1.0071743787870903E-2</v>
      </c>
      <c r="O94" s="16">
        <v>4232897.3971851235</v>
      </c>
      <c r="P94" s="16">
        <f t="shared" si="7"/>
        <v>654714.62775463983</v>
      </c>
      <c r="R94" s="55">
        <v>8.7419680631654811E-2</v>
      </c>
      <c r="S94" s="3">
        <f t="shared" si="10"/>
        <v>5.861647381162613E-3</v>
      </c>
    </row>
    <row r="95" spans="1:19">
      <c r="A95" t="s">
        <v>485</v>
      </c>
      <c r="B95" t="s">
        <v>493</v>
      </c>
      <c r="C95" s="3">
        <f>+payroll!G95</f>
        <v>1.701602405908105E-2</v>
      </c>
      <c r="D95" s="3">
        <f>+IFR!T95</f>
        <v>1.5483249002704908E-2</v>
      </c>
      <c r="E95" s="3">
        <f>+claims!R95</f>
        <v>4.3605738112859217E-3</v>
      </c>
      <c r="F95" s="3">
        <f>+costs!L95</f>
        <v>3.8886850849996087E-3</v>
      </c>
      <c r="H95" s="3">
        <f t="shared" si="9"/>
        <v>7.0497062554158987E-3</v>
      </c>
      <c r="J95" s="16">
        <f t="shared" si="8"/>
        <v>369379.70117159269</v>
      </c>
      <c r="L95" s="6">
        <f>+J95/payroll!F95</f>
        <v>2.4243795310328656E-3</v>
      </c>
      <c r="O95" s="16">
        <v>372495.34336879733</v>
      </c>
      <c r="P95" s="16">
        <f t="shared" si="7"/>
        <v>-3115.6421972046373</v>
      </c>
      <c r="R95" s="55">
        <v>7.6929395868970355E-3</v>
      </c>
      <c r="S95" s="3">
        <f t="shared" si="10"/>
        <v>-6.4323333148113681E-4</v>
      </c>
    </row>
    <row r="96" spans="1:19">
      <c r="A96" t="s">
        <v>486</v>
      </c>
      <c r="B96" t="s">
        <v>494</v>
      </c>
      <c r="C96" s="3">
        <f>+payroll!G96</f>
        <v>6.34974598792305E-2</v>
      </c>
      <c r="D96" s="3">
        <f>+IFR!T96</f>
        <v>8.3309179862121621E-2</v>
      </c>
      <c r="E96" s="3">
        <f>+claims!R96</f>
        <v>0.22673694471019351</v>
      </c>
      <c r="F96" s="3">
        <f>+costs!L96</f>
        <v>0.16276296499879789</v>
      </c>
      <c r="H96" s="3">
        <f t="shared" si="9"/>
        <v>0.15001915067347676</v>
      </c>
      <c r="J96" s="16">
        <f t="shared" si="8"/>
        <v>7860473.4776308527</v>
      </c>
      <c r="L96" s="6">
        <f>+J96/payroll!F96</f>
        <v>1.3825410282403751E-2</v>
      </c>
      <c r="O96" s="16">
        <v>7653357.1549461046</v>
      </c>
      <c r="P96" s="16">
        <f t="shared" si="7"/>
        <v>207116.3226847481</v>
      </c>
      <c r="R96" s="55">
        <v>0.15806053760960509</v>
      </c>
      <c r="S96" s="3">
        <f t="shared" si="10"/>
        <v>-8.0413869361283252E-3</v>
      </c>
    </row>
    <row r="97" spans="1:19">
      <c r="A97" t="s">
        <v>511</v>
      </c>
      <c r="B97" t="s">
        <v>553</v>
      </c>
      <c r="C97" s="3">
        <f>+payroll!G97</f>
        <v>2.8071591060630017E-4</v>
      </c>
      <c r="D97" s="3">
        <f>+IFR!T97</f>
        <v>1.197041357311301E-4</v>
      </c>
      <c r="E97" s="3">
        <f>+claims!R97</f>
        <v>0</v>
      </c>
      <c r="F97" s="3">
        <f>+costs!L97</f>
        <v>0</v>
      </c>
      <c r="H97" s="3">
        <f>(C97*$C$3)+(D97*$D$3)+(E97*$E$3)+(F97*$F$3)</f>
        <v>5.0052505792178785E-5</v>
      </c>
      <c r="J97" s="16">
        <f t="shared" si="8"/>
        <v>2622.5744680072044</v>
      </c>
      <c r="L97" s="6">
        <f>+J97/payroll!F97</f>
        <v>1.0433895294675089E-3</v>
      </c>
      <c r="O97" s="16">
        <v>2859.6576002038128</v>
      </c>
      <c r="P97" s="16">
        <f>+J97-O97</f>
        <v>-237.0831321966084</v>
      </c>
      <c r="R97" s="55">
        <v>5.9058921270320728E-5</v>
      </c>
      <c r="S97" s="3">
        <f>+H97-R97</f>
        <v>-9.0064154781419436E-6</v>
      </c>
    </row>
    <row r="98" spans="1:19">
      <c r="A98" t="s">
        <v>147</v>
      </c>
      <c r="B98" t="s">
        <v>148</v>
      </c>
      <c r="C98" s="3">
        <f>+payroll!G98</f>
        <v>3.5780097200637231E-3</v>
      </c>
      <c r="D98" s="3">
        <f>+IFR!T98</f>
        <v>3.2252872136633555E-3</v>
      </c>
      <c r="E98" s="3">
        <f>+claims!R98</f>
        <v>1.8618180317849999E-3</v>
      </c>
      <c r="F98" s="3">
        <f>+costs!L98</f>
        <v>1.3981598270859747E-3</v>
      </c>
      <c r="H98" s="3">
        <f t="shared" si="6"/>
        <v>1.9685807177352195E-3</v>
      </c>
      <c r="J98" s="16">
        <f t="shared" si="8"/>
        <v>103146.67461364974</v>
      </c>
      <c r="L98" s="6">
        <f>+J98/payroll!F98</f>
        <v>3.2195812465952668E-3</v>
      </c>
      <c r="O98" s="16">
        <v>112598.44809147276</v>
      </c>
      <c r="P98" s="16">
        <f t="shared" si="7"/>
        <v>-9451.7734778230224</v>
      </c>
      <c r="R98" s="55">
        <v>2.3254332548486335E-3</v>
      </c>
      <c r="S98" s="3">
        <f t="shared" si="5"/>
        <v>-3.5685253711341403E-4</v>
      </c>
    </row>
    <row r="99" spans="1:19">
      <c r="A99" t="s">
        <v>149</v>
      </c>
      <c r="B99" t="s">
        <v>150</v>
      </c>
      <c r="C99" s="3">
        <f>+payroll!G99</f>
        <v>8.193729747817079E-4</v>
      </c>
      <c r="D99" s="3">
        <f>+IFR!T99</f>
        <v>7.7645143546879432E-4</v>
      </c>
      <c r="E99" s="3">
        <f>+claims!R99</f>
        <v>1.2893476674411359E-3</v>
      </c>
      <c r="F99" s="3">
        <f>+costs!L99</f>
        <v>1.0758685519040472E-3</v>
      </c>
      <c r="H99" s="3">
        <f t="shared" si="6"/>
        <v>1.0384013325399114E-3</v>
      </c>
      <c r="J99" s="16">
        <f t="shared" si="8"/>
        <v>54408.561153183495</v>
      </c>
      <c r="L99" s="6">
        <f>+J99/payroll!F99</f>
        <v>7.4160266086797664E-3</v>
      </c>
      <c r="O99" s="16">
        <v>30604.612319812364</v>
      </c>
      <c r="P99" s="16">
        <f t="shared" si="7"/>
        <v>23803.948833371131</v>
      </c>
      <c r="R99" s="55">
        <v>6.3206007228825724E-4</v>
      </c>
      <c r="S99" s="3">
        <f t="shared" si="5"/>
        <v>4.0634126025165416E-4</v>
      </c>
    </row>
    <row r="100" spans="1:19">
      <c r="A100" t="s">
        <v>151</v>
      </c>
      <c r="B100" t="s">
        <v>152</v>
      </c>
      <c r="C100" s="3">
        <f>+payroll!G100</f>
        <v>9.2821659356350997E-5</v>
      </c>
      <c r="D100" s="3">
        <f>+IFR!T100</f>
        <v>9.1603946130556059E-5</v>
      </c>
      <c r="E100" s="3">
        <f>+claims!R100</f>
        <v>4.8995211362763162E-5</v>
      </c>
      <c r="F100" s="3">
        <f>+costs!L100</f>
        <v>7.4438664348315348E-8</v>
      </c>
      <c r="H100" s="3">
        <f t="shared" si="6"/>
        <v>3.0447145588886848E-5</v>
      </c>
      <c r="J100" s="16">
        <f t="shared" si="8"/>
        <v>1595.3228590923052</v>
      </c>
      <c r="L100" s="6">
        <f>+J100/payroll!F100</f>
        <v>1.9194859349003018E-3</v>
      </c>
      <c r="O100" s="16">
        <v>1475.1009863203053</v>
      </c>
      <c r="P100" s="16">
        <f t="shared" si="7"/>
        <v>120.22187277199987</v>
      </c>
      <c r="R100" s="55">
        <v>3.046444197048427E-5</v>
      </c>
      <c r="S100" s="3">
        <f t="shared" si="5"/>
        <v>-1.7296381597422638E-8</v>
      </c>
    </row>
    <row r="101" spans="1:19">
      <c r="A101" t="s">
        <v>153</v>
      </c>
      <c r="B101" t="s">
        <v>154</v>
      </c>
      <c r="C101" s="3">
        <f>+payroll!G101</f>
        <v>1.7772804331690913E-3</v>
      </c>
      <c r="D101" s="3">
        <f>+IFR!T101</f>
        <v>1.4783104500485844E-3</v>
      </c>
      <c r="E101" s="3">
        <f>+claims!R101</f>
        <v>2.9397126817657895E-4</v>
      </c>
      <c r="F101" s="3">
        <f>+costs!L101</f>
        <v>3.5237738617661945E-4</v>
      </c>
      <c r="H101" s="3">
        <f t="shared" si="6"/>
        <v>6.6247098233466789E-4</v>
      </c>
      <c r="J101" s="16">
        <f t="shared" ref="J101:J132" si="11">(+H101*$J$275)</f>
        <v>34711.138964356011</v>
      </c>
      <c r="L101" s="6">
        <f>+J101/payroll!F101</f>
        <v>2.1812155172981937E-3</v>
      </c>
      <c r="O101" s="16">
        <v>29837.89232851467</v>
      </c>
      <c r="P101" s="16">
        <f t="shared" si="7"/>
        <v>4873.2466358413403</v>
      </c>
      <c r="R101" s="55">
        <v>6.1622542984742651E-4</v>
      </c>
      <c r="S101" s="3">
        <f t="shared" si="5"/>
        <v>4.6245552487241383E-5</v>
      </c>
    </row>
    <row r="102" spans="1:19">
      <c r="A102" t="s">
        <v>155</v>
      </c>
      <c r="B102" t="s">
        <v>480</v>
      </c>
      <c r="C102" s="3">
        <f>+payroll!G102</f>
        <v>1.7289597701202877E-2</v>
      </c>
      <c r="D102" s="3">
        <f>+IFR!T102</f>
        <v>1.4190707080261383E-2</v>
      </c>
      <c r="E102" s="3">
        <f>+claims!R102</f>
        <v>1.7638276090594736E-3</v>
      </c>
      <c r="F102" s="3">
        <f>+costs!L102</f>
        <v>3.0575171203883174E-3</v>
      </c>
      <c r="H102" s="3">
        <f t="shared" si="6"/>
        <v>6.0341225112749445E-3</v>
      </c>
      <c r="J102" s="16">
        <f t="shared" si="11"/>
        <v>316166.70103597478</v>
      </c>
      <c r="L102" s="6">
        <f>+J102/payroll!F102</f>
        <v>2.0422876614430915E-3</v>
      </c>
      <c r="O102" s="16">
        <v>303198.0816264663</v>
      </c>
      <c r="P102" s="16">
        <f t="shared" si="7"/>
        <v>12968.619409508479</v>
      </c>
      <c r="R102" s="55">
        <v>6.2617817010027768E-3</v>
      </c>
      <c r="S102" s="3">
        <f t="shared" si="5"/>
        <v>-2.2765918972783225E-4</v>
      </c>
    </row>
    <row r="103" spans="1:19">
      <c r="A103" t="s">
        <v>156</v>
      </c>
      <c r="B103" t="s">
        <v>543</v>
      </c>
      <c r="C103" s="3">
        <f>+payroll!G103</f>
        <v>4.1121280210815441E-4</v>
      </c>
      <c r="D103" s="3">
        <f>+IFR!T103</f>
        <v>3.7423128891984827E-4</v>
      </c>
      <c r="E103" s="3">
        <f>+claims!R103</f>
        <v>4.8995211362763162E-5</v>
      </c>
      <c r="F103" s="3">
        <f>+costs!L103</f>
        <v>5.6640561260351087E-6</v>
      </c>
      <c r="H103" s="3">
        <f>(C103*$C$3)+(D103*$D$3)+(E103*$E$3)+(F103*$F$3)</f>
        <v>1.0892822675853587E-4</v>
      </c>
      <c r="J103" s="16">
        <f t="shared" si="11"/>
        <v>5707.4542387221418</v>
      </c>
      <c r="L103" s="6">
        <f>+J103/payroll!F103</f>
        <v>1.5501063135363086E-3</v>
      </c>
      <c r="O103" s="16">
        <v>4739.3793845229211</v>
      </c>
      <c r="P103" s="16">
        <f t="shared" si="7"/>
        <v>968.07485419922068</v>
      </c>
      <c r="R103" s="55">
        <v>9.78797720121357E-5</v>
      </c>
      <c r="S103" s="3">
        <f>+H103-R103</f>
        <v>1.104845474640017E-5</v>
      </c>
    </row>
    <row r="104" spans="1:19">
      <c r="A104" t="s">
        <v>514</v>
      </c>
      <c r="B104" t="s">
        <v>515</v>
      </c>
      <c r="C104" s="3">
        <f>+payroll!G104</f>
        <v>4.0954561490990265E-3</v>
      </c>
      <c r="D104" s="3">
        <f>+IFR!T104</f>
        <v>3.8082882154952353E-3</v>
      </c>
      <c r="E104" s="3">
        <f>+claims!R104</f>
        <v>9.7990422725526319E-4</v>
      </c>
      <c r="F104" s="3">
        <f>+costs!L104</f>
        <v>5.256340128993362E-4</v>
      </c>
      <c r="H104" s="3">
        <f>(C104*$C$3)+(D104*$D$3)+(E104*$E$3)+(F104*$F$3)</f>
        <v>1.450334087402174E-3</v>
      </c>
      <c r="J104" s="16">
        <f t="shared" si="11"/>
        <v>75992.382149543118</v>
      </c>
      <c r="L104" s="6">
        <f>+J104/payroll!F104</f>
        <v>2.0723039384553128E-3</v>
      </c>
      <c r="O104" s="16">
        <v>66433.060116477252</v>
      </c>
      <c r="P104" s="16">
        <f t="shared" si="7"/>
        <v>9559.322033065866</v>
      </c>
      <c r="R104" s="55">
        <v>1.3720051193841815E-3</v>
      </c>
      <c r="S104" s="3">
        <f>+H104-R104</f>
        <v>7.8328968017992492E-5</v>
      </c>
    </row>
    <row r="105" spans="1:19">
      <c r="A105" t="s">
        <v>559</v>
      </c>
      <c r="B105" t="s">
        <v>560</v>
      </c>
      <c r="C105" s="3">
        <f>+payroll!G105</f>
        <v>1.2510221728310022E-2</v>
      </c>
      <c r="D105" s="3">
        <f>+IFR!T105</f>
        <v>1.3719505644185831E-2</v>
      </c>
      <c r="E105" s="3">
        <f>+claims!R105</f>
        <v>7.5921948049603838E-2</v>
      </c>
      <c r="F105" s="3">
        <f>+costs!L105</f>
        <v>0.10198593685012353</v>
      </c>
      <c r="H105" s="3">
        <f t="shared" si="6"/>
        <v>7.5858570239076675E-2</v>
      </c>
      <c r="J105" s="16">
        <f t="shared" si="11"/>
        <v>3974721.0721989633</v>
      </c>
      <c r="L105" s="6">
        <f>+J105/payroll!F105</f>
        <v>3.5483571340353577E-2</v>
      </c>
      <c r="O105" s="16">
        <v>3754108.307402119</v>
      </c>
      <c r="P105" s="16">
        <f t="shared" si="7"/>
        <v>220612.76479684422</v>
      </c>
      <c r="R105" s="55">
        <v>7.7531515294459313E-2</v>
      </c>
      <c r="S105" s="3">
        <f t="shared" ref="S105:S168" si="12">+H105-R105</f>
        <v>-1.672945055382638E-3</v>
      </c>
    </row>
    <row r="106" spans="1:19">
      <c r="A106" t="s">
        <v>157</v>
      </c>
      <c r="B106" t="s">
        <v>158</v>
      </c>
      <c r="C106" s="3">
        <f>+payroll!G106</f>
        <v>0.15440053328300404</v>
      </c>
      <c r="D106" s="3">
        <f>+IFR!T106</f>
        <v>0.20037811009480613</v>
      </c>
      <c r="E106" s="3">
        <f>+claims!R106</f>
        <v>0.26720441060050099</v>
      </c>
      <c r="F106" s="3">
        <f>+costs!L106</f>
        <v>0.3342297687769113</v>
      </c>
      <c r="H106" s="3">
        <f t="shared" ref="H106:H170" si="13">(C106*$C$3)+(D106*$D$3)+(E106*$E$3)+(F106*$F$3)</f>
        <v>0.2849658532784482</v>
      </c>
      <c r="J106" s="16">
        <f t="shared" si="11"/>
        <v>14931203.927431053</v>
      </c>
      <c r="L106" s="6">
        <f>+J106/payroll!F106</f>
        <v>1.0800197688463608E-2</v>
      </c>
      <c r="O106" s="16">
        <v>14117426.306190122</v>
      </c>
      <c r="P106" s="16">
        <f t="shared" si="7"/>
        <v>813777.62124093063</v>
      </c>
      <c r="R106" s="55">
        <v>0.29155937014886452</v>
      </c>
      <c r="S106" s="3">
        <f t="shared" si="12"/>
        <v>-6.5935168704163161E-3</v>
      </c>
    </row>
    <row r="107" spans="1:19">
      <c r="A107" t="s">
        <v>519</v>
      </c>
      <c r="B107" t="s">
        <v>518</v>
      </c>
      <c r="C107" s="3">
        <f>+payroll!G107</f>
        <v>5.3454272334521689E-3</v>
      </c>
      <c r="D107" s="3">
        <f>+IFR!T107</f>
        <v>5.2749088085388262E-3</v>
      </c>
      <c r="E107" s="3">
        <f>+claims!R107</f>
        <v>2.4007653567753944E-3</v>
      </c>
      <c r="F107" s="3">
        <f>+costs!L107</f>
        <v>2.1247201352560269E-3</v>
      </c>
      <c r="H107" s="3">
        <f>(C107*$C$3)+(D107*$D$3)+(E107*$E$3)+(F107*$F$3)</f>
        <v>2.9624888899187998E-3</v>
      </c>
      <c r="J107" s="16">
        <f t="shared" si="11"/>
        <v>155223.95135849703</v>
      </c>
      <c r="L107" s="6">
        <f>+J107/payroll!F107</f>
        <v>3.2431122943653024E-3</v>
      </c>
      <c r="O107" s="16">
        <v>138002.7830683261</v>
      </c>
      <c r="P107" s="16">
        <f t="shared" si="7"/>
        <v>17221.168290170928</v>
      </c>
      <c r="R107" s="55">
        <v>2.8500948853934591E-3</v>
      </c>
      <c r="S107" s="3">
        <f t="shared" si="12"/>
        <v>1.1239400452534064E-4</v>
      </c>
    </row>
    <row r="108" spans="1:19">
      <c r="A108" t="s">
        <v>159</v>
      </c>
      <c r="B108" t="s">
        <v>160</v>
      </c>
      <c r="C108" s="3">
        <f>+payroll!G108</f>
        <v>6.6446765491179893E-3</v>
      </c>
      <c r="D108" s="3">
        <f>+IFR!T108</f>
        <v>4.154530646785985E-3</v>
      </c>
      <c r="E108" s="3">
        <f>+claims!R108</f>
        <v>5.3894732499039475E-4</v>
      </c>
      <c r="F108" s="3">
        <f>+costs!L108</f>
        <v>1.5902994550401028E-4</v>
      </c>
      <c r="H108" s="3">
        <f t="shared" si="13"/>
        <v>1.5261609655389623E-3</v>
      </c>
      <c r="J108" s="16">
        <f t="shared" si="11"/>
        <v>79965.442667550378</v>
      </c>
      <c r="L108" s="6">
        <f>+J108/payroll!F108</f>
        <v>1.3440461295045982E-3</v>
      </c>
      <c r="O108" s="16">
        <v>68374.178383808059</v>
      </c>
      <c r="P108" s="16">
        <f t="shared" si="7"/>
        <v>11591.264283742319</v>
      </c>
      <c r="R108" s="55">
        <v>1.4120939576138004E-3</v>
      </c>
      <c r="S108" s="3">
        <f t="shared" si="12"/>
        <v>1.1406700792516186E-4</v>
      </c>
    </row>
    <row r="109" spans="1:19">
      <c r="A109" t="s">
        <v>161</v>
      </c>
      <c r="B109" t="s">
        <v>162</v>
      </c>
      <c r="C109" s="3">
        <f>+payroll!G109</f>
        <v>8.0859025762011639E-3</v>
      </c>
      <c r="D109" s="3">
        <f>+IFR!T109</f>
        <v>7.0925145748580503E-3</v>
      </c>
      <c r="E109" s="3">
        <f>+claims!R109</f>
        <v>3.0866983158540791E-3</v>
      </c>
      <c r="F109" s="3">
        <f>+costs!L109</f>
        <v>4.3912047124936258E-3</v>
      </c>
      <c r="H109" s="3">
        <f t="shared" si="13"/>
        <v>4.9950297187566894E-3</v>
      </c>
      <c r="J109" s="16">
        <f t="shared" si="11"/>
        <v>261721.90982285416</v>
      </c>
      <c r="L109" s="6">
        <f>+J109/payroll!F109</f>
        <v>3.6149080116712313E-3</v>
      </c>
      <c r="O109" s="16">
        <v>252096.13636836136</v>
      </c>
      <c r="P109" s="16">
        <f t="shared" si="7"/>
        <v>9625.7734544927953</v>
      </c>
      <c r="R109" s="55">
        <v>5.2064015878229477E-3</v>
      </c>
      <c r="S109" s="3">
        <f t="shared" si="12"/>
        <v>-2.1137186906625832E-4</v>
      </c>
    </row>
    <row r="110" spans="1:19">
      <c r="A110" t="s">
        <v>163</v>
      </c>
      <c r="B110" t="s">
        <v>164</v>
      </c>
      <c r="C110" s="3">
        <f>+payroll!G110</f>
        <v>7.9275701840400507E-3</v>
      </c>
      <c r="D110" s="3">
        <f>+IFR!T110</f>
        <v>8.9005012588417396E-3</v>
      </c>
      <c r="E110" s="3">
        <f>+claims!R110</f>
        <v>5.4384684612667107E-3</v>
      </c>
      <c r="F110" s="3">
        <f>+costs!L110</f>
        <v>5.406513325901665E-3</v>
      </c>
      <c r="H110" s="3">
        <f t="shared" si="13"/>
        <v>6.1631871950912293E-3</v>
      </c>
      <c r="J110" s="16">
        <f t="shared" si="11"/>
        <v>322929.23448242014</v>
      </c>
      <c r="L110" s="6">
        <f>+J110/payroll!F110</f>
        <v>4.5493876196586675E-3</v>
      </c>
      <c r="O110" s="16">
        <v>273905.86615562817</v>
      </c>
      <c r="P110" s="16">
        <f t="shared" si="7"/>
        <v>49023.36832679197</v>
      </c>
      <c r="R110" s="55">
        <v>5.6568258324392814E-3</v>
      </c>
      <c r="S110" s="3">
        <f t="shared" si="12"/>
        <v>5.0636136265194785E-4</v>
      </c>
    </row>
    <row r="111" spans="1:19">
      <c r="A111" t="s">
        <v>165</v>
      </c>
      <c r="B111" t="s">
        <v>166</v>
      </c>
      <c r="C111" s="3">
        <f>+payroll!G111</f>
        <v>4.8471647641613581E-2</v>
      </c>
      <c r="D111" s="3">
        <f>+IFR!T111</f>
        <v>3.4598169181355325E-2</v>
      </c>
      <c r="E111" s="3">
        <f>+claims!R111</f>
        <v>1.2640764531592895E-2</v>
      </c>
      <c r="F111" s="3">
        <f>+costs!L111</f>
        <v>1.2406421121260858E-2</v>
      </c>
      <c r="H111" s="3">
        <f t="shared" si="13"/>
        <v>1.9723694455366564E-2</v>
      </c>
      <c r="J111" s="16">
        <f t="shared" si="11"/>
        <v>1033451.9056486972</v>
      </c>
      <c r="L111" s="6">
        <f>+J111/payroll!F111</f>
        <v>2.3811577163279207E-3</v>
      </c>
      <c r="O111" s="16">
        <v>872866.99773810769</v>
      </c>
      <c r="P111" s="16">
        <f t="shared" si="7"/>
        <v>160584.90791058948</v>
      </c>
      <c r="R111" s="55">
        <v>1.8026837651893016E-2</v>
      </c>
      <c r="S111" s="3">
        <f t="shared" si="12"/>
        <v>1.6968568034735482E-3</v>
      </c>
    </row>
    <row r="112" spans="1:19">
      <c r="A112" t="s">
        <v>167</v>
      </c>
      <c r="B112" t="s">
        <v>168</v>
      </c>
      <c r="C112" s="3">
        <f>+payroll!G112</f>
        <v>1.1238864171013895E-2</v>
      </c>
      <c r="D112" s="3">
        <f>+IFR!T112</f>
        <v>9.3073750817983872E-3</v>
      </c>
      <c r="E112" s="3">
        <f>+claims!R112</f>
        <v>4.4095690226486845E-3</v>
      </c>
      <c r="F112" s="3">
        <f>+costs!L112</f>
        <v>2.0201198319023637E-3</v>
      </c>
      <c r="H112" s="3">
        <f t="shared" si="13"/>
        <v>4.4417871591402557E-3</v>
      </c>
      <c r="J112" s="16">
        <f t="shared" si="11"/>
        <v>232733.95430491614</v>
      </c>
      <c r="L112" s="6">
        <f>+J112/payroll!F112</f>
        <v>2.3127197009931008E-3</v>
      </c>
      <c r="O112" s="16">
        <v>215237.91053037363</v>
      </c>
      <c r="P112" s="16">
        <f t="shared" si="7"/>
        <v>17496.043774542515</v>
      </c>
      <c r="R112" s="55">
        <v>4.4451891063796191E-3</v>
      </c>
      <c r="S112" s="3">
        <f t="shared" si="12"/>
        <v>-3.4019472393634342E-6</v>
      </c>
    </row>
    <row r="113" spans="1:19">
      <c r="A113" t="s">
        <v>169</v>
      </c>
      <c r="B113" t="s">
        <v>170</v>
      </c>
      <c r="C113" s="3">
        <f>+payroll!G113</f>
        <v>3.8766919781495733E-2</v>
      </c>
      <c r="D113" s="3">
        <f>+IFR!T113</f>
        <v>3.4748623207608152E-2</v>
      </c>
      <c r="E113" s="3">
        <f>+claims!R113</f>
        <v>1.6315405383800132E-2</v>
      </c>
      <c r="F113" s="3">
        <f>+costs!L113</f>
        <v>1.2583372356764461E-2</v>
      </c>
      <c r="H113" s="3">
        <f t="shared" si="13"/>
        <v>1.9186777095266682E-2</v>
      </c>
      <c r="J113" s="16">
        <f t="shared" si="11"/>
        <v>1005319.3329084966</v>
      </c>
      <c r="L113" s="6">
        <f>+J113/payroll!F113</f>
        <v>2.8961990899962348E-3</v>
      </c>
      <c r="O113" s="16">
        <v>890932.47841935197</v>
      </c>
      <c r="P113" s="16">
        <f t="shared" si="7"/>
        <v>114386.85448914464</v>
      </c>
      <c r="R113" s="55">
        <v>1.8399933997829E-2</v>
      </c>
      <c r="S113" s="3">
        <f t="shared" si="12"/>
        <v>7.868430974376818E-4</v>
      </c>
    </row>
    <row r="114" spans="1:19">
      <c r="A114" t="s">
        <v>171</v>
      </c>
      <c r="B114" t="s">
        <v>172</v>
      </c>
      <c r="C114" s="3">
        <f>+payroll!G114</f>
        <v>9.0307493068750716E-3</v>
      </c>
      <c r="D114" s="3">
        <f>+IFR!T114</f>
        <v>7.129098260685105E-3</v>
      </c>
      <c r="E114" s="3">
        <f>+claims!R114</f>
        <v>2.7437318363147372E-3</v>
      </c>
      <c r="F114" s="3">
        <f>+costs!L114</f>
        <v>1.3074369786805937E-3</v>
      </c>
      <c r="H114" s="3">
        <f t="shared" si="13"/>
        <v>3.2160029086005888E-3</v>
      </c>
      <c r="J114" s="16">
        <f t="shared" si="11"/>
        <v>168507.19027239477</v>
      </c>
      <c r="L114" s="6">
        <f>+J114/payroll!F114</f>
        <v>2.0839165542300511E-3</v>
      </c>
      <c r="O114" s="16">
        <v>159473.54735102825</v>
      </c>
      <c r="P114" s="16">
        <f t="shared" si="7"/>
        <v>9033.6429213665251</v>
      </c>
      <c r="R114" s="55">
        <v>3.2935186635742264E-3</v>
      </c>
      <c r="S114" s="3">
        <f t="shared" si="12"/>
        <v>-7.7515754973637649E-5</v>
      </c>
    </row>
    <row r="115" spans="1:19">
      <c r="A115" t="s">
        <v>173</v>
      </c>
      <c r="B115" t="s">
        <v>174</v>
      </c>
      <c r="C115" s="3">
        <f>+payroll!G115</f>
        <v>4.3119521881798198E-3</v>
      </c>
      <c r="D115" s="3">
        <f>+IFR!T115</f>
        <v>3.9511494012933988E-3</v>
      </c>
      <c r="E115" s="3">
        <f>+claims!R115</f>
        <v>1.9108132431477631E-3</v>
      </c>
      <c r="F115" s="3">
        <f>+costs!L115</f>
        <v>1.996286114818638E-3</v>
      </c>
      <c r="H115" s="3">
        <f t="shared" si="13"/>
        <v>2.5172813540474993E-3</v>
      </c>
      <c r="J115" s="16">
        <f t="shared" si="11"/>
        <v>131896.64939706511</v>
      </c>
      <c r="L115" s="6">
        <f>+J115/payroll!F115</f>
        <v>3.4162174009237977E-3</v>
      </c>
      <c r="O115" s="16">
        <v>96619.609954445245</v>
      </c>
      <c r="P115" s="16">
        <f t="shared" si="7"/>
        <v>35277.039442619862</v>
      </c>
      <c r="R115" s="55">
        <v>1.9954311792649525E-3</v>
      </c>
      <c r="S115" s="3">
        <f t="shared" si="12"/>
        <v>5.2185017478254686E-4</v>
      </c>
    </row>
    <row r="116" spans="1:19">
      <c r="A116" t="s">
        <v>175</v>
      </c>
      <c r="B116" t="s">
        <v>176</v>
      </c>
      <c r="C116" s="3">
        <f>+payroll!G116</f>
        <v>4.7329983860180148E-3</v>
      </c>
      <c r="D116" s="3">
        <f>+IFR!T116</f>
        <v>4.9687458869794804E-3</v>
      </c>
      <c r="E116" s="3">
        <f>+claims!R116</f>
        <v>1.3718659181573686E-3</v>
      </c>
      <c r="F116" s="3">
        <f>+costs!L116</f>
        <v>1.1844924466234547E-3</v>
      </c>
      <c r="H116" s="3">
        <f t="shared" si="13"/>
        <v>2.1291933898223651E-3</v>
      </c>
      <c r="J116" s="16">
        <f t="shared" si="11"/>
        <v>111562.21118644568</v>
      </c>
      <c r="L116" s="6">
        <f>+J116/payroll!F116</f>
        <v>2.6324881873137657E-3</v>
      </c>
      <c r="O116" s="16">
        <v>101058.01975773732</v>
      </c>
      <c r="P116" s="16">
        <f t="shared" si="7"/>
        <v>10504.191428708364</v>
      </c>
      <c r="R116" s="55">
        <v>2.0870951935579099E-3</v>
      </c>
      <c r="S116" s="3">
        <f t="shared" si="12"/>
        <v>4.209819626445517E-5</v>
      </c>
    </row>
    <row r="117" spans="1:19">
      <c r="A117" t="s">
        <v>177</v>
      </c>
      <c r="B117" t="s">
        <v>544</v>
      </c>
      <c r="C117" s="3">
        <f>+payroll!G117</f>
        <v>3.1268459968238446E-2</v>
      </c>
      <c r="D117" s="3">
        <f>+IFR!T117</f>
        <v>2.185537892292954E-2</v>
      </c>
      <c r="E117" s="3">
        <f>+claims!R117</f>
        <v>8.2801907203069736E-3</v>
      </c>
      <c r="F117" s="3">
        <f>+costs!L117</f>
        <v>5.196125059382552E-3</v>
      </c>
      <c r="H117" s="3">
        <f t="shared" si="13"/>
        <v>1.1000183505071575E-2</v>
      </c>
      <c r="J117" s="16">
        <f t="shared" si="11"/>
        <v>576370.75201742712</v>
      </c>
      <c r="L117" s="6">
        <f>+J117/payroll!F117</f>
        <v>2.058643362756977E-3</v>
      </c>
      <c r="O117" s="16">
        <v>566072.47765535768</v>
      </c>
      <c r="P117" s="16">
        <f t="shared" si="7"/>
        <v>10298.274362069438</v>
      </c>
      <c r="R117" s="55">
        <v>1.1690780703522136E-2</v>
      </c>
      <c r="S117" s="3">
        <f t="shared" si="12"/>
        <v>-6.9059719845056093E-4</v>
      </c>
    </row>
    <row r="118" spans="1:19">
      <c r="A118" t="s">
        <v>178</v>
      </c>
      <c r="B118" t="s">
        <v>179</v>
      </c>
      <c r="C118" s="3">
        <f>+payroll!G118</f>
        <v>2.9083750900072161E-2</v>
      </c>
      <c r="D118" s="3">
        <f>+IFR!T118</f>
        <v>2.6658396037169657E-2</v>
      </c>
      <c r="E118" s="3">
        <f>+claims!R118</f>
        <v>8.9661236793856583E-3</v>
      </c>
      <c r="F118" s="3">
        <f>+costs!L118</f>
        <v>5.6865804488571755E-3</v>
      </c>
      <c r="H118" s="3">
        <f t="shared" si="13"/>
        <v>1.172463518837738E-2</v>
      </c>
      <c r="J118" s="16">
        <f t="shared" si="11"/>
        <v>614329.46073485422</v>
      </c>
      <c r="L118" s="6">
        <f>+J118/payroll!F118</f>
        <v>2.3590470375746699E-3</v>
      </c>
      <c r="O118" s="16">
        <v>603050.38176905923</v>
      </c>
      <c r="P118" s="16">
        <f t="shared" si="7"/>
        <v>11279.078965794994</v>
      </c>
      <c r="R118" s="55">
        <v>1.2454464833970804E-2</v>
      </c>
      <c r="S118" s="3">
        <f t="shared" si="12"/>
        <v>-7.2982964559342375E-4</v>
      </c>
    </row>
    <row r="119" spans="1:19">
      <c r="A119" t="s">
        <v>180</v>
      </c>
      <c r="B119" t="s">
        <v>181</v>
      </c>
      <c r="C119" s="3">
        <f>+payroll!G119</f>
        <v>1.4421418379336489E-2</v>
      </c>
      <c r="D119" s="3">
        <f>+IFR!T119</f>
        <v>1.2659113148664325E-2</v>
      </c>
      <c r="E119" s="3">
        <f>+claims!R119</f>
        <v>2.8907174704030265E-3</v>
      </c>
      <c r="F119" s="3">
        <f>+costs!L119</f>
        <v>4.5928629577041474E-3</v>
      </c>
      <c r="H119" s="3">
        <f t="shared" si="13"/>
        <v>6.5743918361830444E-3</v>
      </c>
      <c r="J119" s="16">
        <f t="shared" si="11"/>
        <v>344474.90488963429</v>
      </c>
      <c r="L119" s="6">
        <f>+J119/payroll!F119</f>
        <v>2.6676895436282123E-3</v>
      </c>
      <c r="O119" s="16">
        <v>307668.95388461032</v>
      </c>
      <c r="P119" s="16">
        <f t="shared" si="7"/>
        <v>36805.951005023962</v>
      </c>
      <c r="R119" s="55">
        <v>6.3541161443587124E-3</v>
      </c>
      <c r="S119" s="3">
        <f t="shared" si="12"/>
        <v>2.2027569182433201E-4</v>
      </c>
    </row>
    <row r="120" spans="1:19">
      <c r="A120" t="s">
        <v>182</v>
      </c>
      <c r="B120" s="36" t="s">
        <v>565</v>
      </c>
      <c r="C120" s="3">
        <f>+payroll!G120</f>
        <v>2.5615774075959361E-2</v>
      </c>
      <c r="D120" s="3">
        <f>+IFR!T120</f>
        <v>2.2832227907055361E-2</v>
      </c>
      <c r="E120" s="3">
        <f>+claims!R120</f>
        <v>1.0044018329366447E-2</v>
      </c>
      <c r="F120" s="3">
        <f>+costs!L120</f>
        <v>9.6038931009245574E-3</v>
      </c>
      <c r="H120" s="3">
        <f t="shared" si="13"/>
        <v>1.3324938857836543E-2</v>
      </c>
      <c r="J120" s="16">
        <f t="shared" si="11"/>
        <v>698179.71914165013</v>
      </c>
      <c r="L120" s="6">
        <f>+J120/payroll!F120</f>
        <v>3.0440054026473597E-3</v>
      </c>
      <c r="O120" s="16">
        <v>603537.89325946127</v>
      </c>
      <c r="P120" s="16">
        <f t="shared" si="7"/>
        <v>94641.825882188859</v>
      </c>
      <c r="R120" s="55">
        <v>1.2464533138206941E-2</v>
      </c>
      <c r="S120" s="3">
        <f t="shared" si="12"/>
        <v>8.6040571962960229E-4</v>
      </c>
    </row>
    <row r="121" spans="1:19">
      <c r="A121" t="s">
        <v>183</v>
      </c>
      <c r="B121" t="s">
        <v>184</v>
      </c>
      <c r="C121" s="3">
        <f>+payroll!G121</f>
        <v>1.0153855115237293E-2</v>
      </c>
      <c r="D121" s="3">
        <f>+IFR!T121</f>
        <v>9.3391937592462639E-3</v>
      </c>
      <c r="E121" s="3">
        <f>+claims!R121</f>
        <v>3.1356935272168424E-3</v>
      </c>
      <c r="F121" s="3">
        <f>+costs!L121</f>
        <v>3.7032600969062746E-3</v>
      </c>
      <c r="H121" s="3">
        <f t="shared" si="13"/>
        <v>5.1289411965367362E-3</v>
      </c>
      <c r="J121" s="16">
        <f t="shared" si="11"/>
        <v>268738.39814927761</v>
      </c>
      <c r="L121" s="6">
        <f>+J121/payroll!F121</f>
        <v>2.9558639165167965E-3</v>
      </c>
      <c r="O121" s="16">
        <v>275677.92254486179</v>
      </c>
      <c r="P121" s="16">
        <f t="shared" si="7"/>
        <v>-6939.524395584187</v>
      </c>
      <c r="R121" s="55">
        <v>5.6934231295320721E-3</v>
      </c>
      <c r="S121" s="3">
        <f t="shared" si="12"/>
        <v>-5.6448193299533586E-4</v>
      </c>
    </row>
    <row r="122" spans="1:19">
      <c r="A122" t="s">
        <v>185</v>
      </c>
      <c r="B122" t="s">
        <v>186</v>
      </c>
      <c r="C122" s="3">
        <f>+payroll!G122</f>
        <v>2.4477958071229418E-3</v>
      </c>
      <c r="D122" s="3">
        <f>+IFR!T122</f>
        <v>2.697217406557797E-3</v>
      </c>
      <c r="E122" s="3">
        <f>+claims!R122</f>
        <v>1.224880284069079E-3</v>
      </c>
      <c r="F122" s="3">
        <f>+costs!L122</f>
        <v>1.3703938421686175E-3</v>
      </c>
      <c r="H122" s="3">
        <f t="shared" si="13"/>
        <v>1.6490949996216247E-3</v>
      </c>
      <c r="J122" s="16">
        <f t="shared" si="11"/>
        <v>86406.751727539464</v>
      </c>
      <c r="L122" s="6">
        <f>+J122/payroll!F122</f>
        <v>3.9423771274615391E-3</v>
      </c>
      <c r="O122" s="16">
        <v>81569.470648478964</v>
      </c>
      <c r="P122" s="16">
        <f t="shared" si="7"/>
        <v>4837.2810790604999</v>
      </c>
      <c r="R122" s="55">
        <v>1.6846090051994026E-3</v>
      </c>
      <c r="S122" s="3">
        <f t="shared" si="12"/>
        <v>-3.5514005577777985E-5</v>
      </c>
    </row>
    <row r="123" spans="1:19">
      <c r="A123" t="s">
        <v>187</v>
      </c>
      <c r="B123" t="s">
        <v>545</v>
      </c>
      <c r="C123" s="3">
        <f>+payroll!G123</f>
        <v>4.1950527763742512E-4</v>
      </c>
      <c r="D123" s="3">
        <f>+IFR!T123</f>
        <v>1.1836815207341665E-4</v>
      </c>
      <c r="E123" s="3">
        <f>+claims!R123</f>
        <v>0</v>
      </c>
      <c r="F123" s="3">
        <f>+costs!L123</f>
        <v>0</v>
      </c>
      <c r="H123" s="3">
        <f t="shared" si="13"/>
        <v>6.7234178713855225E-5</v>
      </c>
      <c r="J123" s="16">
        <f t="shared" si="11"/>
        <v>3522.8334262526178</v>
      </c>
      <c r="L123" s="6">
        <f>+J123/payroll!F123</f>
        <v>9.3786505338066693E-4</v>
      </c>
      <c r="O123" s="16">
        <v>3070.2714471265781</v>
      </c>
      <c r="P123" s="16">
        <f t="shared" si="7"/>
        <v>452.56197912603966</v>
      </c>
      <c r="R123" s="55">
        <v>6.3408612157427085E-5</v>
      </c>
      <c r="S123" s="3">
        <f t="shared" si="12"/>
        <v>3.8255665564281401E-6</v>
      </c>
    </row>
    <row r="124" spans="1:19">
      <c r="A124" t="s">
        <v>188</v>
      </c>
      <c r="B124" t="s">
        <v>189</v>
      </c>
      <c r="C124" s="3">
        <f>+payroll!G124</f>
        <v>6.1838848881789242E-3</v>
      </c>
      <c r="D124" s="3">
        <f>+IFR!T124</f>
        <v>5.2493024550993167E-3</v>
      </c>
      <c r="E124" s="3">
        <f>+claims!R124</f>
        <v>2.5477509908636842E-3</v>
      </c>
      <c r="F124" s="3">
        <f>+costs!L124</f>
        <v>1.6457344730534472E-3</v>
      </c>
      <c r="H124" s="3">
        <f t="shared" si="13"/>
        <v>2.7987517503714008E-3</v>
      </c>
      <c r="J124" s="16">
        <f t="shared" si="11"/>
        <v>146644.70372952733</v>
      </c>
      <c r="L124" s="6">
        <f>+J124/payroll!F124</f>
        <v>2.6484431786205813E-3</v>
      </c>
      <c r="O124" s="16">
        <v>146675.30721793851</v>
      </c>
      <c r="P124" s="16">
        <f t="shared" si="7"/>
        <v>-30.603488411172293</v>
      </c>
      <c r="R124" s="55">
        <v>3.0292037132931384E-3</v>
      </c>
      <c r="S124" s="3">
        <f t="shared" si="12"/>
        <v>-2.3045196292173758E-4</v>
      </c>
    </row>
    <row r="125" spans="1:19">
      <c r="A125" t="s">
        <v>190</v>
      </c>
      <c r="B125" t="s">
        <v>191</v>
      </c>
      <c r="C125" s="3">
        <f>+payroll!G125</f>
        <v>1.4612450268752072E-2</v>
      </c>
      <c r="D125" s="3">
        <f>+IFR!T125</f>
        <v>8.6238858425121568E-3</v>
      </c>
      <c r="E125" s="3">
        <f>+claims!R125</f>
        <v>1.7148323976967105E-3</v>
      </c>
      <c r="F125" s="3">
        <f>+costs!L125</f>
        <v>2.0716793188689285E-3</v>
      </c>
      <c r="H125" s="3">
        <f t="shared" si="13"/>
        <v>4.4047744648838929E-3</v>
      </c>
      <c r="J125" s="16">
        <f t="shared" si="11"/>
        <v>230794.61989173156</v>
      </c>
      <c r="L125" s="6">
        <f>+J125/payroll!F125</f>
        <v>1.7639582768569965E-3</v>
      </c>
      <c r="O125" s="16">
        <v>204717.97534586448</v>
      </c>
      <c r="P125" s="16">
        <f t="shared" si="7"/>
        <v>26076.644545867079</v>
      </c>
      <c r="R125" s="55">
        <v>4.2279267237130642E-3</v>
      </c>
      <c r="S125" s="3">
        <f t="shared" si="12"/>
        <v>1.7684774117082865E-4</v>
      </c>
    </row>
    <row r="126" spans="1:19">
      <c r="A126" t="s">
        <v>192</v>
      </c>
      <c r="B126" t="s">
        <v>546</v>
      </c>
      <c r="C126" s="3">
        <f>+payroll!G126</f>
        <v>2.8252640161659016E-3</v>
      </c>
      <c r="D126" s="3">
        <f>+IFR!T126</f>
        <v>2.4443379665469258E-3</v>
      </c>
      <c r="E126" s="3">
        <f>+claims!R126</f>
        <v>6.3693774771592104E-4</v>
      </c>
      <c r="F126" s="3">
        <f>+costs!L126</f>
        <v>2.0865203006262275E-4</v>
      </c>
      <c r="H126" s="3">
        <f t="shared" si="13"/>
        <v>8.7943212803406521E-4</v>
      </c>
      <c r="J126" s="16">
        <f t="shared" si="11"/>
        <v>46079.136475276675</v>
      </c>
      <c r="L126" s="6">
        <f>+J126/payroll!F126</f>
        <v>1.8215075160641621E-3</v>
      </c>
      <c r="O126" s="16">
        <v>46910.759501431625</v>
      </c>
      <c r="P126" s="16">
        <f t="shared" si="7"/>
        <v>-831.62302615494991</v>
      </c>
      <c r="R126" s="55">
        <v>9.6882187990916877E-4</v>
      </c>
      <c r="S126" s="3">
        <f t="shared" si="12"/>
        <v>-8.9389751875103567E-5</v>
      </c>
    </row>
    <row r="127" spans="1:19">
      <c r="A127" t="s">
        <v>481</v>
      </c>
      <c r="B127" t="s">
        <v>482</v>
      </c>
      <c r="C127" s="3">
        <f>+payroll!G127</f>
        <v>3.2853425717177562E-3</v>
      </c>
      <c r="D127" s="3">
        <f>+IFR!T127</f>
        <v>2.3741097589397857E-3</v>
      </c>
      <c r="E127" s="3">
        <f>+claims!R127</f>
        <v>4.4095690226486839E-4</v>
      </c>
      <c r="F127" s="3">
        <f>+costs!L127</f>
        <v>3.865297546007676E-4</v>
      </c>
      <c r="H127" s="3">
        <f>(C127*$C$3)+(D127*$D$3)+(E127*$E$3)+(F127*$F$3)</f>
        <v>1.0054929294323837E-3</v>
      </c>
      <c r="J127" s="16">
        <f t="shared" si="11"/>
        <v>52684.277095737219</v>
      </c>
      <c r="L127" s="6">
        <f>+J127/payroll!F127</f>
        <v>1.7909606253255828E-3</v>
      </c>
      <c r="O127" s="16">
        <v>47950.688388261355</v>
      </c>
      <c r="P127" s="16">
        <f t="shared" si="7"/>
        <v>4733.5887074758648</v>
      </c>
      <c r="R127" s="55">
        <v>9.9029895403497745E-4</v>
      </c>
      <c r="S127" s="3">
        <f>+H127-R127</f>
        <v>1.5193975397406224E-5</v>
      </c>
    </row>
    <row r="128" spans="1:19">
      <c r="A128" t="s">
        <v>193</v>
      </c>
      <c r="B128" t="s">
        <v>505</v>
      </c>
      <c r="C128" s="3">
        <f>+payroll!G128</f>
        <v>2.01201931990701E-3</v>
      </c>
      <c r="D128" s="3">
        <f>+IFR!T128</f>
        <v>2.0172907903588033E-3</v>
      </c>
      <c r="E128" s="3">
        <f>+claims!R128</f>
        <v>2.0088036658732896E-3</v>
      </c>
      <c r="F128" s="3">
        <f>+costs!L128</f>
        <v>1.0944397277549264E-3</v>
      </c>
      <c r="H128" s="3">
        <f t="shared" si="13"/>
        <v>1.4616481503171761E-3</v>
      </c>
      <c r="J128" s="16">
        <f t="shared" si="11"/>
        <v>76585.199073704964</v>
      </c>
      <c r="L128" s="6">
        <f>+J128/payroll!F128</f>
        <v>4.2510711415311483E-3</v>
      </c>
      <c r="O128" s="16">
        <v>80950.839380217745</v>
      </c>
      <c r="P128" s="16">
        <f t="shared" si="7"/>
        <v>-4365.6403065127815</v>
      </c>
      <c r="R128" s="55">
        <v>1.6718327569643014E-3</v>
      </c>
      <c r="S128" s="3">
        <f t="shared" si="12"/>
        <v>-2.1018460664712531E-4</v>
      </c>
    </row>
    <row r="129" spans="1:19">
      <c r="A129" t="s">
        <v>194</v>
      </c>
      <c r="B129" t="s">
        <v>195</v>
      </c>
      <c r="C129" s="3">
        <f>+payroll!G129</f>
        <v>2.1955037539841977E-3</v>
      </c>
      <c r="D129" s="3">
        <f>+IFR!T129</f>
        <v>2.3591022091848041E-3</v>
      </c>
      <c r="E129" s="3">
        <f>+claims!R129</f>
        <v>3.3523039353469532E-3</v>
      </c>
      <c r="F129" s="3">
        <f>+costs!L129</f>
        <v>2.041307526805087E-3</v>
      </c>
      <c r="H129" s="3">
        <f t="shared" si="13"/>
        <v>2.2969558517812205E-3</v>
      </c>
      <c r="J129" s="16">
        <f t="shared" si="11"/>
        <v>120352.3714883116</v>
      </c>
      <c r="L129" s="6">
        <f>+J129/payroll!F129</f>
        <v>6.1221806756659308E-3</v>
      </c>
      <c r="O129" s="16">
        <v>136849.32083673496</v>
      </c>
      <c r="P129" s="16">
        <f t="shared" si="7"/>
        <v>-16496.949348423354</v>
      </c>
      <c r="R129" s="55">
        <v>2.8262730701107573E-3</v>
      </c>
      <c r="S129" s="3">
        <f t="shared" si="12"/>
        <v>-5.2931721832953681E-4</v>
      </c>
    </row>
    <row r="130" spans="1:19">
      <c r="A130" t="s">
        <v>557</v>
      </c>
      <c r="B130" t="s">
        <v>558</v>
      </c>
      <c r="C130" s="3">
        <f>+payroll!G130</f>
        <v>1.1550199709707406E-3</v>
      </c>
      <c r="D130" s="3">
        <f>+IFR!T130</f>
        <v>1.0267034409528293E-3</v>
      </c>
      <c r="E130" s="3">
        <f>+claims!R130</f>
        <v>1.9598084545105265E-4</v>
      </c>
      <c r="F130" s="3">
        <f>+costs!L130</f>
        <v>1.6693306218632735E-4</v>
      </c>
      <c r="H130" s="3">
        <f>(C130*$C$3)+(D130*$D$3)+(E130*$E$3)+(F130*$F$3)</f>
        <v>4.0227239061990053E-4</v>
      </c>
      <c r="J130" s="16">
        <f t="shared" si="11"/>
        <v>21077.652040126726</v>
      </c>
      <c r="L130" s="6">
        <f>+J130/payroll!F130</f>
        <v>2.0380667846898151E-3</v>
      </c>
      <c r="O130" s="16">
        <v>23100.403463156101</v>
      </c>
      <c r="P130" s="16">
        <f>+J130-O130</f>
        <v>-2022.7514230293746</v>
      </c>
      <c r="R130" s="55">
        <v>4.7707981170401145E-4</v>
      </c>
      <c r="S130" s="3">
        <f>+H130-R130</f>
        <v>-7.4807421084110916E-5</v>
      </c>
    </row>
    <row r="131" spans="1:19" s="50" customFormat="1">
      <c r="A131" s="52" t="s">
        <v>581</v>
      </c>
      <c r="B131" s="52" t="s">
        <v>573</v>
      </c>
      <c r="C131" s="53">
        <f>+payroll!G131</f>
        <v>1.1947083425199677E-2</v>
      </c>
      <c r="D131" s="53">
        <f>+IFR!T131</f>
        <v>8.3293237123806228E-3</v>
      </c>
      <c r="E131" s="53">
        <f>+claims!R131</f>
        <v>7.0063152248751315E-3</v>
      </c>
      <c r="F131" s="53">
        <f>+costs!L131</f>
        <v>2.4854679676808988E-3</v>
      </c>
      <c r="H131" s="53">
        <f>(C131*$C$3)+(D131*$D$3)+(E131*$E$3)+(F131*$F$3)</f>
        <v>5.0767789565373455E-3</v>
      </c>
      <c r="J131" s="16">
        <f t="shared" si="11"/>
        <v>266005.28106250346</v>
      </c>
      <c r="L131" s="54">
        <f>+J131/payroll!F131</f>
        <v>2.4866464188705007E-3</v>
      </c>
      <c r="O131" s="16">
        <v>249704.07662387675</v>
      </c>
      <c r="P131" s="16">
        <f>+J131-O131</f>
        <v>16301.204438626708</v>
      </c>
      <c r="R131" s="55">
        <v>5.1569997055439815E-3</v>
      </c>
      <c r="S131" s="53">
        <f>+H131-R131</f>
        <v>-8.0220749006635998E-5</v>
      </c>
    </row>
    <row r="132" spans="1:19">
      <c r="A132" t="s">
        <v>196</v>
      </c>
      <c r="B132" t="s">
        <v>197</v>
      </c>
      <c r="C132" s="3">
        <f>+payroll!G132</f>
        <v>1.6668808899960249E-3</v>
      </c>
      <c r="D132" s="3">
        <f>+IFR!T132</f>
        <v>1.2358516825678788E-3</v>
      </c>
      <c r="E132" s="3">
        <f>+claims!R132</f>
        <v>1.4698563408828947E-4</v>
      </c>
      <c r="F132" s="3">
        <f>+costs!L132</f>
        <v>4.9025667455236343E-5</v>
      </c>
      <c r="H132" s="3">
        <f t="shared" si="13"/>
        <v>4.143048171568732E-4</v>
      </c>
      <c r="J132" s="16">
        <f t="shared" si="11"/>
        <v>21708.108680101141</v>
      </c>
      <c r="L132" s="6">
        <f>+J132/payroll!F132</f>
        <v>1.4544643923901997E-3</v>
      </c>
      <c r="O132" s="16">
        <v>22094.968682752988</v>
      </c>
      <c r="P132" s="16">
        <f t="shared" ref="P132:P142" si="14">+J132-O132</f>
        <v>-386.86000265184703</v>
      </c>
      <c r="R132" s="55">
        <v>4.5631512521355979E-4</v>
      </c>
      <c r="S132" s="3">
        <f t="shared" si="12"/>
        <v>-4.2010308056686591E-5</v>
      </c>
    </row>
    <row r="133" spans="1:19">
      <c r="A133" t="s">
        <v>198</v>
      </c>
      <c r="B133" t="s">
        <v>547</v>
      </c>
      <c r="C133" s="3">
        <f>+payroll!G133</f>
        <v>7.9177540244780792E-4</v>
      </c>
      <c r="D133" s="3">
        <f>+IFR!T133</f>
        <v>3.2261778694351646E-4</v>
      </c>
      <c r="E133" s="3">
        <f>+claims!R133</f>
        <v>0</v>
      </c>
      <c r="F133" s="3">
        <f>+costs!L133</f>
        <v>6.87749713377161E-6</v>
      </c>
      <c r="H133" s="3">
        <f t="shared" si="13"/>
        <v>1.4342564695417852E-4</v>
      </c>
      <c r="J133" s="16">
        <f t="shared" ref="J133:J164" si="15">(+H133*$J$275)</f>
        <v>7514.997177588265</v>
      </c>
      <c r="L133" s="6">
        <f>+J133/payroll!F133</f>
        <v>1.0600161695554823E-3</v>
      </c>
      <c r="O133" s="16">
        <v>10604.987300139792</v>
      </c>
      <c r="P133" s="16">
        <f t="shared" si="14"/>
        <v>-3089.9901225515268</v>
      </c>
      <c r="R133" s="55">
        <v>2.1901891680565822E-4</v>
      </c>
      <c r="S133" s="3">
        <f t="shared" si="12"/>
        <v>-7.5593269851479696E-5</v>
      </c>
    </row>
    <row r="134" spans="1:19">
      <c r="A134" t="s">
        <v>199</v>
      </c>
      <c r="B134" t="s">
        <v>200</v>
      </c>
      <c r="C134" s="3">
        <f>+payroll!G134</f>
        <v>7.131128401659392E-3</v>
      </c>
      <c r="D134" s="3">
        <f>+IFR!T134</f>
        <v>5.5426399335446134E-3</v>
      </c>
      <c r="E134" s="3">
        <f>+claims!R134</f>
        <v>1.6658371863339477E-3</v>
      </c>
      <c r="F134" s="3">
        <f>+costs!L134</f>
        <v>5.9781482546756464E-4</v>
      </c>
      <c r="H134" s="3">
        <f t="shared" si="13"/>
        <v>2.1927855151311318E-3</v>
      </c>
      <c r="J134" s="16">
        <f t="shared" si="15"/>
        <v>114894.21388164634</v>
      </c>
      <c r="L134" s="6">
        <f>+J134/payroll!F134</f>
        <v>1.7993911312024593E-3</v>
      </c>
      <c r="O134" s="16">
        <v>107619.87601246373</v>
      </c>
      <c r="P134" s="16">
        <f t="shared" si="14"/>
        <v>7274.3378691826074</v>
      </c>
      <c r="R134" s="55">
        <v>2.222613568872293E-3</v>
      </c>
      <c r="S134" s="3">
        <f t="shared" si="12"/>
        <v>-2.9828053741161233E-5</v>
      </c>
    </row>
    <row r="135" spans="1:19">
      <c r="A135" t="s">
        <v>201</v>
      </c>
      <c r="B135" t="s">
        <v>548</v>
      </c>
      <c r="C135" s="3">
        <f>+payroll!G135</f>
        <v>8.9680395022901673E-4</v>
      </c>
      <c r="D135" s="3">
        <f>+IFR!T135</f>
        <v>8.8094762389628585E-4</v>
      </c>
      <c r="E135" s="3">
        <f>+claims!R135</f>
        <v>2.449760568138158E-4</v>
      </c>
      <c r="F135" s="3">
        <f>+costs!L135</f>
        <v>1.4956506933212193E-4</v>
      </c>
      <c r="H135" s="3">
        <f t="shared" si="13"/>
        <v>3.4870439688700837E-4</v>
      </c>
      <c r="J135" s="16">
        <f t="shared" si="15"/>
        <v>18270.878424245038</v>
      </c>
      <c r="L135" s="6">
        <f>+J135/payroll!F135</f>
        <v>2.2753467453467285E-3</v>
      </c>
      <c r="O135" s="16">
        <v>26097.959703352444</v>
      </c>
      <c r="P135" s="16">
        <f t="shared" si="14"/>
        <v>-7827.0812791074059</v>
      </c>
      <c r="R135" s="55">
        <v>5.3898667705058203E-4</v>
      </c>
      <c r="S135" s="3">
        <f t="shared" si="12"/>
        <v>-1.9028228016357366E-4</v>
      </c>
    </row>
    <row r="136" spans="1:19">
      <c r="A136" t="s">
        <v>202</v>
      </c>
      <c r="B136" t="s">
        <v>549</v>
      </c>
      <c r="C136" s="3">
        <f>+payroll!G136</f>
        <v>1.1627920966020841E-3</v>
      </c>
      <c r="D136" s="3">
        <f>+IFR!T136</f>
        <v>1.1733721801754772E-3</v>
      </c>
      <c r="E136" s="3">
        <f>+claims!R136</f>
        <v>4.899521136276316E-4</v>
      </c>
      <c r="F136" s="3">
        <f>+costs!L136</f>
        <v>9.8143130492654392E-4</v>
      </c>
      <c r="H136" s="3">
        <f t="shared" si="13"/>
        <v>9.5437213459726626E-4</v>
      </c>
      <c r="J136" s="16">
        <f t="shared" si="15"/>
        <v>50005.728056145221</v>
      </c>
      <c r="L136" s="6">
        <f>+J136/payroll!F136</f>
        <v>4.8028979325943008E-3</v>
      </c>
      <c r="O136" s="16">
        <v>35973.271072241201</v>
      </c>
      <c r="P136" s="16">
        <f t="shared" si="14"/>
        <v>14032.45698390402</v>
      </c>
      <c r="R136" s="55">
        <v>7.4293600182762413E-4</v>
      </c>
      <c r="S136" s="3">
        <f t="shared" si="12"/>
        <v>2.1143613276964214E-4</v>
      </c>
    </row>
    <row r="137" spans="1:19">
      <c r="A137" t="s">
        <v>203</v>
      </c>
      <c r="B137" t="s">
        <v>506</v>
      </c>
      <c r="C137" s="3">
        <f>+payroll!G137</f>
        <v>1.2131541714592502E-3</v>
      </c>
      <c r="D137" s="3">
        <f>+IFR!T137</f>
        <v>1.0956401976908463E-3</v>
      </c>
      <c r="E137" s="3">
        <f>+claims!R137</f>
        <v>3.4296647953934215E-4</v>
      </c>
      <c r="F137" s="3">
        <f>+costs!L137</f>
        <v>2.6162222049744814E-4</v>
      </c>
      <c r="H137" s="3">
        <f t="shared" si="13"/>
        <v>4.9701760037313227E-4</v>
      </c>
      <c r="J137" s="16">
        <f t="shared" si="15"/>
        <v>26041.966296370014</v>
      </c>
      <c r="L137" s="6">
        <f>+J137/payroll!F137</f>
        <v>2.3974162823273489E-3</v>
      </c>
      <c r="O137" s="16">
        <v>25816.691414241588</v>
      </c>
      <c r="P137" s="16">
        <f t="shared" si="14"/>
        <v>225.27488212842582</v>
      </c>
      <c r="R137" s="55">
        <v>5.3317779918308768E-4</v>
      </c>
      <c r="S137" s="3">
        <f t="shared" si="12"/>
        <v>-3.6160198809955402E-5</v>
      </c>
    </row>
    <row r="138" spans="1:19">
      <c r="A138" t="s">
        <v>204</v>
      </c>
      <c r="B138" t="s">
        <v>550</v>
      </c>
      <c r="C138" s="3">
        <f>+payroll!G138</f>
        <v>1.6271133206194013E-2</v>
      </c>
      <c r="D138" s="3">
        <f>+IFR!T138</f>
        <v>1.5826329606005739E-2</v>
      </c>
      <c r="E138" s="3">
        <f>+claims!R138</f>
        <v>1.9598084545105265E-2</v>
      </c>
      <c r="F138" s="3">
        <f>+costs!L138</f>
        <v>2.43350091994914E-2</v>
      </c>
      <c r="H138" s="3">
        <f t="shared" si="13"/>
        <v>2.1552901052985598E-2</v>
      </c>
      <c r="J138" s="16">
        <f t="shared" si="15"/>
        <v>1129295.868777025</v>
      </c>
      <c r="L138" s="6">
        <f>+J138/payroll!F138</f>
        <v>7.75131904452913E-3</v>
      </c>
      <c r="O138" s="16">
        <v>873289.51560983714</v>
      </c>
      <c r="P138" s="16">
        <f t="shared" si="14"/>
        <v>256006.35316718789</v>
      </c>
      <c r="R138" s="55">
        <v>1.8035563678995E-2</v>
      </c>
      <c r="S138" s="3">
        <f t="shared" si="12"/>
        <v>3.5173373739905978E-3</v>
      </c>
    </row>
    <row r="139" spans="1:19">
      <c r="A139" t="s">
        <v>205</v>
      </c>
      <c r="B139" t="s">
        <v>206</v>
      </c>
      <c r="C139" s="3">
        <f>+payroll!G139</f>
        <v>9.6675945296417114E-4</v>
      </c>
      <c r="D139" s="3">
        <f>+IFR!T139</f>
        <v>9.6551538942955101E-4</v>
      </c>
      <c r="E139" s="3">
        <f>+claims!R139</f>
        <v>4.899521136276316E-4</v>
      </c>
      <c r="F139" s="3">
        <f>+costs!L139</f>
        <v>1.6866655712128166E-3</v>
      </c>
      <c r="H139" s="3">
        <f t="shared" si="13"/>
        <v>1.3270265150710499E-3</v>
      </c>
      <c r="J139" s="16">
        <f t="shared" si="15"/>
        <v>69531.501005045269</v>
      </c>
      <c r="L139" s="6">
        <f>+J139/payroll!F139</f>
        <v>8.0324651769503631E-3</v>
      </c>
      <c r="O139" s="16">
        <v>52666.589726344624</v>
      </c>
      <c r="P139" s="16">
        <f t="shared" si="14"/>
        <v>16864.911278700645</v>
      </c>
      <c r="R139" s="55">
        <v>1.0876938469846123E-3</v>
      </c>
      <c r="S139" s="3">
        <f t="shared" si="12"/>
        <v>2.393326680864376E-4</v>
      </c>
    </row>
    <row r="140" spans="1:19">
      <c r="A140" t="s">
        <v>207</v>
      </c>
      <c r="B140" t="s">
        <v>208</v>
      </c>
      <c r="C140" s="3">
        <f>+payroll!G140</f>
        <v>1.0466348890957467E-3</v>
      </c>
      <c r="D140" s="3">
        <f>+IFR!T140</f>
        <v>9.6215316389097185E-4</v>
      </c>
      <c r="E140" s="3">
        <f>+claims!R140</f>
        <v>9.7990422725526319E-4</v>
      </c>
      <c r="F140" s="3">
        <f>+costs!L140</f>
        <v>1.5128240563018122E-3</v>
      </c>
      <c r="H140" s="3">
        <f t="shared" si="13"/>
        <v>1.3057785744927165E-3</v>
      </c>
      <c r="J140" s="16">
        <f t="shared" si="15"/>
        <v>68418.183987714656</v>
      </c>
      <c r="L140" s="6">
        <f>+J140/payroll!F140</f>
        <v>7.3006580763333214E-3</v>
      </c>
      <c r="O140" s="16">
        <v>51271.312150348713</v>
      </c>
      <c r="P140" s="16">
        <f t="shared" si="14"/>
        <v>17146.871837365943</v>
      </c>
      <c r="R140" s="55">
        <v>1.0588779536045399E-3</v>
      </c>
      <c r="S140" s="3">
        <f t="shared" si="12"/>
        <v>2.4690062088817658E-4</v>
      </c>
    </row>
    <row r="141" spans="1:19">
      <c r="A141" t="s">
        <v>209</v>
      </c>
      <c r="B141" t="s">
        <v>210</v>
      </c>
      <c r="C141" s="3">
        <f>+payroll!G141</f>
        <v>8.6460148577076283E-5</v>
      </c>
      <c r="D141" s="3">
        <f>+IFR!T141</f>
        <v>7.1007531407472855E-5</v>
      </c>
      <c r="E141" s="3">
        <f>+claims!R141</f>
        <v>0</v>
      </c>
      <c r="F141" s="3">
        <f>+costs!L141</f>
        <v>0</v>
      </c>
      <c r="H141" s="3">
        <f t="shared" si="13"/>
        <v>1.9683459998068642E-5</v>
      </c>
      <c r="J141" s="16">
        <f t="shared" si="15"/>
        <v>1031.3437622346237</v>
      </c>
      <c r="L141" s="6">
        <f>+J141/payroll!F141</f>
        <v>1.3322113907649272E-3</v>
      </c>
      <c r="O141" s="16">
        <v>918.58439172007104</v>
      </c>
      <c r="P141" s="16">
        <f t="shared" si="14"/>
        <v>112.75937051455264</v>
      </c>
      <c r="R141" s="55">
        <v>1.8971013616061795E-5</v>
      </c>
      <c r="S141" s="3">
        <f t="shared" si="12"/>
        <v>7.1244638200684748E-7</v>
      </c>
    </row>
    <row r="142" spans="1:19">
      <c r="A142" t="s">
        <v>211</v>
      </c>
      <c r="B142" t="s">
        <v>462</v>
      </c>
      <c r="C142" s="3">
        <f>+payroll!G142</f>
        <v>1.0376368845434685E-4</v>
      </c>
      <c r="D142" s="3">
        <f>+IFR!T142</f>
        <v>7.2499379825252927E-5</v>
      </c>
      <c r="E142" s="3">
        <f>+claims!R142</f>
        <v>0</v>
      </c>
      <c r="F142" s="3">
        <f>+costs!L142</f>
        <v>0</v>
      </c>
      <c r="H142" s="3">
        <f t="shared" si="13"/>
        <v>2.2032883534949971E-5</v>
      </c>
      <c r="J142" s="16">
        <f t="shared" si="15"/>
        <v>1154.4452550538495</v>
      </c>
      <c r="L142" s="6">
        <f>+J142/payroll!F142</f>
        <v>1.2425492625392364E-3</v>
      </c>
      <c r="O142" s="16">
        <v>1191.2152055994193</v>
      </c>
      <c r="P142" s="16">
        <f t="shared" si="14"/>
        <v>-36.769950545569827</v>
      </c>
      <c r="R142" s="55">
        <v>2.4601506501509453E-5</v>
      </c>
      <c r="S142" s="3">
        <f t="shared" si="12"/>
        <v>-2.5686229665594821E-6</v>
      </c>
    </row>
    <row r="143" spans="1:19" outlineLevel="1">
      <c r="A143" t="s">
        <v>212</v>
      </c>
      <c r="B143" t="s">
        <v>213</v>
      </c>
      <c r="C143" s="3">
        <f>+payroll!G143</f>
        <v>9.7872392863337159E-5</v>
      </c>
      <c r="D143" s="3">
        <f>+IFR!T143</f>
        <v>1.0019877432851295E-4</v>
      </c>
      <c r="E143" s="3">
        <f>+claims!R143</f>
        <v>0</v>
      </c>
      <c r="F143" s="3">
        <f>+costs!L143</f>
        <v>0</v>
      </c>
      <c r="H143" s="3">
        <f t="shared" si="13"/>
        <v>2.4758895898981265E-5</v>
      </c>
      <c r="J143" s="16">
        <f t="shared" si="15"/>
        <v>1297.2786719274072</v>
      </c>
      <c r="L143" s="6">
        <f>+J143/payroll!F143</f>
        <v>1.4803306989616453E-3</v>
      </c>
      <c r="O143" s="16">
        <v>1228.31354272555</v>
      </c>
      <c r="P143" s="16">
        <f t="shared" ref="P143:P168" si="16">+J143-O143</f>
        <v>68.96512920185728</v>
      </c>
      <c r="R143" s="55">
        <v>2.5367677868121948E-5</v>
      </c>
      <c r="S143" s="3">
        <f t="shared" si="12"/>
        <v>-6.0878196914068299E-7</v>
      </c>
    </row>
    <row r="144" spans="1:19" outlineLevel="1">
      <c r="A144" t="s">
        <v>214</v>
      </c>
      <c r="B144" t="s">
        <v>215</v>
      </c>
      <c r="C144" s="3">
        <f>+payroll!G144</f>
        <v>2.448156951555249E-5</v>
      </c>
      <c r="D144" s="3">
        <f>+IFR!T144</f>
        <v>3.3844919328742151E-5</v>
      </c>
      <c r="E144" s="3">
        <f>+claims!R144</f>
        <v>0</v>
      </c>
      <c r="F144" s="3">
        <f>+costs!L144</f>
        <v>0</v>
      </c>
      <c r="H144" s="3">
        <f t="shared" si="13"/>
        <v>7.2908111055368305E-6</v>
      </c>
      <c r="J144" s="16">
        <f t="shared" si="15"/>
        <v>382.01274349449403</v>
      </c>
      <c r="L144" s="6">
        <f>+J144/payroll!F144</f>
        <v>1.7427065665592927E-3</v>
      </c>
      <c r="O144" s="16">
        <v>353.66419982800369</v>
      </c>
      <c r="P144" s="16">
        <f t="shared" si="16"/>
        <v>28.348543666490343</v>
      </c>
      <c r="R144" s="55">
        <v>7.3040304308754978E-6</v>
      </c>
      <c r="S144" s="3">
        <f t="shared" si="12"/>
        <v>-1.3219325338667326E-8</v>
      </c>
    </row>
    <row r="145" spans="1:19" outlineLevel="1">
      <c r="A145" t="s">
        <v>216</v>
      </c>
      <c r="B145" t="s">
        <v>217</v>
      </c>
      <c r="C145" s="3">
        <f>+payroll!G145</f>
        <v>1.4675810287809448E-4</v>
      </c>
      <c r="D145" s="3">
        <f>+IFR!T145</f>
        <v>1.8570172842217734E-4</v>
      </c>
      <c r="E145" s="3">
        <f>+claims!R145</f>
        <v>4.8995211362763162E-5</v>
      </c>
      <c r="F145" s="3">
        <f>+costs!L145</f>
        <v>5.4852217738812282E-6</v>
      </c>
      <c r="H145" s="3">
        <f t="shared" si="13"/>
        <v>5.2197893681277183E-5</v>
      </c>
      <c r="J145" s="16">
        <f t="shared" si="15"/>
        <v>2734.9852137405483</v>
      </c>
      <c r="L145" s="6">
        <f>+J145/payroll!F145</f>
        <v>2.0813186107749072E-3</v>
      </c>
      <c r="O145" s="16">
        <v>2568.5256626965215</v>
      </c>
      <c r="P145" s="16">
        <f t="shared" si="16"/>
        <v>166.45955104402674</v>
      </c>
      <c r="R145" s="55">
        <v>5.3046334946946345E-5</v>
      </c>
      <c r="S145" s="3">
        <f t="shared" si="12"/>
        <v>-8.4844126566916225E-7</v>
      </c>
    </row>
    <row r="146" spans="1:19" outlineLevel="1">
      <c r="A146" t="s">
        <v>509</v>
      </c>
      <c r="B146" t="s">
        <v>507</v>
      </c>
      <c r="C146" s="3">
        <f>+payroll!G146</f>
        <v>1.266756059207221E-4</v>
      </c>
      <c r="D146" s="3">
        <f>+IFR!T146</f>
        <v>1.3983295617401364E-4</v>
      </c>
      <c r="E146" s="3">
        <f>+claims!R146</f>
        <v>0</v>
      </c>
      <c r="F146" s="3">
        <f>+costs!L146</f>
        <v>0</v>
      </c>
      <c r="H146" s="3">
        <f>(C146*$C$3)+(D146*$D$3)+(E146*$E$3)+(F146*$F$3)</f>
        <v>3.3313570261841964E-5</v>
      </c>
      <c r="J146" s="16">
        <f t="shared" si="15"/>
        <v>1745.5133848767839</v>
      </c>
      <c r="L146" s="6">
        <f>+J146/payroll!F146</f>
        <v>1.5389193735568965E-3</v>
      </c>
      <c r="O146" s="16">
        <v>1646.4008143875567</v>
      </c>
      <c r="P146" s="16">
        <f>+J146-O146</f>
        <v>99.11257048922721</v>
      </c>
      <c r="R146" s="55">
        <v>3.4002202245952994E-5</v>
      </c>
      <c r="S146" s="3">
        <f>+H146-R146</f>
        <v>-6.8863198411103039E-7</v>
      </c>
    </row>
    <row r="147" spans="1:19" outlineLevel="1">
      <c r="A147" t="s">
        <v>218</v>
      </c>
      <c r="B147" t="s">
        <v>219</v>
      </c>
      <c r="C147" s="3">
        <f>+payroll!G147</f>
        <v>7.9686774741759742E-5</v>
      </c>
      <c r="D147" s="3">
        <f>+IFR!T147</f>
        <v>1.4784885812029467E-4</v>
      </c>
      <c r="E147" s="3">
        <f>+claims!R147</f>
        <v>1.4698563408828947E-4</v>
      </c>
      <c r="F147" s="3">
        <f>+costs!L147</f>
        <v>0</v>
      </c>
      <c r="H147" s="3">
        <f t="shared" si="13"/>
        <v>5.0489799221000223E-5</v>
      </c>
      <c r="J147" s="16">
        <f t="shared" si="15"/>
        <v>2645.4870987197637</v>
      </c>
      <c r="L147" s="6">
        <f>+J147/payroll!F147</f>
        <v>3.7077041446486837E-3</v>
      </c>
      <c r="O147" s="16">
        <v>4036.1773923644737</v>
      </c>
      <c r="P147" s="16">
        <f t="shared" si="16"/>
        <v>-1390.69029364471</v>
      </c>
      <c r="R147" s="55">
        <v>8.3356931554222656E-5</v>
      </c>
      <c r="S147" s="3">
        <f t="shared" si="12"/>
        <v>-3.2867132333222433E-5</v>
      </c>
    </row>
    <row r="148" spans="1:19" outlineLevel="1">
      <c r="A148" t="s">
        <v>220</v>
      </c>
      <c r="B148" t="s">
        <v>221</v>
      </c>
      <c r="C148" s="3">
        <f>+payroll!G148</f>
        <v>1.9275658693815171E-4</v>
      </c>
      <c r="D148" s="3">
        <f>+IFR!T148</f>
        <v>1.6031803892562072E-5</v>
      </c>
      <c r="E148" s="3">
        <f>+claims!R148</f>
        <v>0</v>
      </c>
      <c r="F148" s="3">
        <f>+costs!L148</f>
        <v>0</v>
      </c>
      <c r="H148" s="3">
        <f t="shared" si="13"/>
        <v>2.6098548853839222E-5</v>
      </c>
      <c r="J148" s="16">
        <f t="shared" si="15"/>
        <v>1367.4717537680747</v>
      </c>
      <c r="L148" s="6">
        <f>+J148/payroll!F148</f>
        <v>7.9230940377971056E-4</v>
      </c>
      <c r="O148" s="16">
        <v>1301.1317596961671</v>
      </c>
      <c r="P148" s="16">
        <f t="shared" si="16"/>
        <v>66.33999407190754</v>
      </c>
      <c r="R148" s="55">
        <v>2.6871552088170638E-5</v>
      </c>
      <c r="S148" s="3">
        <f t="shared" si="12"/>
        <v>-7.730032343314166E-7</v>
      </c>
    </row>
    <row r="149" spans="1:19" outlineLevel="1">
      <c r="A149" t="s">
        <v>222</v>
      </c>
      <c r="B149" t="s">
        <v>223</v>
      </c>
      <c r="C149" s="3">
        <f>+payroll!G149</f>
        <v>1.2533795622292304E-3</v>
      </c>
      <c r="D149" s="3">
        <f>+IFR!T149</f>
        <v>4.4354657436088401E-4</v>
      </c>
      <c r="E149" s="3">
        <f>+claims!R149</f>
        <v>9.7990422725526325E-5</v>
      </c>
      <c r="F149" s="3">
        <f>+costs!L149</f>
        <v>6.9426491208481777E-5</v>
      </c>
      <c r="H149" s="3">
        <f t="shared" si="13"/>
        <v>2.6847022520768229E-4</v>
      </c>
      <c r="J149" s="16">
        <f t="shared" si="15"/>
        <v>14066.891295576894</v>
      </c>
      <c r="L149" s="6">
        <f>+J149/payroll!F149</f>
        <v>1.2534332080507697E-3</v>
      </c>
      <c r="O149" s="16">
        <v>11454.551473626057</v>
      </c>
      <c r="P149" s="16">
        <f t="shared" si="16"/>
        <v>2612.3398219508363</v>
      </c>
      <c r="R149" s="55">
        <v>2.3656449416164464E-4</v>
      </c>
      <c r="S149" s="3">
        <f t="shared" si="12"/>
        <v>3.1905731046037657E-5</v>
      </c>
    </row>
    <row r="150" spans="1:19" outlineLevel="1">
      <c r="A150" t="s">
        <v>224</v>
      </c>
      <c r="B150" t="s">
        <v>225</v>
      </c>
      <c r="C150" s="3">
        <f>+payroll!G150</f>
        <v>1.2036279999687505E-3</v>
      </c>
      <c r="D150" s="3">
        <f>+IFR!T150</f>
        <v>2.5739951805280217E-3</v>
      </c>
      <c r="E150" s="3">
        <f>+claims!R150</f>
        <v>1.8618180317849999E-3</v>
      </c>
      <c r="F150" s="3">
        <f>+costs!L150</f>
        <v>2.990270138804639E-3</v>
      </c>
      <c r="H150" s="3">
        <f t="shared" si="13"/>
        <v>2.5456376856126299E-3</v>
      </c>
      <c r="J150" s="16">
        <f t="shared" si="15"/>
        <v>133382.42098815853</v>
      </c>
      <c r="L150" s="6">
        <f>+J150/payroll!F150</f>
        <v>1.2376333046664197E-2</v>
      </c>
      <c r="O150" s="16">
        <v>116757.03839656292</v>
      </c>
      <c r="P150" s="16">
        <f t="shared" si="16"/>
        <v>16625.382591595611</v>
      </c>
      <c r="R150" s="55">
        <v>2.4113183123486413E-3</v>
      </c>
      <c r="S150" s="3">
        <f t="shared" si="12"/>
        <v>1.3431937326398866E-4</v>
      </c>
    </row>
    <row r="151" spans="1:19" outlineLevel="1">
      <c r="A151" t="s">
        <v>226</v>
      </c>
      <c r="B151" t="s">
        <v>227</v>
      </c>
      <c r="C151" s="3">
        <f>+payroll!G151</f>
        <v>3.287138603362699E-4</v>
      </c>
      <c r="D151" s="3">
        <f>+IFR!T151</f>
        <v>4.4978116476354705E-4</v>
      </c>
      <c r="E151" s="3">
        <f>+claims!R151</f>
        <v>2.449760568138158E-4</v>
      </c>
      <c r="F151" s="3">
        <f>+costs!L151</f>
        <v>1.9058776336018378E-4</v>
      </c>
      <c r="H151" s="3">
        <f t="shared" si="13"/>
        <v>2.4841094467565976E-4</v>
      </c>
      <c r="J151" s="16">
        <f t="shared" si="15"/>
        <v>13015.855865137033</v>
      </c>
      <c r="L151" s="6">
        <f>+J151/payroll!F151</f>
        <v>4.4222204436943149E-3</v>
      </c>
      <c r="O151" s="16">
        <v>17962.2745852111</v>
      </c>
      <c r="P151" s="16">
        <f t="shared" si="16"/>
        <v>-4946.4187200740671</v>
      </c>
      <c r="R151" s="55">
        <v>3.7096488771531873E-4</v>
      </c>
      <c r="S151" s="3">
        <f t="shared" si="12"/>
        <v>-1.2255394303965897E-4</v>
      </c>
    </row>
    <row r="152" spans="1:19" outlineLevel="1">
      <c r="A152" t="s">
        <v>228</v>
      </c>
      <c r="B152" t="s">
        <v>229</v>
      </c>
      <c r="C152" s="3">
        <f>+payroll!G152</f>
        <v>2.7951153710851107E-4</v>
      </c>
      <c r="D152" s="3">
        <f>+IFR!T152</f>
        <v>3.936698511395798E-4</v>
      </c>
      <c r="E152" s="3">
        <f>+claims!R152</f>
        <v>1.4698563408828947E-4</v>
      </c>
      <c r="F152" s="3">
        <f>+costs!L152</f>
        <v>1.2223836331327854E-4</v>
      </c>
      <c r="H152" s="3">
        <f t="shared" si="13"/>
        <v>1.7953853663222192E-4</v>
      </c>
      <c r="J152" s="16">
        <f t="shared" si="15"/>
        <v>9407.1850098785071</v>
      </c>
      <c r="L152" s="6">
        <f>+J152/payroll!F152</f>
        <v>3.7587688645359997E-3</v>
      </c>
      <c r="O152" s="16">
        <v>7869.3306274286724</v>
      </c>
      <c r="P152" s="16">
        <f t="shared" si="16"/>
        <v>1537.8543824498347</v>
      </c>
      <c r="R152" s="55">
        <v>1.6252091786873705E-4</v>
      </c>
      <c r="S152" s="3">
        <f t="shared" si="12"/>
        <v>1.701761876348487E-5</v>
      </c>
    </row>
    <row r="153" spans="1:19" outlineLevel="1">
      <c r="A153" t="s">
        <v>230</v>
      </c>
      <c r="B153" t="s">
        <v>231</v>
      </c>
      <c r="C153" s="3">
        <f>+payroll!G153</f>
        <v>1.4987023942956051E-4</v>
      </c>
      <c r="D153" s="3">
        <f>+IFR!T153</f>
        <v>2.4715697667699861E-4</v>
      </c>
      <c r="E153" s="3">
        <f>+claims!R153</f>
        <v>4.8995211362763162E-5</v>
      </c>
      <c r="F153" s="3">
        <f>+costs!L153</f>
        <v>6.8046017100256385E-6</v>
      </c>
      <c r="H153" s="3">
        <f t="shared" si="13"/>
        <v>6.106044474374975E-5</v>
      </c>
      <c r="J153" s="16">
        <f t="shared" si="15"/>
        <v>3199.3515780212074</v>
      </c>
      <c r="L153" s="6">
        <f>+J153/payroll!F153</f>
        <v>2.3841426687040207E-3</v>
      </c>
      <c r="O153" s="16">
        <v>2970.0032963451649</v>
      </c>
      <c r="P153" s="16">
        <f t="shared" si="16"/>
        <v>229.34828167604246</v>
      </c>
      <c r="R153" s="55">
        <v>6.1337829689449779E-5</v>
      </c>
      <c r="S153" s="3">
        <f t="shared" si="12"/>
        <v>-2.7738494570002869E-7</v>
      </c>
    </row>
    <row r="154" spans="1:19" outlineLevel="1">
      <c r="A154" t="s">
        <v>232</v>
      </c>
      <c r="B154" t="s">
        <v>233</v>
      </c>
      <c r="C154" s="3">
        <f>+payroll!G154</f>
        <v>1.1707100790175624E-4</v>
      </c>
      <c r="D154" s="3">
        <f>+IFR!T154</f>
        <v>5.6111313623967249E-5</v>
      </c>
      <c r="E154" s="3">
        <f>+claims!R154</f>
        <v>4.8995211362763162E-5</v>
      </c>
      <c r="F154" s="3">
        <f>+costs!L154</f>
        <v>1.0554131700565659E-5</v>
      </c>
      <c r="H154" s="3">
        <f t="shared" si="13"/>
        <v>3.5329550915469304E-5</v>
      </c>
      <c r="J154" s="16">
        <f t="shared" si="15"/>
        <v>1851.1436486672071</v>
      </c>
      <c r="L154" s="6">
        <f>+J154/payroll!F154</f>
        <v>1.7659420090954446E-3</v>
      </c>
      <c r="O154" s="16">
        <v>1715.8454271601004</v>
      </c>
      <c r="P154" s="16">
        <f t="shared" si="16"/>
        <v>135.29822150710675</v>
      </c>
      <c r="R154" s="55">
        <v>3.543640329089252E-5</v>
      </c>
      <c r="S154" s="3">
        <f t="shared" si="12"/>
        <v>-1.0685237542321611E-7</v>
      </c>
    </row>
    <row r="155" spans="1:19" outlineLevel="1">
      <c r="A155" t="s">
        <v>234</v>
      </c>
      <c r="B155" t="s">
        <v>235</v>
      </c>
      <c r="C155" s="3">
        <f>+payroll!G155</f>
        <v>3.0291276842539072E-4</v>
      </c>
      <c r="D155" s="3">
        <f>+IFR!T155</f>
        <v>2.0841345060330693E-4</v>
      </c>
      <c r="E155" s="3">
        <f>+claims!R155</f>
        <v>0</v>
      </c>
      <c r="F155" s="3">
        <f>+costs!L155</f>
        <v>7.1715298579474562E-8</v>
      </c>
      <c r="H155" s="3">
        <f t="shared" si="13"/>
        <v>6.3958806557734893E-5</v>
      </c>
      <c r="J155" s="16">
        <f t="shared" si="15"/>
        <v>3351.2154971617401</v>
      </c>
      <c r="L155" s="6">
        <f>+J155/payroll!F155</f>
        <v>1.2355788039148628E-3</v>
      </c>
      <c r="O155" s="16">
        <v>3142.3830363811467</v>
      </c>
      <c r="P155" s="16">
        <f t="shared" si="16"/>
        <v>208.83246078059346</v>
      </c>
      <c r="R155" s="55">
        <v>6.4897892787443677E-5</v>
      </c>
      <c r="S155" s="3">
        <f t="shared" si="12"/>
        <v>-9.3908622970878357E-7</v>
      </c>
    </row>
    <row r="156" spans="1:19" outlineLevel="1">
      <c r="A156" t="s">
        <v>236</v>
      </c>
      <c r="B156" t="s">
        <v>237</v>
      </c>
      <c r="C156" s="3">
        <f>+payroll!G156</f>
        <v>5.5384513585757819E-4</v>
      </c>
      <c r="D156" s="3">
        <f>+IFR!T156</f>
        <v>4.6848493597153614E-4</v>
      </c>
      <c r="E156" s="3">
        <f>+claims!R156</f>
        <v>4.8995211362763162E-5</v>
      </c>
      <c r="F156" s="3">
        <f>+costs!L156</f>
        <v>2.4165513813232009E-5</v>
      </c>
      <c r="H156" s="3">
        <f t="shared" si="13"/>
        <v>1.4963984897099297E-4</v>
      </c>
      <c r="J156" s="16">
        <f t="shared" si="15"/>
        <v>7840.5994084936174</v>
      </c>
      <c r="L156" s="6">
        <f>+J156/payroll!F156</f>
        <v>1.5810536005580332E-3</v>
      </c>
      <c r="O156" s="16">
        <v>7819.816673799236</v>
      </c>
      <c r="P156" s="16">
        <f t="shared" si="16"/>
        <v>20.782734694381361</v>
      </c>
      <c r="R156" s="55">
        <v>1.6149833366530837E-4</v>
      </c>
      <c r="S156" s="3">
        <f t="shared" si="12"/>
        <v>-1.1858484694315398E-5</v>
      </c>
    </row>
    <row r="157" spans="1:19" outlineLevel="1">
      <c r="A157" t="s">
        <v>238</v>
      </c>
      <c r="B157" t="s">
        <v>239</v>
      </c>
      <c r="C157" s="3">
        <f>+payroll!G157</f>
        <v>3.5232744781814264E-4</v>
      </c>
      <c r="D157" s="3">
        <f>+IFR!T157</f>
        <v>7.4993215986318142E-4</v>
      </c>
      <c r="E157" s="3">
        <f>+claims!R157</f>
        <v>9.7990422725526325E-5</v>
      </c>
      <c r="F157" s="3">
        <f>+costs!L157</f>
        <v>1.5781813851573509E-5</v>
      </c>
      <c r="H157" s="3">
        <f t="shared" si="13"/>
        <v>1.6195010267993856E-4</v>
      </c>
      <c r="J157" s="16">
        <f t="shared" si="15"/>
        <v>8485.613210716012</v>
      </c>
      <c r="L157" s="6">
        <f>+J157/payroll!F157</f>
        <v>2.6898151045403945E-3</v>
      </c>
      <c r="O157" s="16">
        <v>8780.7339830768997</v>
      </c>
      <c r="P157" s="16">
        <f t="shared" si="16"/>
        <v>-295.12077236088771</v>
      </c>
      <c r="R157" s="55">
        <v>1.8134362553237429E-4</v>
      </c>
      <c r="S157" s="3">
        <f t="shared" si="12"/>
        <v>-1.9393522852435727E-5</v>
      </c>
    </row>
    <row r="158" spans="1:19" outlineLevel="1">
      <c r="A158" t="s">
        <v>240</v>
      </c>
      <c r="B158" t="s">
        <v>241</v>
      </c>
      <c r="C158" s="3">
        <f>+payroll!G158</f>
        <v>5.3453861342404104E-5</v>
      </c>
      <c r="D158" s="3">
        <f>+IFR!T158</f>
        <v>7.9268363691001361E-5</v>
      </c>
      <c r="E158" s="3">
        <f>+claims!R158</f>
        <v>0</v>
      </c>
      <c r="F158" s="3">
        <f>+costs!L158</f>
        <v>0</v>
      </c>
      <c r="H158" s="3">
        <f t="shared" si="13"/>
        <v>1.6590278129175685E-5</v>
      </c>
      <c r="J158" s="16">
        <f t="shared" si="15"/>
        <v>869.27196051617545</v>
      </c>
      <c r="L158" s="6">
        <f>+J158/payroll!F158</f>
        <v>1.8161941074627918E-3</v>
      </c>
      <c r="O158" s="16">
        <v>1194.2006596781785</v>
      </c>
      <c r="P158" s="16">
        <f t="shared" si="16"/>
        <v>-324.928699162003</v>
      </c>
      <c r="R158" s="55">
        <v>2.4663163427632715E-5</v>
      </c>
      <c r="S158" s="3">
        <f t="shared" si="12"/>
        <v>-8.0728852984570302E-6</v>
      </c>
    </row>
    <row r="159" spans="1:19" outlineLevel="1">
      <c r="A159" t="s">
        <v>242</v>
      </c>
      <c r="B159" t="s">
        <v>243</v>
      </c>
      <c r="C159" s="3">
        <f>+payroll!G159</f>
        <v>4.6757478913621616E-5</v>
      </c>
      <c r="D159" s="3">
        <f>+IFR!T159</f>
        <v>7.5705740603765334E-5</v>
      </c>
      <c r="E159" s="3">
        <f>+claims!R159</f>
        <v>0</v>
      </c>
      <c r="F159" s="3">
        <f>+costs!L159</f>
        <v>0</v>
      </c>
      <c r="H159" s="3">
        <f t="shared" si="13"/>
        <v>1.5307902439673368E-5</v>
      </c>
      <c r="J159" s="16">
        <f t="shared" si="15"/>
        <v>802.08000501956508</v>
      </c>
      <c r="L159" s="6">
        <f>+J159/payroll!F159</f>
        <v>1.9158093005092619E-3</v>
      </c>
      <c r="O159" s="16">
        <v>746.20588173947419</v>
      </c>
      <c r="P159" s="16">
        <f t="shared" si="16"/>
        <v>55.874123280090885</v>
      </c>
      <c r="R159" s="55">
        <v>1.5410975921719058E-5</v>
      </c>
      <c r="S159" s="3">
        <f t="shared" si="12"/>
        <v>-1.0307348204568987E-7</v>
      </c>
    </row>
    <row r="160" spans="1:19" outlineLevel="1">
      <c r="A160" t="s">
        <v>244</v>
      </c>
      <c r="B160" t="s">
        <v>245</v>
      </c>
      <c r="C160" s="3">
        <f>+payroll!G160</f>
        <v>2.729271438892246E-4</v>
      </c>
      <c r="D160" s="3">
        <f>+IFR!T160</f>
        <v>4.275147704683219E-5</v>
      </c>
      <c r="E160" s="3">
        <f>+claims!R160</f>
        <v>0</v>
      </c>
      <c r="F160" s="3">
        <f>+costs!L160</f>
        <v>0</v>
      </c>
      <c r="H160" s="3">
        <f t="shared" si="13"/>
        <v>3.9459827617007102E-5</v>
      </c>
      <c r="J160" s="16">
        <f t="shared" si="15"/>
        <v>2067.5555555602014</v>
      </c>
      <c r="L160" s="6">
        <f>+J160/payroll!F160</f>
        <v>8.460501980115658E-4</v>
      </c>
      <c r="O160" s="16">
        <v>1935.8922883099342</v>
      </c>
      <c r="P160" s="16">
        <f t="shared" si="16"/>
        <v>131.66326725026715</v>
      </c>
      <c r="R160" s="55">
        <v>3.9980908985386506E-5</v>
      </c>
      <c r="S160" s="3">
        <f t="shared" si="12"/>
        <v>-5.2108136837940484E-7</v>
      </c>
    </row>
    <row r="161" spans="1:19" outlineLevel="1">
      <c r="A161" t="s">
        <v>246</v>
      </c>
      <c r="B161" t="s">
        <v>247</v>
      </c>
      <c r="C161" s="3">
        <f>+payroll!G161</f>
        <v>2.6378948131164338E-4</v>
      </c>
      <c r="D161" s="3">
        <f>+IFR!T161</f>
        <v>5.397373977162564E-4</v>
      </c>
      <c r="E161" s="3">
        <f>+claims!R161</f>
        <v>3.4296647953934215E-4</v>
      </c>
      <c r="F161" s="3">
        <f>+costs!L161</f>
        <v>3.1876633208845788E-5</v>
      </c>
      <c r="H161" s="3">
        <f t="shared" si="13"/>
        <v>1.7101181173469627E-4</v>
      </c>
      <c r="J161" s="16">
        <f t="shared" si="15"/>
        <v>8960.4147501672251</v>
      </c>
      <c r="L161" s="6">
        <f>+J161/payroll!F161</f>
        <v>3.7936417161854781E-3</v>
      </c>
      <c r="O161" s="16">
        <v>6809.9025569316418</v>
      </c>
      <c r="P161" s="16">
        <f t="shared" si="16"/>
        <v>2150.5121932355833</v>
      </c>
      <c r="R161" s="55">
        <v>1.4064113792494498E-4</v>
      </c>
      <c r="S161" s="3">
        <f t="shared" si="12"/>
        <v>3.037067380975129E-5</v>
      </c>
    </row>
    <row r="162" spans="1:19" outlineLevel="1">
      <c r="A162" t="s">
        <v>248</v>
      </c>
      <c r="B162" t="s">
        <v>249</v>
      </c>
      <c r="C162" s="3">
        <f>+payroll!G162</f>
        <v>3.311963320211431E-5</v>
      </c>
      <c r="D162" s="3">
        <f>+IFR!T162</f>
        <v>4.275147704683219E-5</v>
      </c>
      <c r="E162" s="3">
        <f>+claims!R162</f>
        <v>0</v>
      </c>
      <c r="F162" s="3">
        <f>+costs!L162</f>
        <v>0</v>
      </c>
      <c r="H162" s="3">
        <f t="shared" si="13"/>
        <v>9.4838887811183134E-6</v>
      </c>
      <c r="J162" s="16">
        <f t="shared" si="15"/>
        <v>496.92226555153593</v>
      </c>
      <c r="L162" s="6">
        <f>+J162/payroll!F162</f>
        <v>1.6756704542776092E-3</v>
      </c>
      <c r="O162" s="16">
        <v>483.23818773442679</v>
      </c>
      <c r="P162" s="16">
        <f t="shared" si="16"/>
        <v>13.684077817109142</v>
      </c>
      <c r="R162" s="55">
        <v>9.9800500878797219E-6</v>
      </c>
      <c r="S162" s="3">
        <f t="shared" si="12"/>
        <v>-4.9616130676140855E-7</v>
      </c>
    </row>
    <row r="163" spans="1:19" outlineLevel="1">
      <c r="A163" t="s">
        <v>250</v>
      </c>
      <c r="B163" t="s">
        <v>251</v>
      </c>
      <c r="C163" s="3">
        <f>+payroll!G163</f>
        <v>3.9103966203053066E-5</v>
      </c>
      <c r="D163" s="3">
        <f>+IFR!T163</f>
        <v>3.2063607785124144E-5</v>
      </c>
      <c r="E163" s="3">
        <f>+claims!R163</f>
        <v>0</v>
      </c>
      <c r="F163" s="3">
        <f>+costs!L163</f>
        <v>0</v>
      </c>
      <c r="H163" s="3">
        <f t="shared" si="13"/>
        <v>8.8959467485221513E-6</v>
      </c>
      <c r="J163" s="16">
        <f t="shared" si="15"/>
        <v>466.11618024269819</v>
      </c>
      <c r="L163" s="6">
        <f>+J163/payroll!F163</f>
        <v>1.3312482316417702E-3</v>
      </c>
      <c r="O163" s="16">
        <v>461.39557506261258</v>
      </c>
      <c r="P163" s="16">
        <f t="shared" si="16"/>
        <v>4.720605180085613</v>
      </c>
      <c r="R163" s="55">
        <v>9.5289467312992548E-6</v>
      </c>
      <c r="S163" s="3">
        <f t="shared" si="12"/>
        <v>-6.3299998277710345E-7</v>
      </c>
    </row>
    <row r="164" spans="1:19" outlineLevel="1">
      <c r="A164" t="s">
        <v>252</v>
      </c>
      <c r="B164" t="s">
        <v>253</v>
      </c>
      <c r="C164" s="3">
        <f>+payroll!G164</f>
        <v>2.4705488556607203E-5</v>
      </c>
      <c r="D164" s="3">
        <f>+IFR!T164</f>
        <v>5.2548690536731236E-5</v>
      </c>
      <c r="E164" s="3">
        <f>+claims!R164</f>
        <v>4.8995211362763162E-5</v>
      </c>
      <c r="F164" s="3">
        <f>+costs!L164</f>
        <v>6.8439089559559065E-6</v>
      </c>
      <c r="H164" s="3">
        <f t="shared" si="13"/>
        <v>2.1112399464655321E-5</v>
      </c>
      <c r="J164" s="16">
        <f t="shared" si="15"/>
        <v>1106.2151418406302</v>
      </c>
      <c r="L164" s="6">
        <f>+J164/payroll!F164</f>
        <v>5.0007118006125248E-3</v>
      </c>
      <c r="O164" s="16">
        <v>1012.8334416984341</v>
      </c>
      <c r="P164" s="16">
        <f t="shared" si="16"/>
        <v>93.381700142196109</v>
      </c>
      <c r="R164" s="55">
        <v>2.0917486935831947E-5</v>
      </c>
      <c r="S164" s="3">
        <f t="shared" si="12"/>
        <v>1.9491252882337378E-7</v>
      </c>
    </row>
    <row r="165" spans="1:19" outlineLevel="1">
      <c r="A165" t="s">
        <v>500</v>
      </c>
      <c r="B165" t="s">
        <v>501</v>
      </c>
      <c r="C165" s="3">
        <f>+payroll!G165</f>
        <v>1.5511522000333782E-3</v>
      </c>
      <c r="D165" s="3">
        <f>+IFR!T165</f>
        <v>1.0687869261708048E-5</v>
      </c>
      <c r="E165" s="3">
        <f>+claims!R165</f>
        <v>0</v>
      </c>
      <c r="F165" s="3">
        <f>+costs!L165</f>
        <v>0</v>
      </c>
      <c r="H165" s="3">
        <f>(C165*$C$3)+(D165*$D$3)+(E165*$E$3)+(F165*$F$3)</f>
        <v>1.9523000866188578E-4</v>
      </c>
      <c r="J165" s="16">
        <f t="shared" ref="J165:J200" si="17">(+H165*$J$275)</f>
        <v>10229.362706262213</v>
      </c>
      <c r="L165" s="6">
        <f>+J165/payroll!F165</f>
        <v>7.3651201935634231E-4</v>
      </c>
      <c r="O165" s="16">
        <v>10118.813621434147</v>
      </c>
      <c r="P165" s="16">
        <f t="shared" si="16"/>
        <v>110.54908482806604</v>
      </c>
      <c r="R165" s="55">
        <v>2.0897824165198509E-4</v>
      </c>
      <c r="S165" s="3">
        <f>+H165-R165</f>
        <v>-1.3748232990099305E-5</v>
      </c>
    </row>
    <row r="166" spans="1:19" outlineLevel="1">
      <c r="A166" t="s">
        <v>254</v>
      </c>
      <c r="B166" t="s">
        <v>255</v>
      </c>
      <c r="C166" s="3">
        <f>+payroll!G166</f>
        <v>1.6137757770573668E-3</v>
      </c>
      <c r="D166" s="3">
        <f>+IFR!T166</f>
        <v>3.0887942166336257E-3</v>
      </c>
      <c r="E166" s="3">
        <f>+claims!R166</f>
        <v>9.3090901589249994E-4</v>
      </c>
      <c r="F166" s="3">
        <f>+costs!L166</f>
        <v>2.9290397984352013E-4</v>
      </c>
      <c r="H166" s="3">
        <f t="shared" si="13"/>
        <v>9.0319998950136109E-4</v>
      </c>
      <c r="J166" s="16">
        <f t="shared" si="17"/>
        <v>47324.488444308416</v>
      </c>
      <c r="L166" s="6">
        <f>+J166/payroll!F166</f>
        <v>3.2751289936860028E-3</v>
      </c>
      <c r="O166" s="16">
        <v>55934.09266085799</v>
      </c>
      <c r="P166" s="16">
        <f t="shared" si="16"/>
        <v>-8609.6042165495746</v>
      </c>
      <c r="R166" s="55">
        <v>1.1551757715850305E-3</v>
      </c>
      <c r="S166" s="3">
        <f t="shared" si="12"/>
        <v>-2.519757820836694E-4</v>
      </c>
    </row>
    <row r="167" spans="1:19" outlineLevel="1">
      <c r="A167" t="s">
        <v>256</v>
      </c>
      <c r="B167" t="s">
        <v>257</v>
      </c>
      <c r="C167" s="3">
        <f>+payroll!G167</f>
        <v>5.1588588321636892E-5</v>
      </c>
      <c r="D167" s="3">
        <f>+IFR!T167</f>
        <v>6.1900576140725785E-5</v>
      </c>
      <c r="E167" s="3">
        <f>+claims!R167</f>
        <v>0</v>
      </c>
      <c r="F167" s="3">
        <f>+costs!L167</f>
        <v>0</v>
      </c>
      <c r="H167" s="3">
        <f t="shared" si="13"/>
        <v>1.4186145557795336E-5</v>
      </c>
      <c r="J167" s="16">
        <f t="shared" si="17"/>
        <v>743.3039075762199</v>
      </c>
      <c r="L167" s="6">
        <f>+J167/payroll!F167</f>
        <v>1.6091571004830519E-3</v>
      </c>
      <c r="O167" s="16">
        <v>729.39804179833959</v>
      </c>
      <c r="P167" s="16">
        <f t="shared" si="16"/>
        <v>13.905865777880308</v>
      </c>
      <c r="R167" s="55">
        <v>1.5063852931981799E-5</v>
      </c>
      <c r="S167" s="3">
        <f t="shared" si="12"/>
        <v>-8.7770737418646323E-7</v>
      </c>
    </row>
    <row r="168" spans="1:19" outlineLevel="1">
      <c r="A168" t="s">
        <v>258</v>
      </c>
      <c r="B168" t="s">
        <v>259</v>
      </c>
      <c r="C168" s="3">
        <f>+payroll!G168</f>
        <v>2.324251677092015E-4</v>
      </c>
      <c r="D168" s="3">
        <f>+IFR!T168</f>
        <v>4.6314100134068203E-5</v>
      </c>
      <c r="E168" s="3">
        <f>+claims!R168</f>
        <v>0</v>
      </c>
      <c r="F168" s="3">
        <f>+costs!L168</f>
        <v>0</v>
      </c>
      <c r="H168" s="3">
        <f t="shared" si="13"/>
        <v>3.4842408480408714E-5</v>
      </c>
      <c r="J168" s="16">
        <f t="shared" si="17"/>
        <v>1825.6191061442553</v>
      </c>
      <c r="L168" s="6">
        <f>+J168/payroll!F168</f>
        <v>8.7722841979691346E-4</v>
      </c>
      <c r="O168" s="16">
        <v>1722.2329037221377</v>
      </c>
      <c r="P168" s="16">
        <f t="shared" si="16"/>
        <v>103.38620242211755</v>
      </c>
      <c r="R168" s="55">
        <v>3.5568320299196768E-5</v>
      </c>
      <c r="S168" s="3">
        <f t="shared" si="12"/>
        <v>-7.2591181878805362E-7</v>
      </c>
    </row>
    <row r="169" spans="1:19" outlineLevel="1">
      <c r="A169" t="s">
        <v>260</v>
      </c>
      <c r="B169" t="s">
        <v>261</v>
      </c>
      <c r="C169" s="3">
        <f>+payroll!G169</f>
        <v>2.1825221193584143E-4</v>
      </c>
      <c r="D169" s="3">
        <f>+IFR!T169</f>
        <v>4.3775731184412549E-4</v>
      </c>
      <c r="E169" s="3">
        <f>+claims!R169</f>
        <v>4.8995211362763162E-5</v>
      </c>
      <c r="F169" s="3">
        <f>+costs!L169</f>
        <v>3.6805380577293882E-6</v>
      </c>
      <c r="H169" s="3">
        <f t="shared" si="13"/>
        <v>9.1558795011547974E-5</v>
      </c>
      <c r="J169" s="16">
        <f t="shared" si="17"/>
        <v>4797.3573813823377</v>
      </c>
      <c r="L169" s="6">
        <f>+J169/payroll!F169</f>
        <v>2.4548733583496466E-3</v>
      </c>
      <c r="O169" s="16">
        <v>4749.786706802618</v>
      </c>
      <c r="P169" s="16">
        <f t="shared" ref="P169:P231" si="18">+J169-O169</f>
        <v>47.570674579719707</v>
      </c>
      <c r="R169" s="55">
        <v>9.8094708662980768E-5</v>
      </c>
      <c r="S169" s="3">
        <f t="shared" ref="S169:S231" si="19">+H169-R169</f>
        <v>-6.5359136514327941E-6</v>
      </c>
    </row>
    <row r="170" spans="1:19" outlineLevel="1">
      <c r="A170" t="s">
        <v>262</v>
      </c>
      <c r="B170" t="s">
        <v>263</v>
      </c>
      <c r="C170" s="3">
        <f>+payroll!G170</f>
        <v>1.1547138767733863E-4</v>
      </c>
      <c r="D170" s="3">
        <f>+IFR!T170</f>
        <v>3.2063607785124144E-5</v>
      </c>
      <c r="E170" s="3">
        <f>+claims!R170</f>
        <v>0</v>
      </c>
      <c r="F170" s="3">
        <f>+costs!L170</f>
        <v>0</v>
      </c>
      <c r="H170" s="3">
        <f t="shared" si="13"/>
        <v>1.8441874432807848E-5</v>
      </c>
      <c r="J170" s="16">
        <f t="shared" si="17"/>
        <v>966.28906513676009</v>
      </c>
      <c r="L170" s="6">
        <f>+J170/payroll!F170</f>
        <v>9.3458402634560573E-4</v>
      </c>
      <c r="O170" s="16">
        <v>801.50126932135106</v>
      </c>
      <c r="P170" s="16">
        <f t="shared" si="18"/>
        <v>164.78779581540903</v>
      </c>
      <c r="R170" s="55">
        <v>1.6552960871797412E-5</v>
      </c>
      <c r="S170" s="3">
        <f t="shared" si="19"/>
        <v>1.8889135610104365E-6</v>
      </c>
    </row>
    <row r="171" spans="1:19" outlineLevel="1">
      <c r="A171" t="s">
        <v>264</v>
      </c>
      <c r="B171" t="s">
        <v>265</v>
      </c>
      <c r="C171" s="3">
        <f>+payroll!G171</f>
        <v>1.6305440084499599E-4</v>
      </c>
      <c r="D171" s="3">
        <f>+IFR!T171</f>
        <v>1.6477131778466574E-4</v>
      </c>
      <c r="E171" s="3">
        <f>+claims!R171</f>
        <v>9.7990422725526325E-5</v>
      </c>
      <c r="F171" s="3">
        <f>+costs!L171</f>
        <v>1.5282530127286026E-5</v>
      </c>
      <c r="H171" s="3">
        <f t="shared" ref="H171:H234" si="20">(C171*$C$3)+(D171*$D$3)+(E171*$E$3)+(F171*$F$3)</f>
        <v>6.4846296313908288E-5</v>
      </c>
      <c r="J171" s="16">
        <f t="shared" si="17"/>
        <v>3397.7168248839171</v>
      </c>
      <c r="L171" s="6">
        <f>+J171/payroll!F171</f>
        <v>2.3272354821992128E-3</v>
      </c>
      <c r="O171" s="16">
        <v>3008.0506738369259</v>
      </c>
      <c r="P171" s="16">
        <f t="shared" si="18"/>
        <v>389.66615104699122</v>
      </c>
      <c r="R171" s="55">
        <v>6.2123601060004043E-5</v>
      </c>
      <c r="S171" s="3">
        <f t="shared" si="19"/>
        <v>2.7226952539042448E-6</v>
      </c>
    </row>
    <row r="172" spans="1:19" outlineLevel="1">
      <c r="A172" t="s">
        <v>266</v>
      </c>
      <c r="B172" t="s">
        <v>267</v>
      </c>
      <c r="C172" s="3">
        <f>+payroll!G172</f>
        <v>5.3123261349149575E-4</v>
      </c>
      <c r="D172" s="3">
        <f>+IFR!T172</f>
        <v>1.6299000624104773E-4</v>
      </c>
      <c r="E172" s="3">
        <f>+claims!R172</f>
        <v>0</v>
      </c>
      <c r="F172" s="3">
        <f>+costs!L172</f>
        <v>0</v>
      </c>
      <c r="H172" s="3">
        <f t="shared" si="20"/>
        <v>8.6777827466567935E-5</v>
      </c>
      <c r="J172" s="16">
        <f t="shared" si="17"/>
        <v>4546.8515731837206</v>
      </c>
      <c r="L172" s="6">
        <f>+J172/payroll!F172</f>
        <v>9.5589837187804556E-4</v>
      </c>
      <c r="O172" s="16">
        <v>4403.5168505753927</v>
      </c>
      <c r="P172" s="16">
        <f t="shared" si="18"/>
        <v>143.33472260832787</v>
      </c>
      <c r="R172" s="55">
        <v>9.0943389506536508E-5</v>
      </c>
      <c r="S172" s="3">
        <f t="shared" si="19"/>
        <v>-4.1655620399685733E-6</v>
      </c>
    </row>
    <row r="173" spans="1:19" outlineLevel="1">
      <c r="A173" t="s">
        <v>268</v>
      </c>
      <c r="B173" t="s">
        <v>269</v>
      </c>
      <c r="C173" s="3">
        <f>+payroll!G173</f>
        <v>4.8096809546845049E-4</v>
      </c>
      <c r="D173" s="3">
        <f>+IFR!T173</f>
        <v>1.14449266677457E-3</v>
      </c>
      <c r="E173" s="3">
        <f>+claims!R173</f>
        <v>2.3208258013940443E-3</v>
      </c>
      <c r="F173" s="3">
        <f>+costs!L173</f>
        <v>1.4460533006122448E-3</v>
      </c>
      <c r="H173" s="3">
        <f t="shared" si="20"/>
        <v>1.4189384458568311E-3</v>
      </c>
      <c r="J173" s="16">
        <f t="shared" si="17"/>
        <v>74347.361453368736</v>
      </c>
      <c r="L173" s="6">
        <f>+J173/payroll!F173</f>
        <v>1.7263743126648176E-2</v>
      </c>
      <c r="O173" s="16">
        <v>93765.564395025052</v>
      </c>
      <c r="P173" s="16">
        <f t="shared" si="18"/>
        <v>-19418.202941656316</v>
      </c>
      <c r="R173" s="55">
        <v>1.9364881603581813E-3</v>
      </c>
      <c r="S173" s="3">
        <f t="shared" si="19"/>
        <v>-5.1754971450135019E-4</v>
      </c>
    </row>
    <row r="174" spans="1:19" outlineLevel="1">
      <c r="A174" t="s">
        <v>270</v>
      </c>
      <c r="B174" t="s">
        <v>271</v>
      </c>
      <c r="C174" s="3">
        <f>+payroll!G174</f>
        <v>4.0001322074187285E-5</v>
      </c>
      <c r="D174" s="3">
        <f>+IFR!T174</f>
        <v>2.4938361610652111E-5</v>
      </c>
      <c r="E174" s="3">
        <f>+claims!R174</f>
        <v>0</v>
      </c>
      <c r="F174" s="3">
        <f>+costs!L174</f>
        <v>0</v>
      </c>
      <c r="H174" s="3">
        <f t="shared" si="20"/>
        <v>8.1174604606049246E-6</v>
      </c>
      <c r="J174" s="16">
        <f t="shared" si="17"/>
        <v>425.32624914789074</v>
      </c>
      <c r="L174" s="6">
        <f>+J174/payroll!F174</f>
        <v>1.1874997169694067E-3</v>
      </c>
      <c r="O174" s="16">
        <v>408.30744661853555</v>
      </c>
      <c r="P174" s="16">
        <f t="shared" si="18"/>
        <v>17.018802529355185</v>
      </c>
      <c r="R174" s="55">
        <v>8.4325470791367157E-6</v>
      </c>
      <c r="S174" s="3">
        <f t="shared" si="19"/>
        <v>-3.1508661853179112E-7</v>
      </c>
    </row>
    <row r="175" spans="1:19" outlineLevel="1">
      <c r="A175" t="s">
        <v>272</v>
      </c>
      <c r="B175" t="s">
        <v>273</v>
      </c>
      <c r="C175" s="3">
        <f>+payroll!G175</f>
        <v>5.0517759341402004E-5</v>
      </c>
      <c r="D175" s="3">
        <f>+IFR!T175</f>
        <v>5.8783280939394262E-5</v>
      </c>
      <c r="E175" s="3">
        <f>+claims!R175</f>
        <v>0</v>
      </c>
      <c r="F175" s="3">
        <f>+costs!L175</f>
        <v>0</v>
      </c>
      <c r="H175" s="3">
        <f t="shared" si="20"/>
        <v>1.3662630035099533E-5</v>
      </c>
      <c r="J175" s="16">
        <f t="shared" si="17"/>
        <v>715.8735437673015</v>
      </c>
      <c r="L175" s="6">
        <f>+J175/payroll!F175</f>
        <v>1.5826245815307918E-3</v>
      </c>
      <c r="O175" s="16">
        <v>672.3288591188707</v>
      </c>
      <c r="P175" s="16">
        <f t="shared" si="18"/>
        <v>43.544684648430803</v>
      </c>
      <c r="R175" s="55">
        <v>1.3885234776231935E-5</v>
      </c>
      <c r="S175" s="3">
        <f t="shared" si="19"/>
        <v>-2.2260474113240177E-7</v>
      </c>
    </row>
    <row r="176" spans="1:19" outlineLevel="1">
      <c r="A176" t="s">
        <v>274</v>
      </c>
      <c r="B176" t="s">
        <v>275</v>
      </c>
      <c r="C176" s="3">
        <f>+payroll!G176</f>
        <v>7.3558302449561831E-5</v>
      </c>
      <c r="D176" s="3">
        <f>+IFR!T176</f>
        <v>4.8095411677686216E-5</v>
      </c>
      <c r="E176" s="3">
        <f>+claims!R176</f>
        <v>0</v>
      </c>
      <c r="F176" s="3">
        <f>+costs!L176</f>
        <v>0</v>
      </c>
      <c r="H176" s="3">
        <f t="shared" si="20"/>
        <v>1.5206714265906007E-5</v>
      </c>
      <c r="J176" s="16">
        <f t="shared" si="17"/>
        <v>796.77810221197331</v>
      </c>
      <c r="L176" s="6">
        <f>+J176/payroll!F176</f>
        <v>1.2097381193114285E-3</v>
      </c>
      <c r="O176" s="16">
        <v>728.56359194810466</v>
      </c>
      <c r="P176" s="16">
        <f t="shared" si="18"/>
        <v>68.214510263868647</v>
      </c>
      <c r="R176" s="55">
        <v>1.5046619502355279E-5</v>
      </c>
      <c r="S176" s="3">
        <f t="shared" si="19"/>
        <v>1.6009476355072739E-7</v>
      </c>
    </row>
    <row r="177" spans="1:19" outlineLevel="1">
      <c r="A177" t="s">
        <v>276</v>
      </c>
      <c r="B177" t="s">
        <v>277</v>
      </c>
      <c r="C177" s="3">
        <f>+payroll!G177</f>
        <v>4.9639424140796436E-5</v>
      </c>
      <c r="D177" s="3">
        <f>+IFR!T177</f>
        <v>8.6393609865473387E-5</v>
      </c>
      <c r="E177" s="3">
        <f>+claims!R177</f>
        <v>0</v>
      </c>
      <c r="F177" s="3">
        <f>+costs!L177</f>
        <v>7.8523713001576567E-8</v>
      </c>
      <c r="H177" s="3">
        <f t="shared" si="20"/>
        <v>1.7051243478584675E-5</v>
      </c>
      <c r="J177" s="16">
        <f t="shared" si="17"/>
        <v>893.42491623462718</v>
      </c>
      <c r="L177" s="6">
        <f>+J177/payroll!F177</f>
        <v>2.0100969258279445E-3</v>
      </c>
      <c r="O177" s="16">
        <v>847.39527823618664</v>
      </c>
      <c r="P177" s="16">
        <f t="shared" si="18"/>
        <v>46.029637998440535</v>
      </c>
      <c r="R177" s="55">
        <v>1.7500784366151245E-5</v>
      </c>
      <c r="S177" s="3">
        <f t="shared" si="19"/>
        <v>-4.4954088756656962E-7</v>
      </c>
    </row>
    <row r="178" spans="1:19" outlineLevel="1">
      <c r="A178" t="s">
        <v>278</v>
      </c>
      <c r="B178" t="s">
        <v>279</v>
      </c>
      <c r="C178" s="3">
        <f>+payroll!G178</f>
        <v>2.1156274080113766E-4</v>
      </c>
      <c r="D178" s="3">
        <f>+IFR!T178</f>
        <v>1.2023852919421554E-5</v>
      </c>
      <c r="E178" s="3">
        <f>+claims!R178</f>
        <v>0</v>
      </c>
      <c r="F178" s="3">
        <f>+costs!L178</f>
        <v>0</v>
      </c>
      <c r="H178" s="3">
        <f t="shared" si="20"/>
        <v>2.7948324215069902E-5</v>
      </c>
      <c r="J178" s="16">
        <f t="shared" si="17"/>
        <v>1464.393447440211</v>
      </c>
      <c r="L178" s="6">
        <f>+J178/payroll!F178</f>
        <v>7.7304409338614568E-4</v>
      </c>
      <c r="O178" s="16">
        <v>1408.872328049232</v>
      </c>
      <c r="P178" s="16">
        <f t="shared" si="18"/>
        <v>55.521119390979038</v>
      </c>
      <c r="R178" s="55">
        <v>2.9096658248967565E-5</v>
      </c>
      <c r="S178" s="3">
        <f t="shared" si="19"/>
        <v>-1.1483340338976624E-6</v>
      </c>
    </row>
    <row r="179" spans="1:19" outlineLevel="1">
      <c r="A179" t="s">
        <v>280</v>
      </c>
      <c r="B179" t="s">
        <v>281</v>
      </c>
      <c r="C179" s="3">
        <f>+payroll!G179</f>
        <v>3.2814107357718146E-4</v>
      </c>
      <c r="D179" s="3">
        <f>+IFR!T179</f>
        <v>4.2796009835422636E-4</v>
      </c>
      <c r="E179" s="3">
        <f>+claims!R179</f>
        <v>1.4698563408828947E-4</v>
      </c>
      <c r="F179" s="3">
        <f>+costs!L179</f>
        <v>1.9839883027951403E-4</v>
      </c>
      <c r="H179" s="3">
        <f t="shared" si="20"/>
        <v>2.3559978977237783E-4</v>
      </c>
      <c r="J179" s="16">
        <f t="shared" si="17"/>
        <v>12344.596610015333</v>
      </c>
      <c r="L179" s="6">
        <f>+J179/payroll!F179</f>
        <v>4.2014769199852755E-3</v>
      </c>
      <c r="O179" s="16">
        <v>11791.326104432868</v>
      </c>
      <c r="P179" s="16">
        <f t="shared" si="18"/>
        <v>553.27050558246447</v>
      </c>
      <c r="R179" s="55">
        <v>2.4351971369745312E-4</v>
      </c>
      <c r="S179" s="3">
        <f t="shared" si="19"/>
        <v>-7.9199239250752848E-6</v>
      </c>
    </row>
    <row r="180" spans="1:19" outlineLevel="1">
      <c r="A180" t="s">
        <v>282</v>
      </c>
      <c r="B180" t="s">
        <v>283</v>
      </c>
      <c r="C180" s="3">
        <f>+payroll!G180</f>
        <v>1.3278382419376318E-4</v>
      </c>
      <c r="D180" s="3">
        <f>+IFR!T180</f>
        <v>2.7743927291850473E-4</v>
      </c>
      <c r="E180" s="3">
        <f>+claims!R180</f>
        <v>9.7990422725526325E-5</v>
      </c>
      <c r="F180" s="3">
        <f>+costs!L180</f>
        <v>1.8539666508933736E-4</v>
      </c>
      <c r="H180" s="3">
        <f t="shared" si="20"/>
        <v>1.7721444960146486E-4</v>
      </c>
      <c r="J180" s="16">
        <f t="shared" si="17"/>
        <v>9285.4110604663165</v>
      </c>
      <c r="L180" s="6">
        <f>+J180/payroll!F180</f>
        <v>7.8098310018274025E-3</v>
      </c>
      <c r="O180" s="16">
        <v>8726.9596696488807</v>
      </c>
      <c r="P180" s="16">
        <f t="shared" si="18"/>
        <v>558.45139081743582</v>
      </c>
      <c r="R180" s="55">
        <v>1.8023305448257987E-4</v>
      </c>
      <c r="S180" s="3">
        <f t="shared" si="19"/>
        <v>-3.018604881115008E-6</v>
      </c>
    </row>
    <row r="181" spans="1:19" outlineLevel="1">
      <c r="A181" t="s">
        <v>284</v>
      </c>
      <c r="B181" t="s">
        <v>285</v>
      </c>
      <c r="C181" s="3">
        <f>+payroll!G181</f>
        <v>1.0077251332345097E-4</v>
      </c>
      <c r="D181" s="3">
        <f>+IFR!T181</f>
        <v>3.2063607785124144E-5</v>
      </c>
      <c r="E181" s="3">
        <f>+claims!R181</f>
        <v>0</v>
      </c>
      <c r="F181" s="3">
        <f>+costs!L181</f>
        <v>0</v>
      </c>
      <c r="H181" s="3">
        <f t="shared" si="20"/>
        <v>1.6604515138571888E-5</v>
      </c>
      <c r="J181" s="16">
        <f t="shared" si="17"/>
        <v>870.0179295091823</v>
      </c>
      <c r="L181" s="6">
        <f>+J181/payroll!F181</f>
        <v>9.6421034440525254E-4</v>
      </c>
      <c r="O181" s="16">
        <v>781.06543062709829</v>
      </c>
      <c r="P181" s="16">
        <f t="shared" si="18"/>
        <v>88.952498882084001</v>
      </c>
      <c r="R181" s="55">
        <v>1.6130910837397899E-5</v>
      </c>
      <c r="S181" s="3">
        <f t="shared" si="19"/>
        <v>4.7360430117398845E-7</v>
      </c>
    </row>
    <row r="182" spans="1:19" outlineLevel="1">
      <c r="A182" t="s">
        <v>286</v>
      </c>
      <c r="B182" t="s">
        <v>287</v>
      </c>
      <c r="C182" s="3">
        <f>+payroll!G182</f>
        <v>1.5111151659457419E-4</v>
      </c>
      <c r="D182" s="3">
        <f>+IFR!T182</f>
        <v>1.9638959768388537E-4</v>
      </c>
      <c r="E182" s="3">
        <f>+claims!R182</f>
        <v>4.8995211362763162E-5</v>
      </c>
      <c r="F182" s="3">
        <f>+costs!L182</f>
        <v>1.1076836370465172E-6</v>
      </c>
      <c r="H182" s="3">
        <f t="shared" si="20"/>
        <v>5.1451531171449835E-5</v>
      </c>
      <c r="J182" s="16">
        <f t="shared" si="17"/>
        <v>2695.8784551243425</v>
      </c>
      <c r="L182" s="6">
        <f>+J182/payroll!F182</f>
        <v>1.9924545231093794E-3</v>
      </c>
      <c r="O182" s="16">
        <v>7131.5432012210922</v>
      </c>
      <c r="P182" s="16">
        <f t="shared" si="18"/>
        <v>-4435.6647460967497</v>
      </c>
      <c r="R182" s="55">
        <v>1.4728380363676727E-4</v>
      </c>
      <c r="S182" s="3">
        <f t="shared" si="19"/>
        <v>-9.5832272465317438E-5</v>
      </c>
    </row>
    <row r="183" spans="1:19" outlineLevel="1">
      <c r="A183" t="s">
        <v>288</v>
      </c>
      <c r="B183" t="s">
        <v>289</v>
      </c>
      <c r="C183" s="3">
        <f>+payroll!G183</f>
        <v>1.3880593347562542E-4</v>
      </c>
      <c r="D183" s="3">
        <f>+IFR!T183</f>
        <v>1.9728025345569437E-4</v>
      </c>
      <c r="E183" s="3">
        <f>+claims!R183</f>
        <v>4.8995211362763162E-5</v>
      </c>
      <c r="F183" s="3">
        <f>+costs!L183</f>
        <v>4.4974570095226684E-6</v>
      </c>
      <c r="H183" s="3">
        <f t="shared" si="20"/>
        <v>5.2058529276543053E-5</v>
      </c>
      <c r="J183" s="16">
        <f t="shared" si="17"/>
        <v>2727.6830113069218</v>
      </c>
      <c r="L183" s="6">
        <f>+J183/payroll!F183</f>
        <v>2.1946816964086161E-3</v>
      </c>
      <c r="O183" s="16">
        <v>2537.6252962451472</v>
      </c>
      <c r="P183" s="16">
        <f t="shared" si="18"/>
        <v>190.05771506177462</v>
      </c>
      <c r="R183" s="55">
        <v>5.2408166828726279E-5</v>
      </c>
      <c r="S183" s="3">
        <f t="shared" si="19"/>
        <v>-3.4963755218322663E-7</v>
      </c>
    </row>
    <row r="184" spans="1:19" outlineLevel="1">
      <c r="A184" t="s">
        <v>290</v>
      </c>
      <c r="B184" t="s">
        <v>291</v>
      </c>
      <c r="C184" s="3">
        <f>+payroll!G184</f>
        <v>8.3621694431546911E-5</v>
      </c>
      <c r="D184" s="3">
        <f>+IFR!T184</f>
        <v>1.4205959560353613E-4</v>
      </c>
      <c r="E184" s="3">
        <f>+claims!R184</f>
        <v>4.8995211362763162E-5</v>
      </c>
      <c r="F184" s="3">
        <f>+costs!L184</f>
        <v>2.0707565517675878E-6</v>
      </c>
      <c r="H184" s="3">
        <f t="shared" si="20"/>
        <v>3.6801896889860403E-5</v>
      </c>
      <c r="J184" s="16">
        <f t="shared" si="17"/>
        <v>1928.2893759269732</v>
      </c>
      <c r="L184" s="6">
        <f>+J184/payroll!F184</f>
        <v>2.5753657696111895E-3</v>
      </c>
      <c r="O184" s="16">
        <v>1884.3785044802851</v>
      </c>
      <c r="P184" s="16">
        <f t="shared" si="18"/>
        <v>43.910871446688134</v>
      </c>
      <c r="R184" s="55">
        <v>3.891702339876427E-5</v>
      </c>
      <c r="S184" s="3">
        <f t="shared" si="19"/>
        <v>-2.1151265089038666E-6</v>
      </c>
    </row>
    <row r="185" spans="1:19" outlineLevel="1">
      <c r="A185" t="s">
        <v>292</v>
      </c>
      <c r="B185" t="s">
        <v>293</v>
      </c>
      <c r="C185" s="3">
        <f>+payroll!G185</f>
        <v>6.0564833745037553E-5</v>
      </c>
      <c r="D185" s="3">
        <f>+IFR!T185</f>
        <v>7.0361805972911308E-5</v>
      </c>
      <c r="E185" s="3">
        <f>+claims!R185</f>
        <v>0</v>
      </c>
      <c r="F185" s="3">
        <f>+costs!L185</f>
        <v>0</v>
      </c>
      <c r="H185" s="3">
        <f t="shared" si="20"/>
        <v>1.6365829964743609E-5</v>
      </c>
      <c r="J185" s="16">
        <f t="shared" si="17"/>
        <v>857.51166967529969</v>
      </c>
      <c r="L185" s="6">
        <f>+J185/payroll!F185</f>
        <v>1.5812669123881436E-3</v>
      </c>
      <c r="O185" s="16">
        <v>803.40150701683831</v>
      </c>
      <c r="P185" s="16">
        <f t="shared" si="18"/>
        <v>54.110162658461377</v>
      </c>
      <c r="R185" s="55">
        <v>1.6592205426265987E-5</v>
      </c>
      <c r="S185" s="3">
        <f t="shared" si="19"/>
        <v>-2.2637546152237781E-7</v>
      </c>
    </row>
    <row r="186" spans="1:19" outlineLevel="1">
      <c r="A186" t="s">
        <v>294</v>
      </c>
      <c r="B186" t="s">
        <v>295</v>
      </c>
      <c r="C186" s="3">
        <f>+payroll!G186</f>
        <v>2.0113875427494074E-3</v>
      </c>
      <c r="D186" s="3">
        <f>+IFR!T186</f>
        <v>7.5260412717860844E-5</v>
      </c>
      <c r="E186" s="3">
        <f>+claims!R186</f>
        <v>0</v>
      </c>
      <c r="F186" s="3">
        <f>+costs!L186</f>
        <v>0</v>
      </c>
      <c r="H186" s="3">
        <f t="shared" si="20"/>
        <v>2.6083099443340854E-4</v>
      </c>
      <c r="J186" s="16">
        <f t="shared" si="17"/>
        <v>13666.622592407275</v>
      </c>
      <c r="L186" s="6">
        <f>+J186/payroll!F186</f>
        <v>7.5884157946279568E-4</v>
      </c>
      <c r="O186" s="16">
        <v>12303.577699533873</v>
      </c>
      <c r="P186" s="16">
        <f t="shared" si="18"/>
        <v>1363.0448928734022</v>
      </c>
      <c r="R186" s="55">
        <v>2.5409896158486113E-4</v>
      </c>
      <c r="S186" s="3">
        <f t="shared" si="19"/>
        <v>6.7320328485474118E-6</v>
      </c>
    </row>
    <row r="187" spans="1:19" outlineLevel="1">
      <c r="A187" t="s">
        <v>296</v>
      </c>
      <c r="B187" t="s">
        <v>297</v>
      </c>
      <c r="C187" s="3">
        <f>+payroll!G187</f>
        <v>1.8828787794542001E-3</v>
      </c>
      <c r="D187" s="3">
        <f>+IFR!T187</f>
        <v>4.3072113124683429E-3</v>
      </c>
      <c r="E187" s="3">
        <f>+claims!R187</f>
        <v>1.7148323976967105E-3</v>
      </c>
      <c r="F187" s="3">
        <f>+costs!L187</f>
        <v>2.3750972153784955E-3</v>
      </c>
      <c r="H187" s="3">
        <f t="shared" si="20"/>
        <v>2.4560444503719217E-3</v>
      </c>
      <c r="J187" s="16">
        <f t="shared" si="17"/>
        <v>128688.05199444553</v>
      </c>
      <c r="L187" s="6">
        <f>+J187/payroll!F187</f>
        <v>7.6331103326144475E-3</v>
      </c>
      <c r="O187" s="16">
        <v>101689.88559556444</v>
      </c>
      <c r="P187" s="16">
        <f t="shared" si="18"/>
        <v>26998.166398881091</v>
      </c>
      <c r="R187" s="55">
        <v>2.1001447680128998E-3</v>
      </c>
      <c r="S187" s="3">
        <f t="shared" si="19"/>
        <v>3.5589968235902195E-4</v>
      </c>
    </row>
    <row r="188" spans="1:19" outlineLevel="1">
      <c r="A188" t="s">
        <v>298</v>
      </c>
      <c r="B188" t="s">
        <v>299</v>
      </c>
      <c r="C188" s="3">
        <f>+payroll!G188</f>
        <v>3.3659846788369246E-5</v>
      </c>
      <c r="D188" s="3">
        <f>+IFR!T188</f>
        <v>6.1455248254821269E-5</v>
      </c>
      <c r="E188" s="3">
        <f>+claims!R188</f>
        <v>0</v>
      </c>
      <c r="F188" s="3">
        <f>+costs!L188</f>
        <v>7.4438664348315348E-8</v>
      </c>
      <c r="H188" s="3">
        <f t="shared" si="20"/>
        <v>1.1934050079007804E-5</v>
      </c>
      <c r="J188" s="16">
        <f t="shared" si="17"/>
        <v>625.30206114107978</v>
      </c>
      <c r="L188" s="6">
        <f>+J188/payroll!F188</f>
        <v>2.0747386590791576E-3</v>
      </c>
      <c r="O188" s="16">
        <v>598.45125097638254</v>
      </c>
      <c r="P188" s="16">
        <f t="shared" si="18"/>
        <v>26.850810164697236</v>
      </c>
      <c r="R188" s="55">
        <v>1.2359481538286299E-5</v>
      </c>
      <c r="S188" s="3">
        <f t="shared" si="19"/>
        <v>-4.2543145927849519E-7</v>
      </c>
    </row>
    <row r="189" spans="1:19" outlineLevel="1">
      <c r="A189" t="s">
        <v>300</v>
      </c>
      <c r="B189" t="s">
        <v>301</v>
      </c>
      <c r="C189" s="3">
        <f>+payroll!G189</f>
        <v>4.3010534882236413E-5</v>
      </c>
      <c r="D189" s="3">
        <f>+IFR!T189</f>
        <v>1.9594426979798085E-5</v>
      </c>
      <c r="E189" s="3">
        <f>+claims!R189</f>
        <v>0</v>
      </c>
      <c r="F189" s="3">
        <f>+costs!L189</f>
        <v>0</v>
      </c>
      <c r="H189" s="3">
        <f t="shared" si="20"/>
        <v>7.8256202327543131E-6</v>
      </c>
      <c r="J189" s="16">
        <f t="shared" si="17"/>
        <v>410.03485228004371</v>
      </c>
      <c r="L189" s="6">
        <f>+J189/payroll!F189</f>
        <v>1.0647106618295904E-3</v>
      </c>
      <c r="O189" s="16">
        <v>381.57451913052165</v>
      </c>
      <c r="P189" s="16">
        <f t="shared" si="18"/>
        <v>28.460333149522057</v>
      </c>
      <c r="R189" s="55">
        <v>7.8804467648447957E-6</v>
      </c>
      <c r="S189" s="3">
        <f t="shared" si="19"/>
        <v>-5.4826532090482589E-8</v>
      </c>
    </row>
    <row r="190" spans="1:19" outlineLevel="1">
      <c r="A190" t="s">
        <v>302</v>
      </c>
      <c r="B190" t="s">
        <v>303</v>
      </c>
      <c r="C190" s="3">
        <f>+payroll!G190</f>
        <v>5.6666581066959455E-4</v>
      </c>
      <c r="D190" s="3">
        <f>+IFR!T190</f>
        <v>7.8823035805096857E-5</v>
      </c>
      <c r="E190" s="3">
        <f>+claims!R190</f>
        <v>0</v>
      </c>
      <c r="F190" s="3">
        <f>+costs!L190</f>
        <v>0</v>
      </c>
      <c r="H190" s="3">
        <f t="shared" si="20"/>
        <v>8.0686105809336424E-5</v>
      </c>
      <c r="J190" s="16">
        <f t="shared" si="17"/>
        <v>4227.6668803974044</v>
      </c>
      <c r="L190" s="6">
        <f>+J190/payroll!F190</f>
        <v>8.3321949567154749E-4</v>
      </c>
      <c r="O190" s="16">
        <v>3851.4892266652973</v>
      </c>
      <c r="P190" s="16">
        <f t="shared" si="18"/>
        <v>376.17765373210705</v>
      </c>
      <c r="R190" s="55">
        <v>7.9542669372341089E-5</v>
      </c>
      <c r="S190" s="3">
        <f t="shared" si="19"/>
        <v>1.1434364369953344E-6</v>
      </c>
    </row>
    <row r="191" spans="1:19" outlineLevel="1">
      <c r="A191" t="s">
        <v>304</v>
      </c>
      <c r="B191" t="s">
        <v>305</v>
      </c>
      <c r="C191" s="3">
        <f>+payroll!G191</f>
        <v>5.3268432792759844E-4</v>
      </c>
      <c r="D191" s="3">
        <f>+IFR!T191</f>
        <v>1.1916974226804473E-3</v>
      </c>
      <c r="E191" s="3">
        <f>+claims!R191</f>
        <v>1.9598084545105265E-4</v>
      </c>
      <c r="F191" s="3">
        <f>+costs!L191</f>
        <v>1.6526000781566947E-4</v>
      </c>
      <c r="H191" s="3">
        <f t="shared" si="20"/>
        <v>3.4410085033306532E-4</v>
      </c>
      <c r="J191" s="16">
        <f t="shared" si="17"/>
        <v>18029.668849148395</v>
      </c>
      <c r="L191" s="6">
        <f>+J191/payroll!F191</f>
        <v>3.7801018755429434E-3</v>
      </c>
      <c r="O191" s="16">
        <v>27221.818843808443</v>
      </c>
      <c r="P191" s="16">
        <f t="shared" si="18"/>
        <v>-9192.1499946600488</v>
      </c>
      <c r="R191" s="55">
        <v>5.6219711612216544E-4</v>
      </c>
      <c r="S191" s="3">
        <f t="shared" si="19"/>
        <v>-2.1809626578910013E-4</v>
      </c>
    </row>
    <row r="192" spans="1:19" outlineLevel="1">
      <c r="A192" t="s">
        <v>306</v>
      </c>
      <c r="B192" t="s">
        <v>307</v>
      </c>
      <c r="C192" s="3">
        <f>+payroll!G192</f>
        <v>4.995052097590093E-5</v>
      </c>
      <c r="D192" s="3">
        <f>+IFR!T192</f>
        <v>6.9916478087006818E-5</v>
      </c>
      <c r="E192" s="3">
        <f>+claims!R192</f>
        <v>0</v>
      </c>
      <c r="F192" s="3">
        <f>+costs!L192</f>
        <v>0</v>
      </c>
      <c r="H192" s="3">
        <f t="shared" si="20"/>
        <v>1.4983374882863469E-5</v>
      </c>
      <c r="J192" s="16">
        <f t="shared" si="17"/>
        <v>785.07590759858465</v>
      </c>
      <c r="L192" s="6">
        <f>+J192/payroll!F192</f>
        <v>1.7553240437989139E-3</v>
      </c>
      <c r="O192" s="16">
        <v>1828.6491721851598</v>
      </c>
      <c r="P192" s="16">
        <f t="shared" si="18"/>
        <v>-1043.5732645865751</v>
      </c>
      <c r="R192" s="55">
        <v>3.7766076429368087E-5</v>
      </c>
      <c r="S192" s="3">
        <f t="shared" si="19"/>
        <v>-2.2782701546504618E-5</v>
      </c>
    </row>
    <row r="193" spans="1:19" outlineLevel="1">
      <c r="A193" t="s">
        <v>308</v>
      </c>
      <c r="B193" t="s">
        <v>309</v>
      </c>
      <c r="C193" s="3">
        <f>+payroll!G193</f>
        <v>5.6947870996556653E-5</v>
      </c>
      <c r="D193" s="3">
        <f>+IFR!T193</f>
        <v>2.6719673154270118E-5</v>
      </c>
      <c r="E193" s="3">
        <f>+claims!R193</f>
        <v>0</v>
      </c>
      <c r="F193" s="3">
        <f>+costs!L193</f>
        <v>0</v>
      </c>
      <c r="H193" s="3">
        <f t="shared" si="20"/>
        <v>1.0458443018853346E-5</v>
      </c>
      <c r="J193" s="16">
        <f t="shared" si="17"/>
        <v>547.98546450872971</v>
      </c>
      <c r="L193" s="6">
        <f>+J193/payroll!F193</f>
        <v>1.0746751834926226E-3</v>
      </c>
      <c r="O193" s="16">
        <v>535.40278515254988</v>
      </c>
      <c r="P193" s="16">
        <f t="shared" si="18"/>
        <v>12.582679356179824</v>
      </c>
      <c r="R193" s="55">
        <v>1.1057376566334812E-5</v>
      </c>
      <c r="S193" s="3">
        <f t="shared" si="19"/>
        <v>-5.9893354748146552E-7</v>
      </c>
    </row>
    <row r="194" spans="1:19" outlineLevel="1">
      <c r="A194" t="s">
        <v>310</v>
      </c>
      <c r="B194" t="s">
        <v>311</v>
      </c>
      <c r="C194" s="3">
        <f>+payroll!G194</f>
        <v>9.1345211868788342E-5</v>
      </c>
      <c r="D194" s="3">
        <f>+IFR!T194</f>
        <v>9.9308118556703942E-5</v>
      </c>
      <c r="E194" s="3">
        <f>+claims!R194</f>
        <v>0</v>
      </c>
      <c r="F194" s="3">
        <f>+costs!L194</f>
        <v>0</v>
      </c>
      <c r="H194" s="3">
        <f t="shared" si="20"/>
        <v>2.3831666303186537E-5</v>
      </c>
      <c r="J194" s="16">
        <f t="shared" si="17"/>
        <v>1248.6951170099253</v>
      </c>
      <c r="L194" s="6">
        <f>+J194/payroll!F194</f>
        <v>1.5267091200306293E-3</v>
      </c>
      <c r="O194" s="16">
        <v>1195.7259483899395</v>
      </c>
      <c r="P194" s="16">
        <f t="shared" si="18"/>
        <v>52.969168619985794</v>
      </c>
      <c r="R194" s="55">
        <v>2.4694664368841894E-5</v>
      </c>
      <c r="S194" s="3">
        <f t="shared" si="19"/>
        <v>-8.6299806565535628E-7</v>
      </c>
    </row>
    <row r="195" spans="1:19" outlineLevel="1">
      <c r="A195" t="s">
        <v>312</v>
      </c>
      <c r="B195" t="s">
        <v>313</v>
      </c>
      <c r="C195" s="3">
        <f>+payroll!G195</f>
        <v>7.4024766962478425E-5</v>
      </c>
      <c r="D195" s="3">
        <f>+IFR!T195</f>
        <v>8.4612298321855387E-5</v>
      </c>
      <c r="E195" s="3">
        <f>+claims!R195</f>
        <v>0</v>
      </c>
      <c r="F195" s="3">
        <f>+costs!L195</f>
        <v>0</v>
      </c>
      <c r="H195" s="3">
        <f t="shared" si="20"/>
        <v>1.9829633160541727E-5</v>
      </c>
      <c r="J195" s="16">
        <f t="shared" si="17"/>
        <v>1039.0027195184302</v>
      </c>
      <c r="L195" s="6">
        <f>+J195/payroll!F195</f>
        <v>1.5675641020861009E-3</v>
      </c>
      <c r="O195" s="16">
        <v>962.24643843411036</v>
      </c>
      <c r="P195" s="16">
        <f t="shared" si="18"/>
        <v>76.75628108431988</v>
      </c>
      <c r="R195" s="55">
        <v>1.9872741633850264E-5</v>
      </c>
      <c r="S195" s="3">
        <f t="shared" si="19"/>
        <v>-4.3108473308537879E-8</v>
      </c>
    </row>
    <row r="196" spans="1:19" outlineLevel="1">
      <c r="A196" t="s">
        <v>314</v>
      </c>
      <c r="B196" t="s">
        <v>315</v>
      </c>
      <c r="C196" s="3">
        <f>+payroll!G196</f>
        <v>7.8532609478037876E-5</v>
      </c>
      <c r="D196" s="3">
        <f>+IFR!T196</f>
        <v>4.0970165503214184E-5</v>
      </c>
      <c r="E196" s="3">
        <f>+claims!R196</f>
        <v>0</v>
      </c>
      <c r="F196" s="3">
        <f>+costs!L196</f>
        <v>0</v>
      </c>
      <c r="H196" s="3">
        <f t="shared" si="20"/>
        <v>1.4937846872656507E-5</v>
      </c>
      <c r="J196" s="16">
        <f t="shared" si="17"/>
        <v>782.69040071419988</v>
      </c>
      <c r="L196" s="6">
        <f>+J196/payroll!F196</f>
        <v>1.1130781383954364E-3</v>
      </c>
      <c r="O196" s="16">
        <v>755.20532528434035</v>
      </c>
      <c r="P196" s="16">
        <f t="shared" si="18"/>
        <v>27.485075429859535</v>
      </c>
      <c r="R196" s="55">
        <v>1.559683643444445E-5</v>
      </c>
      <c r="S196" s="3">
        <f t="shared" si="19"/>
        <v>-6.5898956178794276E-7</v>
      </c>
    </row>
    <row r="197" spans="1:19" outlineLevel="1">
      <c r="A197" t="s">
        <v>316</v>
      </c>
      <c r="B197" t="s">
        <v>317</v>
      </c>
      <c r="C197" s="3">
        <f>+payroll!G197</f>
        <v>7.1849489735107755E-5</v>
      </c>
      <c r="D197" s="3">
        <f>+IFR!T197</f>
        <v>1.104413157043165E-4</v>
      </c>
      <c r="E197" s="3">
        <f>+claims!R197</f>
        <v>0</v>
      </c>
      <c r="F197" s="3">
        <f>+costs!L197</f>
        <v>0</v>
      </c>
      <c r="H197" s="3">
        <f t="shared" si="20"/>
        <v>2.278635067992803E-5</v>
      </c>
      <c r="J197" s="16">
        <f t="shared" si="17"/>
        <v>1193.9242714512766</v>
      </c>
      <c r="L197" s="6">
        <f>+J197/payroll!F197</f>
        <v>1.8558324611674057E-3</v>
      </c>
      <c r="O197" s="16">
        <v>1152.7598589778809</v>
      </c>
      <c r="P197" s="16">
        <f t="shared" si="18"/>
        <v>41.164412473395714</v>
      </c>
      <c r="R197" s="55">
        <v>2.3807309570945997E-5</v>
      </c>
      <c r="S197" s="3">
        <f t="shared" si="19"/>
        <v>-1.0209588910179665E-6</v>
      </c>
    </row>
    <row r="198" spans="1:19" outlineLevel="1">
      <c r="A198" t="s">
        <v>318</v>
      </c>
      <c r="B198" t="s">
        <v>319</v>
      </c>
      <c r="C198" s="3">
        <f>+payroll!G198</f>
        <v>7.035821581858595E-5</v>
      </c>
      <c r="D198" s="3">
        <f>+IFR!T198</f>
        <v>4.3196804932736693E-5</v>
      </c>
      <c r="E198" s="3">
        <f>+claims!R198</f>
        <v>0</v>
      </c>
      <c r="F198" s="3">
        <f>+costs!L198</f>
        <v>0</v>
      </c>
      <c r="H198" s="3">
        <f t="shared" si="20"/>
        <v>1.419437759391533E-5</v>
      </c>
      <c r="J198" s="16">
        <f t="shared" si="17"/>
        <v>743.73523718512399</v>
      </c>
      <c r="L198" s="6">
        <f>+J198/payroll!F198</f>
        <v>1.1805631263524595E-3</v>
      </c>
      <c r="O198" s="16">
        <v>682.18214252728933</v>
      </c>
      <c r="P198" s="16">
        <f t="shared" si="18"/>
        <v>61.553094657834663</v>
      </c>
      <c r="R198" s="55">
        <v>1.4088729169767189E-5</v>
      </c>
      <c r="S198" s="3">
        <f t="shared" si="19"/>
        <v>1.0564842414814077E-7</v>
      </c>
    </row>
    <row r="199" spans="1:19" outlineLevel="1">
      <c r="A199" t="s">
        <v>320</v>
      </c>
      <c r="B199" t="s">
        <v>321</v>
      </c>
      <c r="C199" s="3">
        <f>+payroll!G199</f>
        <v>2.9571041226046077E-4</v>
      </c>
      <c r="D199" s="3">
        <f>+IFR!T199</f>
        <v>8.9065577180900407E-5</v>
      </c>
      <c r="E199" s="3">
        <f>+claims!R199</f>
        <v>0</v>
      </c>
      <c r="F199" s="3">
        <f>+costs!L199</f>
        <v>0</v>
      </c>
      <c r="H199" s="3">
        <f t="shared" si="20"/>
        <v>4.8096998680170145E-5</v>
      </c>
      <c r="J199" s="16">
        <f t="shared" si="17"/>
        <v>2520.1128041445786</v>
      </c>
      <c r="L199" s="6">
        <f>+J199/payroll!F199</f>
        <v>9.5178539891365604E-4</v>
      </c>
      <c r="O199" s="16">
        <v>2382.6590878080451</v>
      </c>
      <c r="P199" s="16">
        <f t="shared" si="18"/>
        <v>137.45371633653349</v>
      </c>
      <c r="R199" s="55">
        <v>4.9207735734110393E-5</v>
      </c>
      <c r="S199" s="3">
        <f t="shared" si="19"/>
        <v>-1.1107370539402479E-6</v>
      </c>
    </row>
    <row r="200" spans="1:19" outlineLevel="1">
      <c r="A200" t="s">
        <v>322</v>
      </c>
      <c r="B200" t="s">
        <v>323</v>
      </c>
      <c r="C200" s="3">
        <f>+payroll!G200</f>
        <v>2.9405260631095446E-4</v>
      </c>
      <c r="D200" s="3">
        <f>+IFR!T200</f>
        <v>5.477532996625374E-4</v>
      </c>
      <c r="E200" s="3">
        <f>+claims!R200</f>
        <v>4.8995211362763162E-5</v>
      </c>
      <c r="F200" s="3">
        <f>+costs!L200</f>
        <v>2.4791706382347474E-7</v>
      </c>
      <c r="H200" s="3">
        <f t="shared" si="20"/>
        <v>1.1272377018939505E-4</v>
      </c>
      <c r="J200" s="16">
        <f t="shared" si="17"/>
        <v>5906.3273048442215</v>
      </c>
      <c r="L200" s="6">
        <f>+J200/payroll!F200</f>
        <v>2.2432524513502205E-3</v>
      </c>
      <c r="O200" s="16">
        <v>5182.6730698340225</v>
      </c>
      <c r="P200" s="16">
        <f t="shared" si="18"/>
        <v>723.65423501019905</v>
      </c>
      <c r="R200" s="55">
        <v>1.0703487046117825E-4</v>
      </c>
      <c r="S200" s="3">
        <f t="shared" si="19"/>
        <v>5.6888997282167927E-6</v>
      </c>
    </row>
    <row r="201" spans="1:19" outlineLevel="1">
      <c r="A201" t="s">
        <v>324</v>
      </c>
      <c r="B201" t="s">
        <v>325</v>
      </c>
      <c r="C201" s="3">
        <f>+payroll!G201</f>
        <v>1.8391178677093647E-4</v>
      </c>
      <c r="D201" s="3">
        <f>+IFR!T201</f>
        <v>8.416697043595087E-5</v>
      </c>
      <c r="E201" s="3">
        <f>+claims!R201</f>
        <v>0</v>
      </c>
      <c r="F201" s="3">
        <f>+costs!L201</f>
        <v>0</v>
      </c>
      <c r="H201" s="3">
        <f t="shared" si="20"/>
        <v>3.3509844650860919E-5</v>
      </c>
      <c r="J201" s="16">
        <f t="shared" ref="J201:J233" si="21">(+H201*$J$275)</f>
        <v>1755.7974694239606</v>
      </c>
      <c r="L201" s="6">
        <f>+J201/payroll!F201</f>
        <v>1.0662290942318024E-3</v>
      </c>
      <c r="O201" s="16">
        <v>1693.1946086724956</v>
      </c>
      <c r="P201" s="16">
        <f t="shared" si="18"/>
        <v>62.602860751464959</v>
      </c>
      <c r="R201" s="55">
        <v>3.4968608508163137E-5</v>
      </c>
      <c r="S201" s="3">
        <f t="shared" si="19"/>
        <v>-1.458763857302218E-6</v>
      </c>
    </row>
    <row r="202" spans="1:19" outlineLevel="1">
      <c r="A202" t="s">
        <v>326</v>
      </c>
      <c r="B202" t="s">
        <v>327</v>
      </c>
      <c r="C202" s="3">
        <f>+payroll!G202</f>
        <v>1.5435833142853468E-4</v>
      </c>
      <c r="D202" s="3">
        <f>+IFR!T202</f>
        <v>3.148468153344829E-4</v>
      </c>
      <c r="E202" s="3">
        <f>+claims!R202</f>
        <v>1.9598084545105265E-4</v>
      </c>
      <c r="F202" s="3">
        <f>+costs!L202</f>
        <v>1.1698281205256953E-4</v>
      </c>
      <c r="H202" s="3">
        <f t="shared" si="20"/>
        <v>1.5823745739457679E-4</v>
      </c>
      <c r="J202" s="16">
        <f t="shared" si="21"/>
        <v>8291.0837145388487</v>
      </c>
      <c r="L202" s="6">
        <f>+J202/payroll!F202</f>
        <v>5.9988347535179093E-3</v>
      </c>
      <c r="O202" s="16">
        <v>6975.1304508118492</v>
      </c>
      <c r="P202" s="16">
        <f t="shared" si="18"/>
        <v>1315.9532637269995</v>
      </c>
      <c r="R202" s="55">
        <v>1.4405349791365014E-4</v>
      </c>
      <c r="S202" s="3">
        <f t="shared" si="19"/>
        <v>1.4183959480926645E-5</v>
      </c>
    </row>
    <row r="203" spans="1:19" outlineLevel="1">
      <c r="A203" t="s">
        <v>328</v>
      </c>
      <c r="B203" t="s">
        <v>329</v>
      </c>
      <c r="C203" s="3">
        <f>+payroll!G203</f>
        <v>6.5957802324167125E-5</v>
      </c>
      <c r="D203" s="3">
        <f>+IFR!T203</f>
        <v>3.5180902986455654E-5</v>
      </c>
      <c r="E203" s="3">
        <f>+claims!R203</f>
        <v>0</v>
      </c>
      <c r="F203" s="3">
        <f>+costs!L203</f>
        <v>0</v>
      </c>
      <c r="H203" s="3">
        <f t="shared" si="20"/>
        <v>1.2642338163827847E-5</v>
      </c>
      <c r="J203" s="16">
        <f t="shared" si="21"/>
        <v>662.41385440384636</v>
      </c>
      <c r="L203" s="6">
        <f>+J203/payroll!F203</f>
        <v>1.1216281600418263E-3</v>
      </c>
      <c r="O203" s="16">
        <v>587.0487770137853</v>
      </c>
      <c r="P203" s="16">
        <f t="shared" si="18"/>
        <v>75.36507739006106</v>
      </c>
      <c r="R203" s="55">
        <v>1.2123992572056245E-5</v>
      </c>
      <c r="S203" s="3">
        <f t="shared" si="19"/>
        <v>5.1834559177160263E-7</v>
      </c>
    </row>
    <row r="204" spans="1:19" outlineLevel="1">
      <c r="A204" t="s">
        <v>330</v>
      </c>
      <c r="B204" t="s">
        <v>331</v>
      </c>
      <c r="C204" s="3">
        <f>+payroll!G204</f>
        <v>9.3944910306728468E-5</v>
      </c>
      <c r="D204" s="3">
        <f>+IFR!T204</f>
        <v>9.5300167583563426E-5</v>
      </c>
      <c r="E204" s="3">
        <f>+claims!R204</f>
        <v>4.8995211362763162E-5</v>
      </c>
      <c r="F204" s="3">
        <f>+costs!L204</f>
        <v>7.0290070493781193E-6</v>
      </c>
      <c r="H204" s="3">
        <f t="shared" si="20"/>
        <v>3.5222320670327832E-5</v>
      </c>
      <c r="J204" s="16">
        <f t="shared" si="21"/>
        <v>1845.52516266625</v>
      </c>
      <c r="L204" s="6">
        <f>+J204/payroll!F204</f>
        <v>2.1939786080467046E-3</v>
      </c>
      <c r="O204" s="16">
        <v>1720.6387732317387</v>
      </c>
      <c r="P204" s="16">
        <f t="shared" si="18"/>
        <v>124.88638943451133</v>
      </c>
      <c r="R204" s="55">
        <v>3.5535397606941449E-5</v>
      </c>
      <c r="S204" s="3">
        <f t="shared" si="19"/>
        <v>-3.1307693661361671E-7</v>
      </c>
    </row>
    <row r="205" spans="1:19" outlineLevel="1">
      <c r="A205" t="s">
        <v>510</v>
      </c>
      <c r="B205" t="s">
        <v>508</v>
      </c>
      <c r="C205" s="3">
        <f>+payroll!G205</f>
        <v>2.3544870642184202E-5</v>
      </c>
      <c r="D205" s="3">
        <f>+IFR!T205</f>
        <v>2.6719673154270118E-5</v>
      </c>
      <c r="E205" s="3">
        <f>+claims!R205</f>
        <v>0</v>
      </c>
      <c r="F205" s="3">
        <f>+costs!L205</f>
        <v>0</v>
      </c>
      <c r="H205" s="3">
        <f>(C205*$C$3)+(D205*$D$3)+(E205*$E$3)+(F205*$F$3)</f>
        <v>6.2830679745567904E-6</v>
      </c>
      <c r="J205" s="16">
        <f t="shared" si="21"/>
        <v>329.21056378762171</v>
      </c>
      <c r="L205" s="6">
        <f>+J205/payroll!F205</f>
        <v>1.5615760074278811E-3</v>
      </c>
      <c r="O205" s="16">
        <v>297.72016343660493</v>
      </c>
      <c r="P205" s="16">
        <f t="shared" si="18"/>
        <v>31.490400351016774</v>
      </c>
      <c r="R205" s="55">
        <v>6.1486492969425071E-6</v>
      </c>
      <c r="S205" s="3">
        <f t="shared" si="19"/>
        <v>1.3441867761428336E-7</v>
      </c>
    </row>
    <row r="206" spans="1:19" outlineLevel="1">
      <c r="A206" t="s">
        <v>332</v>
      </c>
      <c r="B206" t="s">
        <v>333</v>
      </c>
      <c r="C206" s="3">
        <f>+payroll!G206</f>
        <v>1.1287977394575496E-4</v>
      </c>
      <c r="D206" s="3">
        <f>+IFR!T206</f>
        <v>1.1177729936203001E-4</v>
      </c>
      <c r="E206" s="3">
        <f>+claims!R206</f>
        <v>4.8995211362763162E-5</v>
      </c>
      <c r="F206" s="3">
        <f>+costs!L206</f>
        <v>2.8664241726780135E-5</v>
      </c>
      <c r="H206" s="3">
        <f t="shared" si="20"/>
        <v>5.2629960903955675E-5</v>
      </c>
      <c r="J206" s="16">
        <f t="shared" si="21"/>
        <v>2757.6240097154036</v>
      </c>
      <c r="L206" s="6">
        <f>+J206/payroll!F206</f>
        <v>2.7283783493909862E-3</v>
      </c>
      <c r="O206" s="16">
        <v>1861.8904496284815</v>
      </c>
      <c r="P206" s="16">
        <f t="shared" si="18"/>
        <v>895.73356008692213</v>
      </c>
      <c r="R206" s="55">
        <v>3.8452590083069183E-5</v>
      </c>
      <c r="S206" s="3">
        <f t="shared" si="19"/>
        <v>1.4177370820886492E-5</v>
      </c>
    </row>
    <row r="207" spans="1:19" outlineLevel="1">
      <c r="A207" t="s">
        <v>334</v>
      </c>
      <c r="B207" t="s">
        <v>335</v>
      </c>
      <c r="C207" s="3">
        <f>+payroll!G207</f>
        <v>7.8753233508918036E-5</v>
      </c>
      <c r="D207" s="3">
        <f>+IFR!T207</f>
        <v>1.2246516862373806E-4</v>
      </c>
      <c r="E207" s="3">
        <f>+claims!R207</f>
        <v>0</v>
      </c>
      <c r="F207" s="3">
        <f>+costs!L207</f>
        <v>7.4438664348315348E-8</v>
      </c>
      <c r="H207" s="3">
        <f t="shared" si="20"/>
        <v>2.5196963465191001E-5</v>
      </c>
      <c r="J207" s="16">
        <f t="shared" si="21"/>
        <v>1320.2318647040859</v>
      </c>
      <c r="L207" s="6">
        <f>+J207/payroll!F207</f>
        <v>1.8722657387816907E-3</v>
      </c>
      <c r="O207" s="16">
        <v>2458.8799368812511</v>
      </c>
      <c r="P207" s="16">
        <f t="shared" si="18"/>
        <v>-1138.6480721771652</v>
      </c>
      <c r="R207" s="55">
        <v>5.0781882626469335E-5</v>
      </c>
      <c r="S207" s="3">
        <f t="shared" si="19"/>
        <v>-2.5584919161278334E-5</v>
      </c>
    </row>
    <row r="208" spans="1:19" outlineLevel="1">
      <c r="A208" t="s">
        <v>336</v>
      </c>
      <c r="B208" t="s">
        <v>337</v>
      </c>
      <c r="C208" s="3">
        <f>+payroll!G208</f>
        <v>7.110215696901748E-5</v>
      </c>
      <c r="D208" s="3">
        <f>+IFR!T208</f>
        <v>6.6799182885675295E-5</v>
      </c>
      <c r="E208" s="3">
        <f>+claims!R208</f>
        <v>0</v>
      </c>
      <c r="F208" s="3">
        <f>+costs!L208</f>
        <v>0</v>
      </c>
      <c r="H208" s="3">
        <f t="shared" si="20"/>
        <v>1.7237667481836599E-5</v>
      </c>
      <c r="J208" s="16">
        <f t="shared" si="21"/>
        <v>903.19287536902448</v>
      </c>
      <c r="L208" s="6">
        <f>+J208/payroll!F208</f>
        <v>1.4186765864093848E-3</v>
      </c>
      <c r="O208" s="16">
        <v>874.52215900327008</v>
      </c>
      <c r="P208" s="16">
        <f t="shared" si="18"/>
        <v>28.670716365754402</v>
      </c>
      <c r="R208" s="55">
        <v>1.806102077886666E-5</v>
      </c>
      <c r="S208" s="3">
        <f t="shared" si="19"/>
        <v>-8.2335329703006111E-7</v>
      </c>
    </row>
    <row r="209" spans="1:19" outlineLevel="1">
      <c r="A209" t="s">
        <v>338</v>
      </c>
      <c r="B209" t="s">
        <v>339</v>
      </c>
      <c r="C209" s="3">
        <f>+payroll!G209</f>
        <v>1.5650570902930749E-5</v>
      </c>
      <c r="D209" s="3">
        <f>+IFR!T209</f>
        <v>1.8703771207989082E-5</v>
      </c>
      <c r="E209" s="3">
        <f>+claims!R209</f>
        <v>0</v>
      </c>
      <c r="F209" s="3">
        <f>+costs!L209</f>
        <v>0</v>
      </c>
      <c r="H209" s="3">
        <f t="shared" si="20"/>
        <v>4.2942927638649788E-6</v>
      </c>
      <c r="J209" s="16">
        <f t="shared" si="21"/>
        <v>225.00576909019014</v>
      </c>
      <c r="L209" s="6">
        <f>+J209/payroll!F209</f>
        <v>1.6056435646185044E-3</v>
      </c>
      <c r="O209" s="16">
        <v>185.08014768178765</v>
      </c>
      <c r="P209" s="16">
        <f t="shared" si="18"/>
        <v>39.925621408402492</v>
      </c>
      <c r="R209" s="55">
        <v>3.822357568213406E-6</v>
      </c>
      <c r="S209" s="3">
        <f t="shared" si="19"/>
        <v>4.7193519565157286E-7</v>
      </c>
    </row>
    <row r="210" spans="1:19" outlineLevel="1">
      <c r="A210" t="s">
        <v>340</v>
      </c>
      <c r="B210" t="s">
        <v>341</v>
      </c>
      <c r="C210" s="3">
        <f>+payroll!G210</f>
        <v>1.9429233976927548E-4</v>
      </c>
      <c r="D210" s="3">
        <f>+IFR!T210</f>
        <v>2.7476730560307771E-4</v>
      </c>
      <c r="E210" s="3">
        <f>+claims!R210</f>
        <v>1.4698563408828947E-4</v>
      </c>
      <c r="F210" s="3">
        <f>+costs!L210</f>
        <v>2.8665421851946632E-5</v>
      </c>
      <c r="H210" s="3">
        <f t="shared" si="20"/>
        <v>9.7879553895955553E-5</v>
      </c>
      <c r="J210" s="16">
        <f t="shared" si="21"/>
        <v>5128.5428156841563</v>
      </c>
      <c r="L210" s="6">
        <f>+J210/payroll!F210</f>
        <v>2.9479762558273707E-3</v>
      </c>
      <c r="O210" s="16">
        <v>3730.6472300174601</v>
      </c>
      <c r="P210" s="16">
        <f t="shared" si="18"/>
        <v>1397.8955856666962</v>
      </c>
      <c r="R210" s="55">
        <v>7.7046986684433167E-5</v>
      </c>
      <c r="S210" s="3">
        <f t="shared" si="19"/>
        <v>2.0832567211522386E-5</v>
      </c>
    </row>
    <row r="211" spans="1:19" outlineLevel="1">
      <c r="A211" t="s">
        <v>342</v>
      </c>
      <c r="B211" t="s">
        <v>343</v>
      </c>
      <c r="C211" s="3">
        <f>+payroll!G211</f>
        <v>1.5510501773827333E-4</v>
      </c>
      <c r="D211" s="3">
        <f>+IFR!T211</f>
        <v>1.7412320338866028E-4</v>
      </c>
      <c r="E211" s="3">
        <f>+claims!R211</f>
        <v>0</v>
      </c>
      <c r="F211" s="3">
        <f>+costs!L211</f>
        <v>4.0342124922428472E-7</v>
      </c>
      <c r="H211" s="3">
        <f t="shared" si="20"/>
        <v>4.1395580390401272E-5</v>
      </c>
      <c r="J211" s="16">
        <f t="shared" si="21"/>
        <v>2168.9821618715073</v>
      </c>
      <c r="L211" s="6">
        <f>+J211/payroll!F211</f>
        <v>1.5617654340733082E-3</v>
      </c>
      <c r="O211" s="16">
        <v>2276.9258652839098</v>
      </c>
      <c r="P211" s="16">
        <f t="shared" si="18"/>
        <v>-107.94370341240256</v>
      </c>
      <c r="R211" s="55">
        <v>4.7024086172615636E-5</v>
      </c>
      <c r="S211" s="3">
        <f t="shared" si="19"/>
        <v>-5.6285057822143633E-6</v>
      </c>
    </row>
    <row r="212" spans="1:19" outlineLevel="1">
      <c r="A212" t="s">
        <v>344</v>
      </c>
      <c r="B212" t="s">
        <v>345</v>
      </c>
      <c r="C212" s="3">
        <f>+payroll!G212</f>
        <v>5.3960879683517136E-5</v>
      </c>
      <c r="D212" s="3">
        <f>+IFR!T212</f>
        <v>5.6111313623967249E-5</v>
      </c>
      <c r="E212" s="3">
        <f>+claims!R212</f>
        <v>4.8995211362763162E-5</v>
      </c>
      <c r="F212" s="3">
        <f>+costs!L212</f>
        <v>0</v>
      </c>
      <c r="H212" s="3">
        <f t="shared" si="20"/>
        <v>2.1108305867850021E-5</v>
      </c>
      <c r="J212" s="16">
        <f t="shared" si="21"/>
        <v>1106.00065183071</v>
      </c>
      <c r="L212" s="6">
        <f>+J212/payroll!F212</f>
        <v>2.2890856131085953E-3</v>
      </c>
      <c r="O212" s="16">
        <v>1538.8415336802941</v>
      </c>
      <c r="P212" s="16">
        <f t="shared" si="18"/>
        <v>-432.84088184958409</v>
      </c>
      <c r="R212" s="55">
        <v>3.1780840118287848E-5</v>
      </c>
      <c r="S212" s="3">
        <f t="shared" si="19"/>
        <v>-1.0672534250437826E-5</v>
      </c>
    </row>
    <row r="213" spans="1:19" outlineLevel="1">
      <c r="A213" t="s">
        <v>346</v>
      </c>
      <c r="B213" t="s">
        <v>347</v>
      </c>
      <c r="C213" s="3">
        <f>+payroll!G213</f>
        <v>6.6502057593504445E-4</v>
      </c>
      <c r="D213" s="3">
        <f>+IFR!T213</f>
        <v>8.3187249086960971E-4</v>
      </c>
      <c r="E213" s="3">
        <f>+claims!R213</f>
        <v>9.2833032055761777E-4</v>
      </c>
      <c r="F213" s="3">
        <f>+costs!L213</f>
        <v>2.2075475831821029E-4</v>
      </c>
      <c r="H213" s="3">
        <f t="shared" si="20"/>
        <v>4.5881403642515064E-4</v>
      </c>
      <c r="J213" s="16">
        <f t="shared" si="21"/>
        <v>24040.234518687204</v>
      </c>
      <c r="L213" s="6">
        <f>+J213/payroll!F213</f>
        <v>4.0372839126898248E-3</v>
      </c>
      <c r="O213" s="16">
        <v>18722.578108291887</v>
      </c>
      <c r="P213" s="16">
        <f t="shared" si="18"/>
        <v>5317.6564103953169</v>
      </c>
      <c r="R213" s="55">
        <v>3.8666701439928796E-4</v>
      </c>
      <c r="S213" s="3">
        <f t="shared" si="19"/>
        <v>7.2147022025862686E-5</v>
      </c>
    </row>
    <row r="214" spans="1:19" outlineLevel="1">
      <c r="A214" t="s">
        <v>489</v>
      </c>
      <c r="B214" t="s">
        <v>351</v>
      </c>
      <c r="C214" s="3">
        <f>+payroll!G214</f>
        <v>9.6650067311752707E-5</v>
      </c>
      <c r="D214" s="3">
        <f>+IFR!T214</f>
        <v>1.1578525033517052E-4</v>
      </c>
      <c r="E214" s="3">
        <f>+claims!R214</f>
        <v>0</v>
      </c>
      <c r="F214" s="3">
        <f>+costs!L214</f>
        <v>0</v>
      </c>
      <c r="H214" s="3">
        <f>(C214*$C$3)+(D214*$D$3)+(E214*$E$3)+(F214*$F$3)</f>
        <v>2.6554414705865402E-5</v>
      </c>
      <c r="J214" s="16">
        <f t="shared" si="21"/>
        <v>1391.3575138401914</v>
      </c>
      <c r="L214" s="6">
        <f>+J214/payroll!F214</f>
        <v>1.6077638179917552E-3</v>
      </c>
      <c r="O214" s="16">
        <v>1308.7431724627695</v>
      </c>
      <c r="P214" s="16">
        <f>+J214-O214</f>
        <v>82.614341377421852</v>
      </c>
      <c r="R214" s="55">
        <v>2.7028746371607452E-5</v>
      </c>
      <c r="S214" s="3">
        <f>+H214-R214</f>
        <v>-4.7433166574204982E-7</v>
      </c>
    </row>
    <row r="215" spans="1:19" outlineLevel="1">
      <c r="A215" t="s">
        <v>490</v>
      </c>
      <c r="B215" t="s">
        <v>352</v>
      </c>
      <c r="C215" s="3">
        <f>+payroll!G215</f>
        <v>5.3012796812449938E-5</v>
      </c>
      <c r="D215" s="3">
        <f>+IFR!T215</f>
        <v>5.3439346308540236E-5</v>
      </c>
      <c r="E215" s="3">
        <f>+claims!R215</f>
        <v>0</v>
      </c>
      <c r="F215" s="3">
        <f>+costs!L215</f>
        <v>0</v>
      </c>
      <c r="H215" s="3">
        <f>(C215*$C$3)+(D215*$D$3)+(E215*$E$3)+(F215*$F$3)</f>
        <v>1.3306517890123772E-5</v>
      </c>
      <c r="J215" s="16">
        <f t="shared" si="21"/>
        <v>697.21452551477978</v>
      </c>
      <c r="L215" s="6">
        <f>+J215/payroll!F215</f>
        <v>1.4688294900325406E-3</v>
      </c>
      <c r="O215" s="16">
        <v>647.62275183117731</v>
      </c>
      <c r="P215" s="16">
        <f>+J215-O215</f>
        <v>49.591773683602469</v>
      </c>
      <c r="R215" s="55">
        <v>1.3374993254625996E-5</v>
      </c>
      <c r="S215" s="3">
        <f>+H215-R215</f>
        <v>-6.8475364502223893E-8</v>
      </c>
    </row>
    <row r="216" spans="1:19" outlineLevel="1">
      <c r="A216" t="s">
        <v>491</v>
      </c>
      <c r="B216" t="s">
        <v>348</v>
      </c>
      <c r="C216" s="3">
        <f>+payroll!G216</f>
        <v>2.7503906150704094E-5</v>
      </c>
      <c r="D216" s="3">
        <f>+IFR!T216</f>
        <v>2.9391640469697131E-5</v>
      </c>
      <c r="E216" s="3">
        <f>+claims!R216</f>
        <v>0</v>
      </c>
      <c r="F216" s="3">
        <f>+costs!L216</f>
        <v>0</v>
      </c>
      <c r="H216" s="3">
        <f>(C216*$C$3)+(D216*$D$3)+(E216*$E$3)+(F216*$F$3)</f>
        <v>7.1119433275501528E-6</v>
      </c>
      <c r="J216" s="16">
        <f t="shared" si="21"/>
        <v>372.64070386785176</v>
      </c>
      <c r="L216" s="6">
        <f>+J216/payroll!F216</f>
        <v>1.5131486266946139E-3</v>
      </c>
      <c r="O216" s="16">
        <v>369.80725523457966</v>
      </c>
      <c r="P216" s="16">
        <f>+J216-O216</f>
        <v>2.8334486332720985</v>
      </c>
      <c r="R216" s="55">
        <v>7.6374239945844692E-6</v>
      </c>
      <c r="S216" s="3">
        <f>+H216-R216</f>
        <v>-5.2548066703431643E-7</v>
      </c>
    </row>
    <row r="217" spans="1:19" outlineLevel="1">
      <c r="A217" t="s">
        <v>350</v>
      </c>
      <c r="B217" t="s">
        <v>349</v>
      </c>
      <c r="C217" s="3">
        <f>+payroll!G217</f>
        <v>3.1606673550823851E-4</v>
      </c>
      <c r="D217" s="3">
        <f>+IFR!T217</f>
        <v>3.3889452117332602E-4</v>
      </c>
      <c r="E217" s="3">
        <f>+claims!R217</f>
        <v>9.7990422725526325E-5</v>
      </c>
      <c r="F217" s="3">
        <f>+costs!L217</f>
        <v>6.1398943944186387E-4</v>
      </c>
      <c r="H217" s="3">
        <f t="shared" si="20"/>
        <v>4.6496238415914284E-4</v>
      </c>
      <c r="J217" s="16">
        <f t="shared" si="21"/>
        <v>24362.38621783585</v>
      </c>
      <c r="L217" s="6">
        <f>+J217/payroll!F217</f>
        <v>8.6084846002699028E-3</v>
      </c>
      <c r="O217" s="16">
        <v>28476.3240391453</v>
      </c>
      <c r="P217" s="16">
        <f t="shared" si="18"/>
        <v>-4113.9378213094496</v>
      </c>
      <c r="R217" s="55">
        <v>5.881057156549652E-4</v>
      </c>
      <c r="S217" s="3">
        <f t="shared" si="19"/>
        <v>-1.2314333149582237E-4</v>
      </c>
    </row>
    <row r="218" spans="1:19" outlineLevel="1">
      <c r="A218" t="s">
        <v>353</v>
      </c>
      <c r="B218" t="s">
        <v>354</v>
      </c>
      <c r="C218" s="3">
        <f>+payroll!G218</f>
        <v>1.832831140184681E-4</v>
      </c>
      <c r="D218" s="3">
        <f>+IFR!T218</f>
        <v>2.0841345060330693E-4</v>
      </c>
      <c r="E218" s="3">
        <f>+claims!R218</f>
        <v>4.8995211362763162E-5</v>
      </c>
      <c r="F218" s="3">
        <f>+costs!L218</f>
        <v>6.8335964775778963E-5</v>
      </c>
      <c r="H218" s="3">
        <f t="shared" si="20"/>
        <v>9.731293114760373E-5</v>
      </c>
      <c r="J218" s="16">
        <f t="shared" si="21"/>
        <v>5098.8537855486911</v>
      </c>
      <c r="L218" s="6">
        <f>+J218/payroll!F218</f>
        <v>3.1069608244859849E-3</v>
      </c>
      <c r="O218" s="16">
        <v>7703.2354985121328</v>
      </c>
      <c r="P218" s="16">
        <f t="shared" si="18"/>
        <v>-2604.3817129634417</v>
      </c>
      <c r="R218" s="55">
        <v>1.5909064735615311E-4</v>
      </c>
      <c r="S218" s="3">
        <f t="shared" si="19"/>
        <v>-6.1777716208549378E-5</v>
      </c>
    </row>
    <row r="219" spans="1:19" outlineLevel="1">
      <c r="A219" t="s">
        <v>355</v>
      </c>
      <c r="B219" t="s">
        <v>356</v>
      </c>
      <c r="C219" s="3">
        <f>+payroll!G219</f>
        <v>3.2945180636255151E-5</v>
      </c>
      <c r="D219" s="3">
        <f>+IFR!T219</f>
        <v>3.7407542415978164E-5</v>
      </c>
      <c r="E219" s="3">
        <f>+claims!R219</f>
        <v>0</v>
      </c>
      <c r="F219" s="3">
        <f>+costs!L219</f>
        <v>0</v>
      </c>
      <c r="H219" s="3">
        <f t="shared" si="20"/>
        <v>8.7940903815291643E-6</v>
      </c>
      <c r="J219" s="16">
        <f t="shared" si="21"/>
        <v>460.77926647081028</v>
      </c>
      <c r="L219" s="6">
        <f>+J219/payroll!F219</f>
        <v>1.5620204303390772E-3</v>
      </c>
      <c r="O219" s="16">
        <v>428.70531384966989</v>
      </c>
      <c r="P219" s="16">
        <f t="shared" si="18"/>
        <v>32.073952621140393</v>
      </c>
      <c r="R219" s="55">
        <v>8.8538129099830935E-6</v>
      </c>
      <c r="S219" s="3">
        <f t="shared" si="19"/>
        <v>-5.9722528453929211E-8</v>
      </c>
    </row>
    <row r="220" spans="1:19" outlineLevel="1">
      <c r="A220" t="s">
        <v>357</v>
      </c>
      <c r="B220" t="s">
        <v>358</v>
      </c>
      <c r="C220" s="3">
        <f>+payroll!G220</f>
        <v>3.9969489543399019E-5</v>
      </c>
      <c r="D220" s="3">
        <f>+IFR!T220</f>
        <v>3.7407542415978164E-5</v>
      </c>
      <c r="E220" s="3">
        <f>+claims!R220</f>
        <v>0</v>
      </c>
      <c r="F220" s="3">
        <f>+costs!L220</f>
        <v>2.549839256570397E-4</v>
      </c>
      <c r="H220" s="3">
        <f t="shared" si="20"/>
        <v>1.6266248438914598E-4</v>
      </c>
      <c r="J220" s="16">
        <f t="shared" si="21"/>
        <v>8522.9394954339023</v>
      </c>
      <c r="L220" s="6">
        <f>+J220/payroll!F220</f>
        <v>2.3814774714466174E-2</v>
      </c>
      <c r="O220" s="16">
        <v>8176.32971500038</v>
      </c>
      <c r="P220" s="16">
        <f t="shared" si="18"/>
        <v>346.60978043352225</v>
      </c>
      <c r="R220" s="55">
        <v>1.688611996359198E-4</v>
      </c>
      <c r="S220" s="3">
        <f t="shared" si="19"/>
        <v>-6.1987152467738197E-6</v>
      </c>
    </row>
    <row r="221" spans="1:19" outlineLevel="1">
      <c r="A221" t="s">
        <v>359</v>
      </c>
      <c r="B221" t="s">
        <v>360</v>
      </c>
      <c r="C221" s="3">
        <f>+payroll!G221</f>
        <v>3.3711009499510955E-4</v>
      </c>
      <c r="D221" s="3">
        <f>+IFR!T221</f>
        <v>3.2108140573714595E-4</v>
      </c>
      <c r="E221" s="3">
        <f>+claims!R221</f>
        <v>1.4698563408828947E-4</v>
      </c>
      <c r="F221" s="3">
        <f>+costs!L221</f>
        <v>4.5291760506323573E-4</v>
      </c>
      <c r="H221" s="3">
        <f t="shared" si="20"/>
        <v>3.7607234574271676E-4</v>
      </c>
      <c r="J221" s="16">
        <f t="shared" si="21"/>
        <v>19704.862253320851</v>
      </c>
      <c r="L221" s="6">
        <f>+J221/payroll!F221</f>
        <v>6.5281078280272067E-3</v>
      </c>
      <c r="O221" s="16">
        <v>15658.638676760575</v>
      </c>
      <c r="P221" s="16">
        <f t="shared" si="18"/>
        <v>4046.2235765602763</v>
      </c>
      <c r="R221" s="55">
        <v>3.2338917384559991E-4</v>
      </c>
      <c r="S221" s="3">
        <f t="shared" si="19"/>
        <v>5.2683171897116858E-5</v>
      </c>
    </row>
    <row r="222" spans="1:19" outlineLevel="1">
      <c r="A222" t="s">
        <v>361</v>
      </c>
      <c r="B222" t="s">
        <v>362</v>
      </c>
      <c r="C222" s="3">
        <f>+payroll!G222</f>
        <v>4.8709100112556311E-5</v>
      </c>
      <c r="D222" s="3">
        <f>+IFR!T222</f>
        <v>4.4532788590450203E-5</v>
      </c>
      <c r="E222" s="3">
        <f>+claims!R222</f>
        <v>0</v>
      </c>
      <c r="F222" s="3">
        <f>+costs!L222</f>
        <v>0</v>
      </c>
      <c r="H222" s="3">
        <f t="shared" si="20"/>
        <v>1.1655236087875814E-5</v>
      </c>
      <c r="J222" s="16">
        <f t="shared" si="21"/>
        <v>610.69319305559418</v>
      </c>
      <c r="L222" s="6">
        <f>+J222/payroll!F222</f>
        <v>1.4002276426427459E-3</v>
      </c>
      <c r="O222" s="16">
        <v>604.67387776179078</v>
      </c>
      <c r="P222" s="16">
        <f t="shared" si="18"/>
        <v>6.0193152938034018</v>
      </c>
      <c r="R222" s="55">
        <v>1.2487993995647565E-5</v>
      </c>
      <c r="S222" s="3">
        <f t="shared" si="19"/>
        <v>-8.3275790777175097E-7</v>
      </c>
    </row>
    <row r="223" spans="1:19" outlineLevel="1">
      <c r="A223" t="s">
        <v>363</v>
      </c>
      <c r="B223" t="s">
        <v>364</v>
      </c>
      <c r="C223" s="3">
        <f>+payroll!G223</f>
        <v>7.586618233755053E-5</v>
      </c>
      <c r="D223" s="3">
        <f>+IFR!T223</f>
        <v>8.728426563728238E-5</v>
      </c>
      <c r="E223" s="3">
        <f>+claims!R223</f>
        <v>0</v>
      </c>
      <c r="F223" s="3">
        <f>+costs!L223</f>
        <v>0</v>
      </c>
      <c r="H223" s="3">
        <f t="shared" si="20"/>
        <v>2.0393805996854114E-5</v>
      </c>
      <c r="J223" s="16">
        <f t="shared" si="21"/>
        <v>1068.5633829185688</v>
      </c>
      <c r="L223" s="6">
        <f>+J223/payroll!F223</f>
        <v>1.5730326296439882E-3</v>
      </c>
      <c r="O223" s="16">
        <v>972.7423363962879</v>
      </c>
      <c r="P223" s="16">
        <f t="shared" si="18"/>
        <v>95.821046522280881</v>
      </c>
      <c r="R223" s="55">
        <v>2.0089507589104971E-5</v>
      </c>
      <c r="S223" s="3">
        <f t="shared" si="19"/>
        <v>3.0429840774914266E-7</v>
      </c>
    </row>
    <row r="224" spans="1:19" outlineLevel="1">
      <c r="A224" t="s">
        <v>365</v>
      </c>
      <c r="B224" t="s">
        <v>366</v>
      </c>
      <c r="C224" s="3">
        <f>+payroll!G224</f>
        <v>1.069615635829002E-4</v>
      </c>
      <c r="D224" s="3">
        <f>+IFR!T224</f>
        <v>1.1756656187878852E-4</v>
      </c>
      <c r="E224" s="3">
        <f>+claims!R224</f>
        <v>0</v>
      </c>
      <c r="F224" s="3">
        <f>+costs!L224</f>
        <v>7.8499202709657015E-6</v>
      </c>
      <c r="H224" s="3">
        <f t="shared" si="20"/>
        <v>3.2775967845290508E-5</v>
      </c>
      <c r="J224" s="16">
        <f t="shared" si="21"/>
        <v>1717.3449175988253</v>
      </c>
      <c r="L224" s="6">
        <f>+J224/payroll!F224</f>
        <v>1.7931452091312495E-3</v>
      </c>
      <c r="O224" s="16">
        <v>1927.2840663960496</v>
      </c>
      <c r="P224" s="16">
        <f t="shared" si="18"/>
        <v>-209.93914879722433</v>
      </c>
      <c r="R224" s="55">
        <v>3.9803128155872746E-5</v>
      </c>
      <c r="S224" s="3">
        <f t="shared" si="19"/>
        <v>-7.0271603105822382E-6</v>
      </c>
    </row>
    <row r="225" spans="1:19" outlineLevel="1">
      <c r="A225" t="s">
        <v>367</v>
      </c>
      <c r="B225" t="s">
        <v>368</v>
      </c>
      <c r="C225" s="3">
        <f>+payroll!G225</f>
        <v>9.6063606874694342E-5</v>
      </c>
      <c r="D225" s="3">
        <f>+IFR!T225</f>
        <v>9.0846888724518406E-5</v>
      </c>
      <c r="E225" s="3">
        <f>+claims!R225</f>
        <v>0</v>
      </c>
      <c r="F225" s="3">
        <f>+costs!L225</f>
        <v>0</v>
      </c>
      <c r="H225" s="3">
        <f t="shared" si="20"/>
        <v>2.3363811949901594E-5</v>
      </c>
      <c r="J225" s="16">
        <f t="shared" si="21"/>
        <v>1224.1812018272244</v>
      </c>
      <c r="L225" s="6">
        <f>+J225/payroll!F225</f>
        <v>1.4232214852117305E-3</v>
      </c>
      <c r="O225" s="16">
        <v>1135.42392856933</v>
      </c>
      <c r="P225" s="16">
        <f t="shared" si="18"/>
        <v>88.75727325789444</v>
      </c>
      <c r="R225" s="55">
        <v>2.3449280221882179E-5</v>
      </c>
      <c r="S225" s="3">
        <f t="shared" si="19"/>
        <v>-8.5468271980585544E-8</v>
      </c>
    </row>
    <row r="226" spans="1:19" outlineLevel="1">
      <c r="A226" t="s">
        <v>369</v>
      </c>
      <c r="B226" t="s">
        <v>370</v>
      </c>
      <c r="C226" s="3">
        <f>+payroll!G226</f>
        <v>3.920921722656334E-5</v>
      </c>
      <c r="D226" s="3">
        <f>+IFR!T226</f>
        <v>4.943139533539972E-5</v>
      </c>
      <c r="E226" s="3">
        <f>+claims!R226</f>
        <v>0</v>
      </c>
      <c r="F226" s="3">
        <f>+costs!L226</f>
        <v>0</v>
      </c>
      <c r="H226" s="3">
        <f t="shared" si="20"/>
        <v>1.1080076570245382E-5</v>
      </c>
      <c r="J226" s="16">
        <f t="shared" si="21"/>
        <v>580.55686637033534</v>
      </c>
      <c r="L226" s="6">
        <f>+J226/payroll!F226</f>
        <v>1.6536449454620798E-3</v>
      </c>
      <c r="O226" s="16">
        <v>558.67875451423049</v>
      </c>
      <c r="P226" s="16">
        <f t="shared" si="18"/>
        <v>21.878111856104852</v>
      </c>
      <c r="R226" s="55">
        <v>1.1538082243099723E-5</v>
      </c>
      <c r="S226" s="3">
        <f t="shared" si="19"/>
        <v>-4.5800567285434023E-7</v>
      </c>
    </row>
    <row r="227" spans="1:19" outlineLevel="1">
      <c r="A227" t="s">
        <v>371</v>
      </c>
      <c r="B227" t="s">
        <v>372</v>
      </c>
      <c r="C227" s="3">
        <f>+payroll!G227</f>
        <v>6.7216647633898949E-4</v>
      </c>
      <c r="D227" s="3">
        <f>+IFR!T227</f>
        <v>9.1292216610422915E-4</v>
      </c>
      <c r="E227" s="3">
        <f>+claims!R227</f>
        <v>8.3291859316697386E-4</v>
      </c>
      <c r="F227" s="3">
        <f>+costs!L227</f>
        <v>6.3295722812754525E-4</v>
      </c>
      <c r="H227" s="3">
        <f t="shared" si="20"/>
        <v>7.0284820615697555E-4</v>
      </c>
      <c r="J227" s="16">
        <f t="shared" si="21"/>
        <v>36826.762839913164</v>
      </c>
      <c r="L227" s="6">
        <f>+J227/payroll!F227</f>
        <v>6.1188861171106576E-3</v>
      </c>
      <c r="O227" s="16">
        <v>34530.798024836469</v>
      </c>
      <c r="P227" s="16">
        <f t="shared" si="18"/>
        <v>2295.9648150766952</v>
      </c>
      <c r="R227" s="55">
        <v>7.1314540657063815E-4</v>
      </c>
      <c r="S227" s="3">
        <f t="shared" si="19"/>
        <v>-1.0297200413662594E-5</v>
      </c>
    </row>
    <row r="228" spans="1:19" outlineLevel="1">
      <c r="A228" t="s">
        <v>373</v>
      </c>
      <c r="B228" t="s">
        <v>374</v>
      </c>
      <c r="C228" s="3">
        <f>+payroll!G228</f>
        <v>1.1184671826823983E-4</v>
      </c>
      <c r="D228" s="3">
        <f>+IFR!T228</f>
        <v>1.1934787342240652E-4</v>
      </c>
      <c r="E228" s="3">
        <f>+claims!R228</f>
        <v>4.8995211362763162E-5</v>
      </c>
      <c r="F228" s="3">
        <f>+costs!L228</f>
        <v>3.4303515224318791E-6</v>
      </c>
      <c r="H228" s="3">
        <f t="shared" si="20"/>
        <v>3.8306816579204397E-5</v>
      </c>
      <c r="J228" s="16">
        <f t="shared" si="21"/>
        <v>2007.1418507673361</v>
      </c>
      <c r="L228" s="6">
        <f>+J228/payroll!F228</f>
        <v>2.0041974008575113E-3</v>
      </c>
      <c r="O228" s="16">
        <v>1415.4926908798864</v>
      </c>
      <c r="P228" s="16">
        <f t="shared" si="18"/>
        <v>591.64915988744974</v>
      </c>
      <c r="R228" s="55">
        <v>2.9233384928122691E-5</v>
      </c>
      <c r="S228" s="3">
        <f t="shared" si="19"/>
        <v>9.0734316510817056E-6</v>
      </c>
    </row>
    <row r="229" spans="1:19" outlineLevel="1">
      <c r="A229" t="s">
        <v>375</v>
      </c>
      <c r="B229" t="s">
        <v>376</v>
      </c>
      <c r="C229" s="3">
        <f>+payroll!G229</f>
        <v>5.1185043016395024E-5</v>
      </c>
      <c r="D229" s="3">
        <f>+IFR!T229</f>
        <v>4.9876723221304223E-5</v>
      </c>
      <c r="E229" s="3">
        <f>+claims!R229</f>
        <v>0</v>
      </c>
      <c r="F229" s="3">
        <f>+costs!L229</f>
        <v>0</v>
      </c>
      <c r="H229" s="3">
        <f t="shared" si="20"/>
        <v>1.2632720779712405E-5</v>
      </c>
      <c r="J229" s="16">
        <f t="shared" si="21"/>
        <v>661.90993745441529</v>
      </c>
      <c r="L229" s="6">
        <f>+J229/payroll!F229</f>
        <v>1.4442470950351677E-3</v>
      </c>
      <c r="O229" s="16">
        <v>675.71446622466044</v>
      </c>
      <c r="P229" s="16">
        <f t="shared" si="18"/>
        <v>-13.804528770245156</v>
      </c>
      <c r="R229" s="55">
        <v>1.3955155840732393E-5</v>
      </c>
      <c r="S229" s="3">
        <f t="shared" si="19"/>
        <v>-1.3224350610199877E-6</v>
      </c>
    </row>
    <row r="230" spans="1:19" outlineLevel="1">
      <c r="A230" t="s">
        <v>377</v>
      </c>
      <c r="B230" t="s">
        <v>378</v>
      </c>
      <c r="C230" s="3">
        <f>+payroll!G230</f>
        <v>5.6948369101133939E-5</v>
      </c>
      <c r="D230" s="3">
        <f>+IFR!T230</f>
        <v>7.7041724261478844E-5</v>
      </c>
      <c r="E230" s="3">
        <f>+claims!R230</f>
        <v>0</v>
      </c>
      <c r="F230" s="3">
        <f>+costs!L230</f>
        <v>0</v>
      </c>
      <c r="H230" s="3">
        <f t="shared" si="20"/>
        <v>1.6748761670326599E-5</v>
      </c>
      <c r="J230" s="16">
        <f t="shared" si="21"/>
        <v>877.57593815013252</v>
      </c>
      <c r="L230" s="6">
        <f>+J230/payroll!F230</f>
        <v>1.721032571928269E-3</v>
      </c>
      <c r="O230" s="16">
        <v>818.47298981489996</v>
      </c>
      <c r="P230" s="16">
        <f t="shared" si="18"/>
        <v>59.102948335232554</v>
      </c>
      <c r="R230" s="55">
        <v>1.6903468395627871E-5</v>
      </c>
      <c r="S230" s="3">
        <f t="shared" si="19"/>
        <v>-1.5470672530127196E-7</v>
      </c>
    </row>
    <row r="231" spans="1:19" outlineLevel="1">
      <c r="A231" t="s">
        <v>379</v>
      </c>
      <c r="B231" t="s">
        <v>380</v>
      </c>
      <c r="C231" s="3">
        <f>+payroll!G231</f>
        <v>1.5981849889412858E-4</v>
      </c>
      <c r="D231" s="3">
        <f>+IFR!T231</f>
        <v>1.7813115436180081E-4</v>
      </c>
      <c r="E231" s="3">
        <f>+claims!R231</f>
        <v>0</v>
      </c>
      <c r="F231" s="3">
        <f>+costs!L231</f>
        <v>0</v>
      </c>
      <c r="H231" s="3">
        <f t="shared" si="20"/>
        <v>4.2243706656991178E-5</v>
      </c>
      <c r="J231" s="16">
        <f t="shared" si="21"/>
        <v>2213.4209818107188</v>
      </c>
      <c r="L231" s="6">
        <f>+J231/payroll!F231</f>
        <v>1.5467589911277203E-3</v>
      </c>
      <c r="O231" s="16">
        <v>2032.9224269874339</v>
      </c>
      <c r="P231" s="16">
        <f t="shared" si="18"/>
        <v>180.49855482328485</v>
      </c>
      <c r="R231" s="55">
        <v>4.198481858651999E-5</v>
      </c>
      <c r="S231" s="3">
        <f t="shared" si="19"/>
        <v>2.5888807047118865E-7</v>
      </c>
    </row>
    <row r="232" spans="1:19" outlineLevel="1">
      <c r="A232" t="s">
        <v>516</v>
      </c>
      <c r="B232" t="s">
        <v>517</v>
      </c>
      <c r="C232" s="3">
        <f>+payroll!G232</f>
        <v>2.141918925573448E-5</v>
      </c>
      <c r="D232" s="3">
        <f>+IFR!T232</f>
        <v>2.6719673154270118E-5</v>
      </c>
      <c r="E232" s="3">
        <f>+claims!R232</f>
        <v>0</v>
      </c>
      <c r="F232" s="3">
        <f>+costs!L232</f>
        <v>0</v>
      </c>
      <c r="H232" s="3">
        <f>(C232*$C$3)+(D232*$D$3)+(E232*$E$3)+(F232*$F$3)</f>
        <v>6.0173578012505743E-6</v>
      </c>
      <c r="J232" s="16">
        <f>(+H232*$J$275)</f>
        <v>315.2882894604183</v>
      </c>
      <c r="L232" s="6">
        <f>+J232/payroll!F232</f>
        <v>1.6439571223603071E-3</v>
      </c>
      <c r="O232" s="16">
        <v>295.74539783173299</v>
      </c>
      <c r="P232" s="16">
        <f>+J232-O232</f>
        <v>19.542891628685311</v>
      </c>
      <c r="R232" s="55">
        <v>6.1078655589253549E-6</v>
      </c>
      <c r="S232" s="3">
        <f>+H232-R232</f>
        <v>-9.0507757674780642E-8</v>
      </c>
    </row>
    <row r="233" spans="1:19" outlineLevel="1">
      <c r="A233" t="s">
        <v>381</v>
      </c>
      <c r="B233" t="s">
        <v>382</v>
      </c>
      <c r="C233" s="3">
        <f>+payroll!G233</f>
        <v>9.2119782541830641E-5</v>
      </c>
      <c r="D233" s="3">
        <f>+IFR!T233</f>
        <v>1.1801188976469301E-4</v>
      </c>
      <c r="E233" s="3">
        <f>+claims!R233</f>
        <v>1.9598084545105265E-4</v>
      </c>
      <c r="F233" s="3">
        <f>+costs!L233</f>
        <v>0</v>
      </c>
      <c r="H233" s="3">
        <f t="shared" si="20"/>
        <v>5.5663585855973352E-5</v>
      </c>
      <c r="J233" s="16">
        <f t="shared" si="21"/>
        <v>2916.5752394041747</v>
      </c>
      <c r="L233" s="6">
        <f>+J233/payroll!F233</f>
        <v>3.5359486898010463E-3</v>
      </c>
      <c r="O233" s="16">
        <v>2941.3277272290229</v>
      </c>
      <c r="P233" s="16">
        <f t="shared" ref="P233:P264" si="22">+J233-O233</f>
        <v>-24.752487824848231</v>
      </c>
      <c r="R233" s="55">
        <v>6.0745609075803175E-5</v>
      </c>
      <c r="S233" s="3">
        <f t="shared" ref="S233:S264" si="23">+H233-R233</f>
        <v>-5.0820232198298232E-6</v>
      </c>
    </row>
    <row r="234" spans="1:19" outlineLevel="1">
      <c r="A234" t="s">
        <v>383</v>
      </c>
      <c r="B234" t="s">
        <v>384</v>
      </c>
      <c r="C234" s="3">
        <f>+payroll!G234</f>
        <v>9.2554955812490646E-5</v>
      </c>
      <c r="D234" s="3">
        <f>+IFR!T234</f>
        <v>1.1890254553650203E-4</v>
      </c>
      <c r="E234" s="3">
        <f>+claims!R234</f>
        <v>4.8995211362763162E-5</v>
      </c>
      <c r="F234" s="3">
        <f>+costs!L234</f>
        <v>5.3629426508602757E-6</v>
      </c>
      <c r="H234" s="3">
        <f t="shared" si="20"/>
        <v>3.6999234963554726E-5</v>
      </c>
      <c r="J234" s="16">
        <f t="shared" ref="J234:J264" si="24">(+H234*$J$275)</f>
        <v>1938.6291937931414</v>
      </c>
      <c r="L234" s="6">
        <f>+J234/payroll!F234</f>
        <v>2.3392721189088458E-3</v>
      </c>
      <c r="O234" s="16">
        <v>1271.9900653113293</v>
      </c>
      <c r="P234" s="16">
        <f t="shared" si="22"/>
        <v>666.63912848181212</v>
      </c>
      <c r="R234" s="55">
        <v>2.6269704848055172E-5</v>
      </c>
      <c r="S234" s="3">
        <f t="shared" si="23"/>
        <v>1.0729530115499554E-5</v>
      </c>
    </row>
    <row r="235" spans="1:19" outlineLevel="1">
      <c r="A235" t="s">
        <v>385</v>
      </c>
      <c r="B235" t="s">
        <v>386</v>
      </c>
      <c r="C235" s="3">
        <f>+payroll!G235</f>
        <v>3.7049096878471701E-4</v>
      </c>
      <c r="D235" s="3">
        <f>+IFR!T235</f>
        <v>3.7897403090473121E-4</v>
      </c>
      <c r="E235" s="3">
        <f>+claims!R235</f>
        <v>4.8995211362763162E-5</v>
      </c>
      <c r="F235" s="3">
        <f>+costs!L235</f>
        <v>3.3378841766938379E-4</v>
      </c>
      <c r="H235" s="3">
        <f t="shared" ref="H235:H264" si="25">(C235*$C$3)+(D235*$D$3)+(E235*$E$3)+(F235*$F$3)</f>
        <v>3.013054572672258E-4</v>
      </c>
      <c r="J235" s="16">
        <f t="shared" si="24"/>
        <v>15787.341448622106</v>
      </c>
      <c r="L235" s="6">
        <f>+J235/payroll!F235</f>
        <v>4.7590147408131233E-3</v>
      </c>
      <c r="O235" s="16">
        <v>7134.9842486379757</v>
      </c>
      <c r="P235" s="16">
        <f t="shared" si="22"/>
        <v>8652.3571999841297</v>
      </c>
      <c r="R235" s="55">
        <v>1.4735486967924267E-4</v>
      </c>
      <c r="S235" s="3">
        <f t="shared" si="23"/>
        <v>1.5395058758798313E-4</v>
      </c>
    </row>
    <row r="236" spans="1:19" s="50" customFormat="1" outlineLevel="1">
      <c r="A236" s="52" t="s">
        <v>574</v>
      </c>
      <c r="B236" s="52" t="s">
        <v>575</v>
      </c>
      <c r="C236" s="3">
        <f>+payroll!G236</f>
        <v>1.8389714052330423E-5</v>
      </c>
      <c r="D236" s="53">
        <f>+IFR!T236</f>
        <v>2.0485082751607092E-5</v>
      </c>
      <c r="E236" s="53">
        <f>+claims!R236</f>
        <v>0</v>
      </c>
      <c r="F236" s="53">
        <f>+costs!L236</f>
        <v>0</v>
      </c>
      <c r="H236" s="53">
        <f t="shared" si="25"/>
        <v>4.8593496004921894E-6</v>
      </c>
      <c r="J236" s="16">
        <f t="shared" si="24"/>
        <v>254.61275098365218</v>
      </c>
      <c r="L236" s="54">
        <f>+J236/payroll!F236</f>
        <v>1.5462896427557607E-3</v>
      </c>
      <c r="O236" s="16">
        <v>218.96391525870393</v>
      </c>
      <c r="P236" s="56">
        <f t="shared" si="22"/>
        <v>35.648835724948242</v>
      </c>
      <c r="Q236" s="57"/>
      <c r="R236" s="55">
        <v>4.5221402140533553E-6</v>
      </c>
      <c r="S236" s="3">
        <f t="shared" si="23"/>
        <v>3.3720938643883409E-7</v>
      </c>
    </row>
    <row r="237" spans="1:19" outlineLevel="1">
      <c r="A237" t="s">
        <v>387</v>
      </c>
      <c r="B237" t="s">
        <v>388</v>
      </c>
      <c r="C237" s="3">
        <f>+payroll!G237</f>
        <v>5.4585028172212908E-5</v>
      </c>
      <c r="D237" s="3">
        <f>+IFR!T237</f>
        <v>5.2548690536731236E-5</v>
      </c>
      <c r="E237" s="3">
        <f>+claims!R237</f>
        <v>0</v>
      </c>
      <c r="F237" s="3">
        <f>+costs!L237</f>
        <v>0</v>
      </c>
      <c r="H237" s="3">
        <f t="shared" si="25"/>
        <v>1.3391714838618018E-5</v>
      </c>
      <c r="J237" s="16">
        <f t="shared" si="24"/>
        <v>701.67854461505931</v>
      </c>
      <c r="L237" s="6">
        <f>+J237/payroll!F237</f>
        <v>1.4356558084207781E-3</v>
      </c>
      <c r="O237" s="16">
        <v>647.78785371251979</v>
      </c>
      <c r="P237" s="16">
        <f t="shared" si="22"/>
        <v>53.890690902539518</v>
      </c>
      <c r="R237" s="55">
        <v>1.3378403012147698E-5</v>
      </c>
      <c r="S237" s="3">
        <f t="shared" si="23"/>
        <v>1.3311826470319978E-8</v>
      </c>
    </row>
    <row r="238" spans="1:19" outlineLevel="1">
      <c r="A238" t="s">
        <v>389</v>
      </c>
      <c r="B238" t="s">
        <v>390</v>
      </c>
      <c r="C238" s="3">
        <f>+payroll!G238</f>
        <v>7.766947633233953E-5</v>
      </c>
      <c r="D238" s="3">
        <f>+IFR!T238</f>
        <v>6.9471150201102315E-5</v>
      </c>
      <c r="E238" s="3">
        <f>+claims!R238</f>
        <v>0</v>
      </c>
      <c r="F238" s="3">
        <f>+costs!L238</f>
        <v>0</v>
      </c>
      <c r="H238" s="3">
        <f t="shared" si="25"/>
        <v>1.8392578316680232E-5</v>
      </c>
      <c r="J238" s="16">
        <f t="shared" si="24"/>
        <v>963.70612281485137</v>
      </c>
      <c r="L238" s="6">
        <f>+J238/payroll!F238</f>
        <v>1.3857341350354483E-3</v>
      </c>
      <c r="O238" s="16">
        <v>892.79871872207673</v>
      </c>
      <c r="P238" s="16">
        <f t="shared" si="22"/>
        <v>70.907404092774641</v>
      </c>
      <c r="R238" s="55">
        <v>1.8438476423013842E-5</v>
      </c>
      <c r="S238" s="3">
        <f t="shared" si="23"/>
        <v>-4.5898106333609398E-8</v>
      </c>
    </row>
    <row r="239" spans="1:19" outlineLevel="1">
      <c r="A239" t="s">
        <v>391</v>
      </c>
      <c r="B239" t="s">
        <v>392</v>
      </c>
      <c r="C239" s="3">
        <f>+payroll!G239</f>
        <v>3.9228546885731129E-5</v>
      </c>
      <c r="D239" s="3">
        <f>+IFR!T239</f>
        <v>4.5423444362259203E-5</v>
      </c>
      <c r="E239" s="3">
        <f>+claims!R239</f>
        <v>4.8995211362763162E-5</v>
      </c>
      <c r="F239" s="3">
        <f>+costs!L239</f>
        <v>1.1007844437654536E-6</v>
      </c>
      <c r="H239" s="3">
        <f t="shared" si="25"/>
        <v>1.859125127667254E-5</v>
      </c>
      <c r="J239" s="16">
        <f t="shared" si="24"/>
        <v>974.11588400688061</v>
      </c>
      <c r="L239" s="6">
        <f>+J239/payroll!F239</f>
        <v>2.773282286988235E-3</v>
      </c>
      <c r="O239" s="16">
        <v>931.80681235707709</v>
      </c>
      <c r="P239" s="16">
        <f t="shared" si="22"/>
        <v>42.309071649803514</v>
      </c>
      <c r="R239" s="55">
        <v>1.924408893086464E-5</v>
      </c>
      <c r="S239" s="3">
        <f t="shared" si="23"/>
        <v>-6.5283765419209979E-7</v>
      </c>
    </row>
    <row r="240" spans="1:19" outlineLevel="1">
      <c r="A240" t="s">
        <v>393</v>
      </c>
      <c r="B240" t="s">
        <v>394</v>
      </c>
      <c r="C240" s="3">
        <f>+payroll!G240</f>
        <v>2.35895298684095E-4</v>
      </c>
      <c r="D240" s="3">
        <f>+IFR!T240</f>
        <v>3.3533189808609E-4</v>
      </c>
      <c r="E240" s="3">
        <f>+claims!R240</f>
        <v>8.7675641385997235E-4</v>
      </c>
      <c r="F240" s="3">
        <f>+costs!L240</f>
        <v>1.0534487155486422E-4</v>
      </c>
      <c r="H240" s="3">
        <f t="shared" si="25"/>
        <v>2.661237846081875E-4</v>
      </c>
      <c r="J240" s="16">
        <f t="shared" si="24"/>
        <v>13943.946098138005</v>
      </c>
      <c r="L240" s="6">
        <f>+J240/payroll!F240</f>
        <v>6.6016437375924653E-3</v>
      </c>
      <c r="O240" s="16">
        <v>11232.980813793092</v>
      </c>
      <c r="P240" s="16">
        <f t="shared" si="22"/>
        <v>2710.965284344913</v>
      </c>
      <c r="R240" s="55">
        <v>2.3198851829867576E-4</v>
      </c>
      <c r="S240" s="3">
        <f t="shared" si="23"/>
        <v>3.413526630951174E-5</v>
      </c>
    </row>
    <row r="241" spans="1:19" outlineLevel="1">
      <c r="A241" t="s">
        <v>395</v>
      </c>
      <c r="B241" t="s">
        <v>396</v>
      </c>
      <c r="C241" s="3">
        <f>+payroll!G241</f>
        <v>4.239443256938608E-5</v>
      </c>
      <c r="D241" s="3">
        <f>+IFR!T241</f>
        <v>6.1900576140725785E-5</v>
      </c>
      <c r="E241" s="3">
        <f>+claims!R241</f>
        <v>0</v>
      </c>
      <c r="F241" s="3">
        <f>+costs!L241</f>
        <v>0</v>
      </c>
      <c r="H241" s="3">
        <f t="shared" si="25"/>
        <v>1.3036876088763982E-5</v>
      </c>
      <c r="J241" s="16">
        <f t="shared" si="24"/>
        <v>683.08624776801105</v>
      </c>
      <c r="L241" s="6">
        <f>+J241/payroll!F241</f>
        <v>1.7995022298225077E-3</v>
      </c>
      <c r="O241" s="16">
        <v>625.71322038391759</v>
      </c>
      <c r="P241" s="16">
        <f t="shared" si="22"/>
        <v>57.373027384093461</v>
      </c>
      <c r="R241" s="55">
        <v>1.2922507861717032E-5</v>
      </c>
      <c r="S241" s="3">
        <f t="shared" si="23"/>
        <v>1.1436822704695036E-7</v>
      </c>
    </row>
    <row r="242" spans="1:19" outlineLevel="1">
      <c r="A242" t="s">
        <v>397</v>
      </c>
      <c r="B242" t="s">
        <v>398</v>
      </c>
      <c r="C242" s="3">
        <f>+payroll!G242</f>
        <v>2.8079940771278962E-4</v>
      </c>
      <c r="D242" s="3">
        <f>+IFR!T242</f>
        <v>3.7051280107254562E-4</v>
      </c>
      <c r="E242" s="3">
        <f>+claims!R242</f>
        <v>2.9397126817657895E-4</v>
      </c>
      <c r="F242" s="3">
        <f>+costs!L242</f>
        <v>5.2577208754381628E-5</v>
      </c>
      <c r="H242" s="3">
        <f t="shared" si="25"/>
        <v>1.5705604157728272E-4</v>
      </c>
      <c r="J242" s="16">
        <f t="shared" si="24"/>
        <v>8229.1816996547223</v>
      </c>
      <c r="L242" s="6">
        <f>+J242/payroll!F242</f>
        <v>3.2730010012161927E-3</v>
      </c>
      <c r="O242" s="16">
        <v>8506.1841112390775</v>
      </c>
      <c r="P242" s="16">
        <f t="shared" si="22"/>
        <v>-277.00241158435529</v>
      </c>
      <c r="R242" s="55">
        <v>1.7567349940801207E-4</v>
      </c>
      <c r="S242" s="3">
        <f t="shared" si="23"/>
        <v>-1.8617457830729343E-5</v>
      </c>
    </row>
    <row r="243" spans="1:19" outlineLevel="1">
      <c r="A243" t="s">
        <v>399</v>
      </c>
      <c r="B243" t="s">
        <v>400</v>
      </c>
      <c r="C243" s="3">
        <f>+payroll!G243</f>
        <v>1.1625757278659505E-4</v>
      </c>
      <c r="D243" s="3">
        <f>+IFR!T243</f>
        <v>1.2157451285192904E-4</v>
      </c>
      <c r="E243" s="3">
        <f>+claims!R243</f>
        <v>0</v>
      </c>
      <c r="F243" s="3">
        <f>+costs!L243</f>
        <v>0</v>
      </c>
      <c r="H243" s="3">
        <f t="shared" si="25"/>
        <v>2.9729010704815512E-5</v>
      </c>
      <c r="J243" s="16">
        <f t="shared" si="24"/>
        <v>1557.6951283375126</v>
      </c>
      <c r="L243" s="6">
        <f>+J243/payroll!F243</f>
        <v>1.4963971901916092E-3</v>
      </c>
      <c r="O243" s="16">
        <v>1410.8505193112737</v>
      </c>
      <c r="P243" s="16">
        <f t="shared" si="22"/>
        <v>146.84460902623891</v>
      </c>
      <c r="R243" s="55">
        <v>2.9137512735180962E-5</v>
      </c>
      <c r="S243" s="3">
        <f t="shared" si="23"/>
        <v>5.9149796963455041E-7</v>
      </c>
    </row>
    <row r="244" spans="1:19" outlineLevel="1">
      <c r="A244" t="s">
        <v>401</v>
      </c>
      <c r="B244" t="s">
        <v>402</v>
      </c>
      <c r="C244" s="3">
        <f>+payroll!G244</f>
        <v>1.7534376822154966E-3</v>
      </c>
      <c r="D244" s="3">
        <f>+IFR!T244</f>
        <v>1.8694864650270991E-3</v>
      </c>
      <c r="E244" s="3">
        <f>+claims!R244</f>
        <v>1.1268898613435527E-3</v>
      </c>
      <c r="F244" s="3">
        <f>+costs!L244</f>
        <v>5.0203804564722776E-4</v>
      </c>
      <c r="H244" s="3">
        <f t="shared" si="25"/>
        <v>9.2312182499519407E-4</v>
      </c>
      <c r="J244" s="16">
        <f t="shared" si="24"/>
        <v>48368.322240340458</v>
      </c>
      <c r="L244" s="6">
        <f>+J244/payroll!F244</f>
        <v>3.080749322474484E-3</v>
      </c>
      <c r="O244" s="16">
        <v>40109.674092831796</v>
      </c>
      <c r="P244" s="16">
        <f t="shared" si="22"/>
        <v>8258.6481475086621</v>
      </c>
      <c r="R244" s="55">
        <v>8.2836283765509028E-4</v>
      </c>
      <c r="S244" s="3">
        <f t="shared" si="23"/>
        <v>9.4758987340103789E-5</v>
      </c>
    </row>
    <row r="245" spans="1:19" outlineLevel="1">
      <c r="A245" t="s">
        <v>403</v>
      </c>
      <c r="B245" t="s">
        <v>404</v>
      </c>
      <c r="C245" s="3">
        <f>+payroll!G245</f>
        <v>4.0445393063600141E-4</v>
      </c>
      <c r="D245" s="3">
        <f>+IFR!T245</f>
        <v>4.9698592066942419E-4</v>
      </c>
      <c r="E245" s="3">
        <f>+claims!R245</f>
        <v>2.9397126817657895E-4</v>
      </c>
      <c r="F245" s="3">
        <f>+costs!L245</f>
        <v>1.078476446964289E-4</v>
      </c>
      <c r="H245" s="3">
        <f t="shared" si="25"/>
        <v>2.214842584575224E-4</v>
      </c>
      <c r="J245" s="16">
        <f t="shared" si="24"/>
        <v>11604.992639289043</v>
      </c>
      <c r="L245" s="6">
        <f>+J245/payroll!F245</f>
        <v>3.204508905653645E-3</v>
      </c>
      <c r="O245" s="16">
        <v>8585.4820318541679</v>
      </c>
      <c r="P245" s="16">
        <f t="shared" si="22"/>
        <v>3019.5106074348751</v>
      </c>
      <c r="R245" s="55">
        <v>1.7731119535111133E-4</v>
      </c>
      <c r="S245" s="3">
        <f t="shared" si="23"/>
        <v>4.4173063106411073E-5</v>
      </c>
    </row>
    <row r="246" spans="1:19" outlineLevel="1">
      <c r="A246" t="s">
        <v>405</v>
      </c>
      <c r="B246" t="s">
        <v>406</v>
      </c>
      <c r="C246" s="3">
        <f>+payroll!G246</f>
        <v>1.0549759160471104E-4</v>
      </c>
      <c r="D246" s="3">
        <f>+IFR!T246</f>
        <v>1.6031803892562071E-4</v>
      </c>
      <c r="E246" s="3">
        <f>+claims!R246</f>
        <v>0</v>
      </c>
      <c r="F246" s="3">
        <f>+costs!L246</f>
        <v>0</v>
      </c>
      <c r="H246" s="3">
        <f t="shared" si="25"/>
        <v>3.3226953816291469E-5</v>
      </c>
      <c r="J246" s="16">
        <f t="shared" si="24"/>
        <v>1740.97498914584</v>
      </c>
      <c r="L246" s="6">
        <f>+J246/payroll!F246</f>
        <v>1.8430438186442966E-3</v>
      </c>
      <c r="O246" s="16">
        <v>1654.9046105690552</v>
      </c>
      <c r="P246" s="16">
        <f t="shared" si="22"/>
        <v>86.070378576784833</v>
      </c>
      <c r="R246" s="55">
        <v>3.4177826428773405E-5</v>
      </c>
      <c r="S246" s="3">
        <f t="shared" si="23"/>
        <v>-9.5087261248193617E-7</v>
      </c>
    </row>
    <row r="247" spans="1:19" outlineLevel="1">
      <c r="A247" t="s">
        <v>407</v>
      </c>
      <c r="B247" t="s">
        <v>408</v>
      </c>
      <c r="C247" s="3">
        <f>+payroll!G247</f>
        <v>7.0220076360761393E-4</v>
      </c>
      <c r="D247" s="3">
        <f>+IFR!T247</f>
        <v>1.0086676615736971E-3</v>
      </c>
      <c r="E247" s="3">
        <f>+claims!R247</f>
        <v>4.4095690226486839E-4</v>
      </c>
      <c r="F247" s="3">
        <f>+costs!L247</f>
        <v>1.6282504648174891E-4</v>
      </c>
      <c r="H247" s="3">
        <f t="shared" si="25"/>
        <v>3.776971163764435E-4</v>
      </c>
      <c r="J247" s="16">
        <f t="shared" si="24"/>
        <v>19789.994494213483</v>
      </c>
      <c r="L247" s="6">
        <f>+J247/payroll!F247</f>
        <v>3.1475312447064481E-3</v>
      </c>
      <c r="O247" s="16">
        <v>15290.543350886615</v>
      </c>
      <c r="P247" s="16">
        <f t="shared" si="22"/>
        <v>4499.4511433268672</v>
      </c>
      <c r="R247" s="55">
        <v>3.1578710537795754E-4</v>
      </c>
      <c r="S247" s="3">
        <f t="shared" si="23"/>
        <v>6.1910010998485958E-5</v>
      </c>
    </row>
    <row r="248" spans="1:19" outlineLevel="1">
      <c r="A248" t="s">
        <v>409</v>
      </c>
      <c r="B248" t="s">
        <v>410</v>
      </c>
      <c r="C248" s="3">
        <f>+payroll!G248</f>
        <v>1.2754998563863009E-3</v>
      </c>
      <c r="D248" s="3">
        <f>+IFR!T248</f>
        <v>1.3658206260691076E-3</v>
      </c>
      <c r="E248" s="3">
        <f>+claims!R248</f>
        <v>4.8995211362763162E-5</v>
      </c>
      <c r="F248" s="3">
        <f>+costs!L248</f>
        <v>3.2940742993590853E-5</v>
      </c>
      <c r="H248" s="3">
        <f t="shared" si="25"/>
        <v>3.5727878780749507E-4</v>
      </c>
      <c r="J248" s="16">
        <f t="shared" si="24"/>
        <v>18720.146215155419</v>
      </c>
      <c r="L248" s="6">
        <f>+J248/payroll!F248</f>
        <v>1.6391341419180752E-3</v>
      </c>
      <c r="O248" s="16">
        <v>20311.824788278351</v>
      </c>
      <c r="P248" s="16">
        <f t="shared" si="22"/>
        <v>-1591.678573122932</v>
      </c>
      <c r="R248" s="55">
        <v>4.1948884402873366E-4</v>
      </c>
      <c r="S248" s="3">
        <f t="shared" si="23"/>
        <v>-6.2210056221238591E-5</v>
      </c>
    </row>
    <row r="249" spans="1:19" outlineLevel="1">
      <c r="A249" t="s">
        <v>411</v>
      </c>
      <c r="B249" t="s">
        <v>412</v>
      </c>
      <c r="C249" s="3">
        <f>+payroll!G249</f>
        <v>2.3534837632161639E-5</v>
      </c>
      <c r="D249" s="3">
        <f>+IFR!T249</f>
        <v>3.2063607785124144E-5</v>
      </c>
      <c r="E249" s="3">
        <f>+claims!R249</f>
        <v>0</v>
      </c>
      <c r="F249" s="3">
        <f>+costs!L249</f>
        <v>0</v>
      </c>
      <c r="H249" s="3">
        <f t="shared" si="25"/>
        <v>6.9498056771607229E-6</v>
      </c>
      <c r="J249" s="16">
        <f t="shared" si="24"/>
        <v>364.14526381976447</v>
      </c>
      <c r="L249" s="6">
        <f>+J249/payroll!F249</f>
        <v>1.7280214666561878E-3</v>
      </c>
      <c r="O249" s="16">
        <v>370.82920583002533</v>
      </c>
      <c r="P249" s="16">
        <f t="shared" si="22"/>
        <v>-6.6839420102608642</v>
      </c>
      <c r="R249" s="55">
        <v>7.6585297730365054E-6</v>
      </c>
      <c r="S249" s="3">
        <f t="shared" si="23"/>
        <v>-7.0872409587578245E-7</v>
      </c>
    </row>
    <row r="250" spans="1:19" outlineLevel="1">
      <c r="A250" t="s">
        <v>413</v>
      </c>
      <c r="B250" t="s">
        <v>414</v>
      </c>
      <c r="C250" s="3">
        <f>+payroll!G250</f>
        <v>6.5766325228843131E-5</v>
      </c>
      <c r="D250" s="3">
        <f>+IFR!T250</f>
        <v>6.1009920368916772E-5</v>
      </c>
      <c r="E250" s="3">
        <f>+claims!R250</f>
        <v>0</v>
      </c>
      <c r="F250" s="3">
        <f>+costs!L250</f>
        <v>0</v>
      </c>
      <c r="H250" s="3">
        <f t="shared" si="25"/>
        <v>1.5847030699719987E-5</v>
      </c>
      <c r="J250" s="16">
        <f t="shared" si="24"/>
        <v>830.32842110586523</v>
      </c>
      <c r="L250" s="6">
        <f>+J250/payroll!F250</f>
        <v>1.4100418466598018E-3</v>
      </c>
      <c r="O250" s="16">
        <v>831.02701159151036</v>
      </c>
      <c r="P250" s="16">
        <f t="shared" si="22"/>
        <v>-0.69859048564512705</v>
      </c>
      <c r="R250" s="55">
        <v>1.7162739639736915E-5</v>
      </c>
      <c r="S250" s="3">
        <f t="shared" si="23"/>
        <v>-1.3157089400169277E-6</v>
      </c>
    </row>
    <row r="251" spans="1:19" outlineLevel="1">
      <c r="A251" t="s">
        <v>415</v>
      </c>
      <c r="B251" t="s">
        <v>416</v>
      </c>
      <c r="C251" s="3">
        <f>+payroll!G251</f>
        <v>2.0684535596471632E-4</v>
      </c>
      <c r="D251" s="3">
        <f>+IFR!T251</f>
        <v>3.0015099509963432E-4</v>
      </c>
      <c r="E251" s="3">
        <f>+claims!R251</f>
        <v>1.9598084545105265E-4</v>
      </c>
      <c r="F251" s="3">
        <f>+costs!L251</f>
        <v>1.0024999887451683E-4</v>
      </c>
      <c r="H251" s="3">
        <f t="shared" si="25"/>
        <v>1.5292167002541182E-4</v>
      </c>
      <c r="J251" s="16">
        <f t="shared" si="24"/>
        <v>8012.5552370713795</v>
      </c>
      <c r="L251" s="6">
        <f>+J251/payroll!F251</f>
        <v>4.3262432605066688E-3</v>
      </c>
      <c r="O251" s="16">
        <v>10028.504793960545</v>
      </c>
      <c r="P251" s="16">
        <f t="shared" si="22"/>
        <v>-2015.9495568891653</v>
      </c>
      <c r="R251" s="55">
        <v>2.071131435607317E-4</v>
      </c>
      <c r="S251" s="3">
        <f t="shared" si="23"/>
        <v>-5.419147353531988E-5</v>
      </c>
    </row>
    <row r="252" spans="1:19" outlineLevel="1">
      <c r="A252" t="s">
        <v>417</v>
      </c>
      <c r="B252" t="s">
        <v>418</v>
      </c>
      <c r="C252" s="3">
        <f>+payroll!G252</f>
        <v>3.5029574997972602E-5</v>
      </c>
      <c r="D252" s="3">
        <f>+IFR!T252</f>
        <v>4.2306149160927694E-5</v>
      </c>
      <c r="E252" s="3">
        <f>+claims!R252</f>
        <v>0</v>
      </c>
      <c r="F252" s="3">
        <f>+costs!L252</f>
        <v>0</v>
      </c>
      <c r="H252" s="3">
        <f t="shared" si="25"/>
        <v>9.6669655198625361E-6</v>
      </c>
      <c r="J252" s="16">
        <f t="shared" si="24"/>
        <v>506.51483985161519</v>
      </c>
      <c r="L252" s="6">
        <f>+J252/payroll!F252</f>
        <v>1.6148901276994694E-3</v>
      </c>
      <c r="O252" s="16">
        <v>476.50680806652923</v>
      </c>
      <c r="P252" s="16">
        <f t="shared" si="22"/>
        <v>30.008031785085961</v>
      </c>
      <c r="R252" s="55">
        <v>9.8410306396007871E-6</v>
      </c>
      <c r="S252" s="3">
        <f t="shared" si="23"/>
        <v>-1.7406511973825099E-7</v>
      </c>
    </row>
    <row r="253" spans="1:19" outlineLevel="1">
      <c r="A253" t="s">
        <v>419</v>
      </c>
      <c r="B253" t="s">
        <v>420</v>
      </c>
      <c r="C253" s="3">
        <f>+payroll!G253</f>
        <v>5.0966404702865586E-5</v>
      </c>
      <c r="D253" s="3">
        <f>+IFR!T253</f>
        <v>6.5017871342057282E-5</v>
      </c>
      <c r="E253" s="3">
        <f>+claims!R253</f>
        <v>0</v>
      </c>
      <c r="F253" s="3">
        <f>+costs!L253</f>
        <v>0</v>
      </c>
      <c r="H253" s="3">
        <f t="shared" si="25"/>
        <v>1.4498034505615358E-5</v>
      </c>
      <c r="J253" s="16">
        <f t="shared" si="24"/>
        <v>759.64578653833644</v>
      </c>
      <c r="L253" s="6">
        <f>+J253/payroll!F253</f>
        <v>1.6646111863668242E-3</v>
      </c>
      <c r="O253" s="16">
        <v>725.67673658214858</v>
      </c>
      <c r="P253" s="16">
        <f t="shared" si="22"/>
        <v>33.96904995618786</v>
      </c>
      <c r="R253" s="55">
        <v>1.4986998880723986E-5</v>
      </c>
      <c r="S253" s="3">
        <f t="shared" si="23"/>
        <v>-4.8896437510862853E-7</v>
      </c>
    </row>
    <row r="254" spans="1:19" outlineLevel="1">
      <c r="A254" t="s">
        <v>421</v>
      </c>
      <c r="B254" t="s">
        <v>422</v>
      </c>
      <c r="C254" s="3">
        <f>+payroll!G254</f>
        <v>3.1692396901844463E-4</v>
      </c>
      <c r="D254" s="3">
        <f>+IFR!T254</f>
        <v>3.3533189808609E-4</v>
      </c>
      <c r="E254" s="3">
        <f>+claims!R254</f>
        <v>9.7990422725526325E-5</v>
      </c>
      <c r="F254" s="3">
        <f>+costs!L254</f>
        <v>3.3839635255026241E-6</v>
      </c>
      <c r="H254" s="3">
        <f t="shared" si="25"/>
        <v>9.8260924912197366E-5</v>
      </c>
      <c r="J254" s="16">
        <f t="shared" si="24"/>
        <v>5148.5253095514272</v>
      </c>
      <c r="L254" s="6">
        <f>+J254/payroll!F254</f>
        <v>1.8143181274412267E-3</v>
      </c>
      <c r="O254" s="16">
        <v>4873.9287613447696</v>
      </c>
      <c r="P254" s="16">
        <f t="shared" si="22"/>
        <v>274.59654820665764</v>
      </c>
      <c r="R254" s="55">
        <v>1.0065854561500546E-4</v>
      </c>
      <c r="S254" s="3">
        <f t="shared" si="23"/>
        <v>-2.3976207028080919E-6</v>
      </c>
    </row>
    <row r="255" spans="1:19" outlineLevel="1">
      <c r="A255" t="s">
        <v>423</v>
      </c>
      <c r="B255" t="s">
        <v>424</v>
      </c>
      <c r="C255" s="3">
        <f>+payroll!G255</f>
        <v>1.2809950058331491E-4</v>
      </c>
      <c r="D255" s="3">
        <f>+IFR!T255</f>
        <v>1.4784885812029467E-4</v>
      </c>
      <c r="E255" s="3">
        <f>+claims!R255</f>
        <v>9.7990422725526325E-5</v>
      </c>
      <c r="F255" s="3">
        <f>+costs!L255</f>
        <v>2.9383872975424526E-5</v>
      </c>
      <c r="H255" s="3">
        <f t="shared" si="25"/>
        <v>6.6822432032034867E-5</v>
      </c>
      <c r="J255" s="16">
        <f t="shared" si="24"/>
        <v>3501.259354826258</v>
      </c>
      <c r="L255" s="6">
        <f>+J255/payroll!F255</f>
        <v>3.0525481251518268E-3</v>
      </c>
      <c r="O255" s="16">
        <v>3152.7793202034181</v>
      </c>
      <c r="P255" s="16">
        <f t="shared" si="22"/>
        <v>348.48003462283987</v>
      </c>
      <c r="R255" s="55">
        <v>6.5112601467154032E-5</v>
      </c>
      <c r="S255" s="3">
        <f t="shared" si="23"/>
        <v>1.7098305648808351E-6</v>
      </c>
    </row>
    <row r="256" spans="1:19" outlineLevel="1">
      <c r="A256" t="s">
        <v>425</v>
      </c>
      <c r="B256" t="s">
        <v>426</v>
      </c>
      <c r="C256" s="3">
        <f>+payroll!G256</f>
        <v>2.2784838126591763E-4</v>
      </c>
      <c r="D256" s="3">
        <f>+IFR!T256</f>
        <v>2.9347107681106679E-4</v>
      </c>
      <c r="E256" s="3">
        <f>+claims!R256</f>
        <v>1.4698563408828947E-4</v>
      </c>
      <c r="F256" s="3">
        <f>+costs!L256</f>
        <v>4.8469519853695461E-4</v>
      </c>
      <c r="H256" s="3">
        <f t="shared" si="25"/>
        <v>3.7802989649503922E-4</v>
      </c>
      <c r="J256" s="16">
        <f t="shared" si="24"/>
        <v>19807.430996715739</v>
      </c>
      <c r="L256" s="6">
        <f>+J256/payroll!F256</f>
        <v>9.7088519385750815E-3</v>
      </c>
      <c r="O256" s="16">
        <v>10475.398370056779</v>
      </c>
      <c r="P256" s="16">
        <f t="shared" si="22"/>
        <v>9332.03262665896</v>
      </c>
      <c r="R256" s="55">
        <v>2.1634258855617397E-4</v>
      </c>
      <c r="S256" s="3">
        <f t="shared" si="23"/>
        <v>1.6168730793886526E-4</v>
      </c>
    </row>
    <row r="257" spans="1:21" outlineLevel="1">
      <c r="A257" t="s">
        <v>427</v>
      </c>
      <c r="B257" t="s">
        <v>428</v>
      </c>
      <c r="C257" s="3">
        <f>+payroll!G257</f>
        <v>1.0125915460836466E-5</v>
      </c>
      <c r="D257" s="3">
        <f>+IFR!T257</f>
        <v>1.5141148120753069E-5</v>
      </c>
      <c r="E257" s="3">
        <f>+claims!R257</f>
        <v>0</v>
      </c>
      <c r="F257" s="3">
        <f>+costs!L257</f>
        <v>0</v>
      </c>
      <c r="H257" s="3">
        <f t="shared" si="25"/>
        <v>3.1583829476986918E-6</v>
      </c>
      <c r="J257" s="16">
        <f t="shared" si="24"/>
        <v>165.48810789245724</v>
      </c>
      <c r="L257" s="6">
        <f>+J257/payroll!F257</f>
        <v>1.8252323907559315E-3</v>
      </c>
      <c r="O257" s="16">
        <v>153.50677652242658</v>
      </c>
      <c r="P257" s="16">
        <f t="shared" si="22"/>
        <v>11.981331370030659</v>
      </c>
      <c r="R257" s="55">
        <v>3.1702902572855446E-6</v>
      </c>
      <c r="S257" s="3">
        <f t="shared" si="23"/>
        <v>-1.1907309586852786E-8</v>
      </c>
    </row>
    <row r="258" spans="1:21" outlineLevel="1">
      <c r="A258" t="s">
        <v>429</v>
      </c>
      <c r="B258" t="s">
        <v>430</v>
      </c>
      <c r="C258" s="3">
        <f>+payroll!G258</f>
        <v>1.1018237851198023E-4</v>
      </c>
      <c r="D258" s="3">
        <f>+IFR!T258</f>
        <v>1.318170542277326E-4</v>
      </c>
      <c r="E258" s="3">
        <f>+claims!R258</f>
        <v>0</v>
      </c>
      <c r="F258" s="3">
        <f>+costs!L258</f>
        <v>0</v>
      </c>
      <c r="H258" s="3">
        <f t="shared" si="25"/>
        <v>3.0249929092464105E-5</v>
      </c>
      <c r="J258" s="16">
        <f t="shared" si="24"/>
        <v>1584.9894114456354</v>
      </c>
      <c r="L258" s="6">
        <f>+J258/payroll!F258</f>
        <v>1.6065708987141141E-3</v>
      </c>
      <c r="O258" s="16">
        <v>1526.6824017945899</v>
      </c>
      <c r="P258" s="16">
        <f t="shared" si="22"/>
        <v>58.307009651045519</v>
      </c>
      <c r="R258" s="55">
        <v>3.1529724315926731E-5</v>
      </c>
      <c r="S258" s="3">
        <f t="shared" si="23"/>
        <v>-1.2797952234626267E-6</v>
      </c>
    </row>
    <row r="259" spans="1:21" outlineLevel="1">
      <c r="A259" t="s">
        <v>431</v>
      </c>
      <c r="B259" t="s">
        <v>432</v>
      </c>
      <c r="C259" s="3">
        <f>+payroll!G259</f>
        <v>2.5827312761250389E-5</v>
      </c>
      <c r="D259" s="3">
        <f>+IFR!T259</f>
        <v>2.6719673154270118E-5</v>
      </c>
      <c r="E259" s="3">
        <f>+claims!R259</f>
        <v>0</v>
      </c>
      <c r="F259" s="3">
        <f>+costs!L259</f>
        <v>0</v>
      </c>
      <c r="H259" s="3">
        <f t="shared" si="25"/>
        <v>6.5683732394400638E-6</v>
      </c>
      <c r="J259" s="16">
        <f t="shared" si="24"/>
        <v>344.15955168400438</v>
      </c>
      <c r="L259" s="6">
        <f>+J259/payroll!F259</f>
        <v>1.4882170627433656E-3</v>
      </c>
      <c r="O259" s="16">
        <v>316.18854282910354</v>
      </c>
      <c r="P259" s="16">
        <f t="shared" si="22"/>
        <v>27.971008854900845</v>
      </c>
      <c r="R259" s="55">
        <v>6.5300664863480672E-6</v>
      </c>
      <c r="S259" s="3">
        <f t="shared" si="23"/>
        <v>3.8306753091996623E-8</v>
      </c>
    </row>
    <row r="260" spans="1:21" outlineLevel="1">
      <c r="A260" t="s">
        <v>433</v>
      </c>
      <c r="B260" t="s">
        <v>434</v>
      </c>
      <c r="C260" s="3">
        <f>+payroll!G260</f>
        <v>4.9885950596225543E-4</v>
      </c>
      <c r="D260" s="3">
        <f>+IFR!T260</f>
        <v>5.9985666231336416E-4</v>
      </c>
      <c r="E260" s="3">
        <f>+claims!R260</f>
        <v>2.449760568138158E-4</v>
      </c>
      <c r="F260" s="3">
        <f>+costs!L260</f>
        <v>1.1369180607864337E-4</v>
      </c>
      <c r="H260" s="3">
        <f t="shared" si="25"/>
        <v>2.4230101320371083E-4</v>
      </c>
      <c r="J260" s="16">
        <f t="shared" si="24"/>
        <v>12695.717042394799</v>
      </c>
      <c r="L260" s="6">
        <f>+J260/payroll!F260</f>
        <v>2.8422655823148761E-3</v>
      </c>
      <c r="O260" s="16">
        <v>11851.356828929178</v>
      </c>
      <c r="P260" s="16">
        <f t="shared" si="22"/>
        <v>844.3602134656212</v>
      </c>
      <c r="R260" s="55">
        <v>2.4475949493265247E-4</v>
      </c>
      <c r="S260" s="3">
        <f t="shared" si="23"/>
        <v>-2.4584817289416449E-6</v>
      </c>
    </row>
    <row r="261" spans="1:21" outlineLevel="1">
      <c r="A261" t="s">
        <v>435</v>
      </c>
      <c r="B261" t="s">
        <v>436</v>
      </c>
      <c r="C261" s="3">
        <f>+payroll!G261</f>
        <v>1.2575394604560566E-5</v>
      </c>
      <c r="D261" s="3">
        <f>+IFR!T261</f>
        <v>2.5829017382461115E-5</v>
      </c>
      <c r="E261" s="3">
        <f>+claims!R261</f>
        <v>0</v>
      </c>
      <c r="F261" s="3">
        <f>+costs!L261</f>
        <v>0</v>
      </c>
      <c r="H261" s="3">
        <f t="shared" si="25"/>
        <v>4.8005514983777101E-6</v>
      </c>
      <c r="J261" s="16">
        <f t="shared" si="24"/>
        <v>251.53193816654823</v>
      </c>
      <c r="L261" s="6">
        <f>+J261/payroll!F261</f>
        <v>2.233866367216526E-3</v>
      </c>
      <c r="O261" s="16">
        <v>239.1662871151934</v>
      </c>
      <c r="P261" s="16">
        <f t="shared" si="22"/>
        <v>12.365651051354831</v>
      </c>
      <c r="R261" s="55">
        <v>4.9393685874296356E-6</v>
      </c>
      <c r="S261" s="3">
        <f t="shared" si="23"/>
        <v>-1.3881708905192555E-7</v>
      </c>
    </row>
    <row r="262" spans="1:21" outlineLevel="1">
      <c r="A262" s="50" t="s">
        <v>579</v>
      </c>
      <c r="B262" s="50" t="s">
        <v>580</v>
      </c>
      <c r="C262" s="3">
        <f>+payroll!G262</f>
        <v>9.2004920668679459E-5</v>
      </c>
      <c r="D262" s="3">
        <f>+IFR!T262</f>
        <v>9.8417462784894949E-5</v>
      </c>
      <c r="E262" s="3">
        <f>+claims!R262</f>
        <v>0</v>
      </c>
      <c r="F262" s="3">
        <f>+costs!L262</f>
        <v>0</v>
      </c>
      <c r="H262" s="3">
        <f>(C262*$C$3)+(D262*$D$3)+(E262*$E$3)+(F262*$F$3)</f>
        <v>2.3802797931696801E-5</v>
      </c>
      <c r="J262" s="16">
        <f>(+H262*$J$275)</f>
        <v>1247.1825163358196</v>
      </c>
      <c r="L262" s="6">
        <f>+J262/payroll!F262</f>
        <v>1.5139259485400221E-3</v>
      </c>
      <c r="O262" s="16">
        <v>1172.9604920199085</v>
      </c>
      <c r="P262" s="16">
        <f>+J262-O262</f>
        <v>74.222024315911085</v>
      </c>
      <c r="R262" s="55">
        <v>2.422450203355226E-5</v>
      </c>
      <c r="S262" s="3">
        <f>+H262-R262</f>
        <v>-4.2170410185545846E-7</v>
      </c>
    </row>
    <row r="263" spans="1:21" outlineLevel="1">
      <c r="A263" t="s">
        <v>437</v>
      </c>
      <c r="B263" t="s">
        <v>438</v>
      </c>
      <c r="C263" s="3">
        <f>+payroll!G263</f>
        <v>3.9076281937813919E-5</v>
      </c>
      <c r="D263" s="3">
        <f>+IFR!T263</f>
        <v>4.4532788590450203E-5</v>
      </c>
      <c r="E263" s="3">
        <f>+claims!R263</f>
        <v>0</v>
      </c>
      <c r="F263" s="3">
        <f>+costs!L263</f>
        <v>0</v>
      </c>
      <c r="H263" s="3">
        <f t="shared" si="25"/>
        <v>1.0451133816033014E-5</v>
      </c>
      <c r="J263" s="16">
        <f t="shared" si="24"/>
        <v>547.60248810435792</v>
      </c>
      <c r="L263" s="6">
        <f>+J263/payroll!F263</f>
        <v>1.5650847231043965E-3</v>
      </c>
      <c r="O263" s="16">
        <v>540.52406650606929</v>
      </c>
      <c r="P263" s="16">
        <f t="shared" si="22"/>
        <v>7.078421598288628</v>
      </c>
      <c r="R263" s="55">
        <v>1.1163143547752135E-5</v>
      </c>
      <c r="S263" s="3">
        <f t="shared" si="23"/>
        <v>-7.1200973171912077E-7</v>
      </c>
    </row>
    <row r="264" spans="1:21" outlineLevel="1">
      <c r="A264" t="s">
        <v>439</v>
      </c>
      <c r="B264" t="s">
        <v>440</v>
      </c>
      <c r="C264" s="24">
        <f>+payroll!G264</f>
        <v>3.5512938583521039E-5</v>
      </c>
      <c r="D264" s="24">
        <f>+IFR!T264</f>
        <v>4.1415493389118687E-5</v>
      </c>
      <c r="E264" s="24">
        <f>+claims!R264</f>
        <v>0</v>
      </c>
      <c r="F264" s="24">
        <f>+costs!L264</f>
        <v>0</v>
      </c>
      <c r="H264" s="24">
        <f t="shared" si="25"/>
        <v>9.6160539965799657E-6</v>
      </c>
      <c r="J264" s="20">
        <f t="shared" si="24"/>
        <v>503.84725590202027</v>
      </c>
      <c r="L264" s="26">
        <f>+J264/payroll!F264</f>
        <v>1.5845208610307999E-3</v>
      </c>
      <c r="O264" s="20">
        <v>478.92232740338119</v>
      </c>
      <c r="P264" s="20">
        <f t="shared" si="22"/>
        <v>24.924928498639076</v>
      </c>
      <c r="R264" s="59">
        <v>9.8909170198205408E-6</v>
      </c>
      <c r="S264" s="24">
        <f t="shared" si="23"/>
        <v>-2.7486302324057506E-7</v>
      </c>
    </row>
    <row r="265" spans="1:21">
      <c r="B265" t="s">
        <v>484</v>
      </c>
      <c r="C265" s="33">
        <f>SUBTOTAL(9,C143:C264)</f>
        <v>3.0411279179498044E-2</v>
      </c>
      <c r="D265" s="33">
        <f>SUBTOTAL(9,D143:D264)</f>
        <v>3.4612664604041513E-2</v>
      </c>
      <c r="E265" s="33">
        <f>SUBTOTAL(9,E143:E264)</f>
        <v>1.5737777628786507E-2</v>
      </c>
      <c r="F265" s="33">
        <f>SUBTOTAL(9,F143:F264)</f>
        <v>1.2636525221497162E-2</v>
      </c>
      <c r="H265" s="33">
        <f>SUBTOTAL(9,H143:H264)</f>
        <v>1.8070574750158726E-2</v>
      </c>
      <c r="J265" s="16">
        <f>SUBTOTAL(9,J143:J264)</f>
        <v>946834.27356772439</v>
      </c>
      <c r="L265" s="34">
        <f>+J265/payroll!F265</f>
        <v>3.4771622496831702E-3</v>
      </c>
      <c r="O265" s="40">
        <f>SUBTOTAL(9,O143:O264)</f>
        <v>895571.11396550946</v>
      </c>
      <c r="P265" s="40">
        <f>SUBTOTAL(9,P143:P264)</f>
        <v>51263.159602214982</v>
      </c>
      <c r="Q265" s="52"/>
      <c r="R265" s="55">
        <f>SUBTOTAL(9,R143:R264)</f>
        <v>1.8495733163261491E-2</v>
      </c>
      <c r="S265" s="33">
        <f>SUBTOTAL(9,S143:S264)</f>
        <v>-4.2515841310278101E-4</v>
      </c>
    </row>
    <row r="266" spans="1:21" ht="6.75" customHeight="1">
      <c r="C266" s="7"/>
      <c r="D266" s="7"/>
      <c r="E266" s="7"/>
      <c r="F266" s="7"/>
      <c r="H266" s="7"/>
      <c r="J266" s="20"/>
      <c r="O266" s="48"/>
      <c r="P266" s="48"/>
      <c r="Q266" s="52"/>
      <c r="R266" s="48"/>
      <c r="S266" s="20"/>
    </row>
    <row r="267" spans="1:21">
      <c r="C267" s="8">
        <f>SUBTOTAL(9,C4:C266)</f>
        <v>0.99999999999999933</v>
      </c>
      <c r="D267" s="8">
        <f>SUBTOTAL(9,D4:D266)</f>
        <v>0.99999999999999989</v>
      </c>
      <c r="E267" s="8">
        <f>SUBTOTAL(9,E4:E266)</f>
        <v>1.000000000000002</v>
      </c>
      <c r="F267" s="8">
        <f>SUBTOTAL(9,F4:F266)</f>
        <v>0.99999999999999933</v>
      </c>
      <c r="H267" s="8">
        <f>SUBTOTAL(9,H4:H266)</f>
        <v>0.99999999999999944</v>
      </c>
      <c r="J267" s="16">
        <f>SUBTOTAL(9,J4:J266)</f>
        <v>52396466.999999948</v>
      </c>
      <c r="L267" s="34">
        <f>+J267/payroll!F267</f>
        <v>5.8517757951554658E-3</v>
      </c>
      <c r="N267" s="30"/>
      <c r="O267" s="40">
        <f>SUBTOTAL(9,O4:O266)</f>
        <v>48420417.080000028</v>
      </c>
      <c r="P267" s="40">
        <f>SUBTOTAL(9,P4:P266)</f>
        <v>3976049.9199999799</v>
      </c>
      <c r="Q267" s="51"/>
      <c r="R267" s="46">
        <f>SUBTOTAL(9,R4:R266)</f>
        <v>0.99999999999999944</v>
      </c>
      <c r="S267" s="8">
        <f>SUBTOTAL(9,S4:S266)</f>
        <v>-4.0255579631439525E-16</v>
      </c>
      <c r="U267" s="30"/>
    </row>
    <row r="268" spans="1:21" ht="6" customHeight="1">
      <c r="J268" s="16"/>
      <c r="O268" s="40"/>
      <c r="P268" s="16"/>
      <c r="R268" s="40"/>
      <c r="S268" s="16"/>
    </row>
    <row r="269" spans="1:21" ht="6" customHeight="1">
      <c r="J269" s="16"/>
      <c r="N269" s="52"/>
      <c r="O269" s="40"/>
      <c r="P269" s="16"/>
      <c r="R269" s="40"/>
      <c r="S269" s="16"/>
    </row>
    <row r="270" spans="1:21">
      <c r="H270" s="35" t="s">
        <v>582</v>
      </c>
      <c r="J270" s="76">
        <v>40000000</v>
      </c>
      <c r="N270" s="52"/>
      <c r="O270" s="40">
        <v>39250000</v>
      </c>
      <c r="P270" s="16">
        <f>+J270-O270</f>
        <v>750000</v>
      </c>
      <c r="R270" s="40"/>
      <c r="S270" s="16"/>
    </row>
    <row r="271" spans="1:21">
      <c r="H271" s="9" t="s">
        <v>512</v>
      </c>
      <c r="J271" s="76">
        <v>-500000</v>
      </c>
      <c r="N271" s="52"/>
      <c r="O271" s="40">
        <v>-2832838.74</v>
      </c>
      <c r="P271" s="16">
        <f>+J271-O271</f>
        <v>2332838.7400000002</v>
      </c>
      <c r="R271" s="40"/>
      <c r="S271" s="16"/>
    </row>
    <row r="272" spans="1:21">
      <c r="H272" s="9" t="s">
        <v>556</v>
      </c>
      <c r="J272" s="76">
        <f>11251905+2094562</f>
        <v>13346467</v>
      </c>
      <c r="N272" s="52"/>
      <c r="O272" s="40">
        <v>13211051.310000001</v>
      </c>
      <c r="P272" s="16">
        <f>+J272-O272</f>
        <v>135415.68999999948</v>
      </c>
      <c r="R272" s="40"/>
      <c r="S272" s="16"/>
    </row>
    <row r="273" spans="1:19">
      <c r="H273" s="9" t="s">
        <v>512</v>
      </c>
      <c r="J273" s="76">
        <v>-450000</v>
      </c>
      <c r="N273" s="52"/>
      <c r="O273" s="40">
        <v>-1207795.49</v>
      </c>
      <c r="P273" s="16">
        <f>+J273-O273</f>
        <v>757795.49</v>
      </c>
      <c r="R273" s="40"/>
      <c r="S273" s="16"/>
    </row>
    <row r="274" spans="1:19" ht="6.75" customHeight="1">
      <c r="J274" s="16"/>
      <c r="N274" s="52"/>
      <c r="O274" s="40"/>
      <c r="P274" s="16"/>
      <c r="R274" s="40"/>
      <c r="S274" s="16"/>
    </row>
    <row r="275" spans="1:19" ht="13.5" thickBot="1">
      <c r="J275" s="17">
        <f>SUM(J270:J274)</f>
        <v>52396467</v>
      </c>
      <c r="N275" s="52"/>
      <c r="O275" s="43">
        <f>SUM(O270:O274)</f>
        <v>48420417.079999998</v>
      </c>
      <c r="P275" s="17">
        <f>SUM(P270:P274)</f>
        <v>3976049.92</v>
      </c>
      <c r="R275" s="60"/>
      <c r="S275" s="16"/>
    </row>
    <row r="276" spans="1:19" ht="12.75" customHeight="1" thickTop="1">
      <c r="A276" s="31"/>
      <c r="J276" s="16"/>
      <c r="N276" s="52"/>
      <c r="O276" s="40"/>
      <c r="P276" s="16"/>
      <c r="R276" s="40"/>
      <c r="S276" s="16"/>
    </row>
    <row r="277" spans="1:19">
      <c r="J277" s="16"/>
      <c r="N277" s="52"/>
      <c r="O277" s="40"/>
      <c r="P277" s="16"/>
      <c r="R277" s="40"/>
      <c r="S277" s="16"/>
    </row>
    <row r="278" spans="1:19">
      <c r="J278" s="16"/>
      <c r="N278" s="52"/>
      <c r="O278" s="40"/>
      <c r="P278" s="16"/>
      <c r="R278" s="40"/>
      <c r="S278" s="16"/>
    </row>
    <row r="279" spans="1:19">
      <c r="J279" s="16"/>
      <c r="N279" s="52"/>
      <c r="O279" s="40"/>
      <c r="P279" s="16"/>
      <c r="R279" s="40"/>
      <c r="S279" s="16"/>
    </row>
    <row r="280" spans="1:19">
      <c r="J280" s="16"/>
      <c r="O280" s="40"/>
      <c r="P280" s="16"/>
      <c r="R280" s="40"/>
      <c r="S280" s="16"/>
    </row>
    <row r="281" spans="1:19">
      <c r="J281" s="16"/>
    </row>
    <row r="282" spans="1:19">
      <c r="J282" s="16"/>
    </row>
    <row r="283" spans="1:19">
      <c r="J283" s="16"/>
    </row>
    <row r="284" spans="1:19">
      <c r="J284" s="16"/>
    </row>
    <row r="285" spans="1:19">
      <c r="J285" s="16"/>
    </row>
    <row r="286" spans="1:19">
      <c r="J286" s="16"/>
    </row>
    <row r="287" spans="1:19">
      <c r="J287" s="16"/>
    </row>
  </sheetData>
  <autoFilter ref="P3:P264"/>
  <dataConsolidate/>
  <phoneticPr fontId="8" type="noConversion"/>
  <printOptions horizontalCentered="1"/>
  <pageMargins left="0.25" right="0.25" top="0.95" bottom="0.5" header="0.5" footer="0.25"/>
  <pageSetup scale="78" fitToHeight="3" orientation="landscape" horizontalDpi="4294967292" verticalDpi="200" r:id="rId1"/>
  <headerFooter alignWithMargins="0">
    <oddHeader>&amp;C&amp;"Arial,Bold"&amp;14State Office of Risk Management
FY 2017  Assessment Amounts</oddHeader>
    <oddFooter>&amp;L &amp;D&amp;CPage &amp;P of &amp;N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>
    <pageSetUpPr fitToPage="1"/>
  </sheetPr>
  <dimension ref="A2:K279"/>
  <sheetViews>
    <sheetView zoomScale="95" workbookViewId="0">
      <pane xSplit="2" ySplit="3" topLeftCell="C82" activePane="bottomRight" state="frozen"/>
      <selection activeCell="D52" sqref="D52"/>
      <selection pane="topRight" activeCell="D52" sqref="D52"/>
      <selection pane="bottomLeft" activeCell="D52" sqref="D52"/>
      <selection pane="bottomRight" activeCell="E110" sqref="E110"/>
    </sheetView>
  </sheetViews>
  <sheetFormatPr defaultRowHeight="12.75" outlineLevelRow="1"/>
  <cols>
    <col min="1" max="1" width="6.85546875" bestFit="1" customWidth="1"/>
    <col min="2" max="2" width="39.28515625" customWidth="1"/>
    <col min="3" max="3" width="16.85546875" style="52" bestFit="1" customWidth="1"/>
    <col min="4" max="4" width="17" style="52" bestFit="1" customWidth="1"/>
    <col min="5" max="5" width="17.42578125" style="38" bestFit="1" customWidth="1"/>
    <col min="6" max="6" width="16.85546875" bestFit="1" customWidth="1"/>
    <col min="7" max="7" width="11.7109375" style="3" customWidth="1"/>
    <col min="11" max="11" width="16.7109375" style="61" customWidth="1"/>
  </cols>
  <sheetData>
    <row r="2" spans="1:9">
      <c r="A2" s="19" t="s">
        <v>461</v>
      </c>
      <c r="B2" s="19"/>
      <c r="F2" s="1" t="s">
        <v>441</v>
      </c>
      <c r="G2" s="1" t="s">
        <v>3</v>
      </c>
    </row>
    <row r="3" spans="1:9">
      <c r="A3" s="11" t="s">
        <v>459</v>
      </c>
      <c r="B3" s="11" t="s">
        <v>460</v>
      </c>
      <c r="C3" s="11" t="s">
        <v>571</v>
      </c>
      <c r="D3" s="11" t="s">
        <v>577</v>
      </c>
      <c r="E3" s="11" t="s">
        <v>584</v>
      </c>
      <c r="F3" s="11" t="s">
        <v>442</v>
      </c>
      <c r="G3" s="11" t="s">
        <v>5</v>
      </c>
    </row>
    <row r="5" spans="1:9">
      <c r="A5" t="s">
        <v>7</v>
      </c>
      <c r="B5" t="s">
        <v>520</v>
      </c>
      <c r="C5" s="76">
        <v>26263807.969999999</v>
      </c>
      <c r="D5" s="76">
        <v>24723772.93</v>
      </c>
      <c r="E5" s="68">
        <v>27228228.98</v>
      </c>
      <c r="F5" s="16">
        <f t="shared" ref="F5:F54" si="0">IF(C5&gt;0,(+C5+(D5*2)+(E5*3))/6,IF(D5&gt;0,((D5*2)+(E5*3))/5,E5))</f>
        <v>26232673.461666662</v>
      </c>
      <c r="G5" s="3">
        <f t="shared" ref="G5:G36" si="1">+F5/$F$267</f>
        <v>2.9297342434404646E-3</v>
      </c>
      <c r="I5" s="16"/>
    </row>
    <row r="6" spans="1:9">
      <c r="A6" t="s">
        <v>8</v>
      </c>
      <c r="B6" t="s">
        <v>521</v>
      </c>
      <c r="C6" s="76">
        <v>29110173</v>
      </c>
      <c r="D6" s="76">
        <v>26683504</v>
      </c>
      <c r="E6" s="68">
        <v>31386266.140000001</v>
      </c>
      <c r="F6" s="16">
        <f t="shared" si="0"/>
        <v>29439329.903333336</v>
      </c>
      <c r="G6" s="3">
        <f t="shared" si="1"/>
        <v>3.2878621024948623E-3</v>
      </c>
      <c r="I6" s="16"/>
    </row>
    <row r="7" spans="1:9">
      <c r="A7" t="s">
        <v>9</v>
      </c>
      <c r="B7" t="s">
        <v>10</v>
      </c>
      <c r="C7" s="76">
        <v>26445757.120000001</v>
      </c>
      <c r="D7" s="76">
        <v>25157408.25</v>
      </c>
      <c r="E7" s="68">
        <v>24927414.25</v>
      </c>
      <c r="F7" s="16">
        <f t="shared" si="0"/>
        <v>25257136.061666667</v>
      </c>
      <c r="G7" s="3">
        <f t="shared" si="1"/>
        <v>2.8207836505581454E-3</v>
      </c>
      <c r="I7" s="16"/>
    </row>
    <row r="8" spans="1:9">
      <c r="A8" t="s">
        <v>11</v>
      </c>
      <c r="B8" t="s">
        <v>12</v>
      </c>
      <c r="C8" s="76">
        <v>12584319</v>
      </c>
      <c r="D8" s="76">
        <v>12804605</v>
      </c>
      <c r="E8" s="68">
        <v>12988325</v>
      </c>
      <c r="F8" s="16">
        <f t="shared" si="0"/>
        <v>12859750.666666666</v>
      </c>
      <c r="G8" s="3">
        <f t="shared" si="1"/>
        <v>1.4362109125207704E-3</v>
      </c>
      <c r="I8" s="16"/>
    </row>
    <row r="9" spans="1:9">
      <c r="A9" t="s">
        <v>13</v>
      </c>
      <c r="B9" t="s">
        <v>14</v>
      </c>
      <c r="C9" s="76">
        <v>1096855</v>
      </c>
      <c r="D9" s="76">
        <v>1187769</v>
      </c>
      <c r="E9" s="68">
        <v>1453885.31</v>
      </c>
      <c r="F9" s="16">
        <f t="shared" si="0"/>
        <v>1305674.8216666665</v>
      </c>
      <c r="G9" s="3">
        <f t="shared" si="1"/>
        <v>1.4582121191058427E-4</v>
      </c>
      <c r="I9" s="16"/>
    </row>
    <row r="10" spans="1:9">
      <c r="A10" t="s">
        <v>15</v>
      </c>
      <c r="B10" t="s">
        <v>16</v>
      </c>
      <c r="C10" s="76">
        <v>1900280.27</v>
      </c>
      <c r="D10" s="76">
        <v>2174018</v>
      </c>
      <c r="E10" s="68">
        <v>2158781.58</v>
      </c>
      <c r="F10" s="16">
        <f t="shared" si="0"/>
        <v>2120776.835</v>
      </c>
      <c r="G10" s="3">
        <f t="shared" si="1"/>
        <v>2.3685395715668061E-4</v>
      </c>
      <c r="I10" s="16"/>
    </row>
    <row r="11" spans="1:9">
      <c r="A11" t="s">
        <v>17</v>
      </c>
      <c r="B11" t="s">
        <v>18</v>
      </c>
      <c r="C11" s="77">
        <v>4886786</v>
      </c>
      <c r="D11" s="77">
        <v>5535617</v>
      </c>
      <c r="E11" s="69">
        <v>5931146</v>
      </c>
      <c r="F11" s="16">
        <f t="shared" si="0"/>
        <v>5625243</v>
      </c>
      <c r="G11" s="3">
        <f t="shared" si="1"/>
        <v>6.2824199252342237E-4</v>
      </c>
      <c r="I11" s="16"/>
    </row>
    <row r="12" spans="1:9">
      <c r="A12" t="s">
        <v>19</v>
      </c>
      <c r="B12" t="s">
        <v>20</v>
      </c>
      <c r="C12" s="77">
        <v>1148269</v>
      </c>
      <c r="D12" s="77">
        <v>1111685</v>
      </c>
      <c r="E12" s="69">
        <v>1258246</v>
      </c>
      <c r="F12" s="16">
        <f t="shared" si="0"/>
        <v>1191062.8333333333</v>
      </c>
      <c r="G12" s="3">
        <f t="shared" si="1"/>
        <v>1.3302104240366618E-4</v>
      </c>
      <c r="I12" s="16"/>
    </row>
    <row r="13" spans="1:9">
      <c r="A13" t="s">
        <v>21</v>
      </c>
      <c r="B13" t="s">
        <v>22</v>
      </c>
      <c r="C13" s="77">
        <v>5248516.01</v>
      </c>
      <c r="D13" s="77">
        <v>5639310</v>
      </c>
      <c r="E13" s="69">
        <v>5397021</v>
      </c>
      <c r="F13" s="16">
        <f t="shared" si="0"/>
        <v>5453033.168333333</v>
      </c>
      <c r="G13" s="3">
        <f t="shared" si="1"/>
        <v>6.0900914377744111E-4</v>
      </c>
      <c r="I13" s="16"/>
    </row>
    <row r="14" spans="1:9">
      <c r="A14" t="s">
        <v>23</v>
      </c>
      <c r="B14" t="s">
        <v>24</v>
      </c>
      <c r="C14" s="74">
        <v>13947613</v>
      </c>
      <c r="D14" s="74">
        <v>14799938.869999999</v>
      </c>
      <c r="E14" s="70">
        <v>15444523</v>
      </c>
      <c r="F14" s="16">
        <f t="shared" si="0"/>
        <v>14980176.623333333</v>
      </c>
      <c r="G14" s="3">
        <f t="shared" si="1"/>
        <v>1.6730256826586385E-3</v>
      </c>
      <c r="I14" s="16"/>
    </row>
    <row r="15" spans="1:9">
      <c r="A15" t="s">
        <v>25</v>
      </c>
      <c r="B15" t="s">
        <v>26</v>
      </c>
      <c r="C15" s="77">
        <v>370470</v>
      </c>
      <c r="D15" s="77">
        <v>370470</v>
      </c>
      <c r="E15" s="69">
        <v>386120</v>
      </c>
      <c r="F15" s="16">
        <f t="shared" si="0"/>
        <v>378295</v>
      </c>
      <c r="G15" s="3">
        <f t="shared" si="1"/>
        <v>4.2248984543716261E-5</v>
      </c>
      <c r="I15" s="16"/>
    </row>
    <row r="16" spans="1:9">
      <c r="A16" t="s">
        <v>554</v>
      </c>
      <c r="B16" t="s">
        <v>555</v>
      </c>
      <c r="C16" s="77">
        <v>604293</v>
      </c>
      <c r="D16" s="77">
        <v>605446.32999999996</v>
      </c>
      <c r="E16" s="69">
        <v>798958</v>
      </c>
      <c r="F16" s="16">
        <f>IF(C16&gt;0,(+C16+(D16*2)+(E16*3))/6,IF(D16&gt;0,((D16*2)+(E16*3))/5,E16))</f>
        <v>702009.94333333336</v>
      </c>
      <c r="G16" s="3">
        <f t="shared" si="1"/>
        <v>7.8402324232213288E-5</v>
      </c>
      <c r="I16" s="16"/>
    </row>
    <row r="17" spans="1:9">
      <c r="A17" t="s">
        <v>27</v>
      </c>
      <c r="B17" t="s">
        <v>522</v>
      </c>
      <c r="C17" s="77">
        <v>3551978.49</v>
      </c>
      <c r="D17" s="77">
        <v>3852286.82</v>
      </c>
      <c r="E17" s="69">
        <v>3946180</v>
      </c>
      <c r="F17" s="16">
        <f t="shared" si="0"/>
        <v>3849182.0216666665</v>
      </c>
      <c r="G17" s="3">
        <f t="shared" si="1"/>
        <v>4.2988681251231311E-4</v>
      </c>
      <c r="I17" s="16"/>
    </row>
    <row r="18" spans="1:9">
      <c r="A18" t="s">
        <v>28</v>
      </c>
      <c r="B18" t="s">
        <v>523</v>
      </c>
      <c r="C18" s="77">
        <v>2583177</v>
      </c>
      <c r="D18" s="77">
        <v>3110500</v>
      </c>
      <c r="E18" s="69">
        <v>3062760</v>
      </c>
      <c r="F18" s="16">
        <f t="shared" si="0"/>
        <v>2998742.8333333335</v>
      </c>
      <c r="G18" s="3">
        <f t="shared" si="1"/>
        <v>3.3490751824919682E-4</v>
      </c>
      <c r="I18" s="16"/>
    </row>
    <row r="19" spans="1:9">
      <c r="A19" t="s">
        <v>29</v>
      </c>
      <c r="B19" t="s">
        <v>524</v>
      </c>
      <c r="C19" s="77">
        <v>2596114.94</v>
      </c>
      <c r="D19" s="77">
        <v>2833979</v>
      </c>
      <c r="E19" s="69">
        <v>2815392</v>
      </c>
      <c r="F19" s="16">
        <f t="shared" si="0"/>
        <v>2785041.4899999998</v>
      </c>
      <c r="G19" s="3">
        <f t="shared" si="1"/>
        <v>3.1104078791582888E-4</v>
      </c>
      <c r="I19" s="16"/>
    </row>
    <row r="20" spans="1:9">
      <c r="A20" t="s">
        <v>30</v>
      </c>
      <c r="B20" t="s">
        <v>525</v>
      </c>
      <c r="C20" s="77">
        <v>2638955</v>
      </c>
      <c r="D20" s="77">
        <v>3007279</v>
      </c>
      <c r="E20" s="69">
        <v>3111017</v>
      </c>
      <c r="F20" s="16">
        <f t="shared" si="0"/>
        <v>2997760.6666666665</v>
      </c>
      <c r="G20" s="3">
        <f t="shared" si="1"/>
        <v>3.3479782728230756E-4</v>
      </c>
      <c r="I20" s="16"/>
    </row>
    <row r="21" spans="1:9">
      <c r="A21" t="s">
        <v>31</v>
      </c>
      <c r="B21" t="s">
        <v>526</v>
      </c>
      <c r="C21" s="76">
        <v>4682614.51</v>
      </c>
      <c r="D21" s="76">
        <v>5871496.54</v>
      </c>
      <c r="E21" s="68">
        <v>5811054</v>
      </c>
      <c r="F21" s="16">
        <f>IF(C21&gt;0,(+C21+(D21*2)+(E21*3))/6,IF(D21&gt;0,((D21*2)+(E21*3))/5,E21))</f>
        <v>5643128.2650000006</v>
      </c>
      <c r="G21" s="3">
        <f t="shared" si="1"/>
        <v>6.3023946614730142E-4</v>
      </c>
      <c r="I21" s="16"/>
    </row>
    <row r="22" spans="1:9">
      <c r="A22" t="s">
        <v>32</v>
      </c>
      <c r="B22" t="s">
        <v>527</v>
      </c>
      <c r="C22" s="74">
        <v>1280112</v>
      </c>
      <c r="D22" s="74">
        <v>1395982</v>
      </c>
      <c r="E22" s="70">
        <v>1447260</v>
      </c>
      <c r="F22" s="16">
        <f t="shared" si="0"/>
        <v>1402309.3333333333</v>
      </c>
      <c r="G22" s="3">
        <f t="shared" si="1"/>
        <v>1.5661360935119166E-4</v>
      </c>
      <c r="I22" s="16"/>
    </row>
    <row r="23" spans="1:9">
      <c r="A23" t="s">
        <v>33</v>
      </c>
      <c r="B23" t="s">
        <v>528</v>
      </c>
      <c r="C23" s="74">
        <v>1588583.45</v>
      </c>
      <c r="D23" s="74">
        <v>1690957.41</v>
      </c>
      <c r="E23" s="70">
        <v>1741140.04</v>
      </c>
      <c r="F23" s="16">
        <f t="shared" si="0"/>
        <v>1698986.3983333334</v>
      </c>
      <c r="G23" s="3">
        <f t="shared" si="1"/>
        <v>1.8974728738991835E-4</v>
      </c>
      <c r="I23" s="16"/>
    </row>
    <row r="24" spans="1:9">
      <c r="A24" t="s">
        <v>34</v>
      </c>
      <c r="B24" t="s">
        <v>529</v>
      </c>
      <c r="C24" s="74">
        <v>1263485.29</v>
      </c>
      <c r="D24" s="74">
        <v>1397845</v>
      </c>
      <c r="E24" s="70">
        <v>1404691.86</v>
      </c>
      <c r="F24" s="16">
        <f t="shared" si="0"/>
        <v>1378875.145</v>
      </c>
      <c r="G24" s="3">
        <f t="shared" si="1"/>
        <v>1.53996417316696E-4</v>
      </c>
      <c r="I24" s="16"/>
    </row>
    <row r="25" spans="1:9">
      <c r="A25" t="s">
        <v>35</v>
      </c>
      <c r="B25" t="s">
        <v>530</v>
      </c>
      <c r="C25" s="74">
        <v>1625853</v>
      </c>
      <c r="D25" s="74">
        <v>1813875</v>
      </c>
      <c r="E25" s="70">
        <v>1799114</v>
      </c>
      <c r="F25" s="16">
        <f t="shared" si="0"/>
        <v>1775157.5</v>
      </c>
      <c r="G25" s="3">
        <f t="shared" si="1"/>
        <v>1.9825427716507486E-4</v>
      </c>
      <c r="I25" s="16"/>
    </row>
    <row r="26" spans="1:9">
      <c r="A26" t="s">
        <v>36</v>
      </c>
      <c r="B26" t="s">
        <v>531</v>
      </c>
      <c r="C26" s="74">
        <v>1217418.95</v>
      </c>
      <c r="D26" s="74">
        <v>1311972.92</v>
      </c>
      <c r="E26" s="70">
        <v>1339474.6399999999</v>
      </c>
      <c r="F26" s="16">
        <f t="shared" si="0"/>
        <v>1309964.7849999999</v>
      </c>
      <c r="G26" s="3">
        <f t="shared" si="1"/>
        <v>1.4630032634393157E-4</v>
      </c>
      <c r="I26" s="16"/>
    </row>
    <row r="27" spans="1:9">
      <c r="A27" t="s">
        <v>37</v>
      </c>
      <c r="B27" t="s">
        <v>532</v>
      </c>
      <c r="C27" s="74">
        <v>1265084.27</v>
      </c>
      <c r="D27" s="74">
        <v>1367486.17</v>
      </c>
      <c r="E27" s="70">
        <v>1385627.99</v>
      </c>
      <c r="F27" s="16">
        <f t="shared" si="0"/>
        <v>1359490.0966666667</v>
      </c>
      <c r="G27" s="3">
        <f t="shared" si="1"/>
        <v>1.5183144392975144E-4</v>
      </c>
      <c r="I27" s="16"/>
    </row>
    <row r="28" spans="1:9">
      <c r="A28" t="s">
        <v>38</v>
      </c>
      <c r="B28" t="s">
        <v>533</v>
      </c>
      <c r="C28" s="74">
        <v>1286334.29</v>
      </c>
      <c r="D28" s="74">
        <v>1396135</v>
      </c>
      <c r="E28" s="70">
        <v>1641103</v>
      </c>
      <c r="F28" s="16">
        <f t="shared" si="0"/>
        <v>1500318.8816666666</v>
      </c>
      <c r="G28" s="3">
        <f t="shared" si="1"/>
        <v>1.6755957451771941E-4</v>
      </c>
      <c r="I28" s="16"/>
    </row>
    <row r="29" spans="1:9">
      <c r="A29" t="s">
        <v>39</v>
      </c>
      <c r="B29" t="s">
        <v>534</v>
      </c>
      <c r="C29" s="74">
        <v>2366448.15</v>
      </c>
      <c r="D29" s="74">
        <v>2381999.48</v>
      </c>
      <c r="E29" s="70">
        <v>2303922</v>
      </c>
      <c r="F29" s="16">
        <f t="shared" si="0"/>
        <v>2340368.8516666666</v>
      </c>
      <c r="G29" s="3">
        <f t="shared" si="1"/>
        <v>2.6137857344310647E-4</v>
      </c>
      <c r="I29" s="16"/>
    </row>
    <row r="30" spans="1:9">
      <c r="A30" t="s">
        <v>40</v>
      </c>
      <c r="B30" t="s">
        <v>535</v>
      </c>
      <c r="C30" s="74">
        <v>3630662.32</v>
      </c>
      <c r="D30" s="74">
        <v>4016389.75</v>
      </c>
      <c r="E30" s="70">
        <v>4183108</v>
      </c>
      <c r="F30" s="16">
        <f t="shared" si="0"/>
        <v>4035460.97</v>
      </c>
      <c r="G30" s="3">
        <f t="shared" si="1"/>
        <v>4.5069093735920443E-4</v>
      </c>
      <c r="I30" s="16"/>
    </row>
    <row r="31" spans="1:9">
      <c r="A31" t="s">
        <v>41</v>
      </c>
      <c r="B31" t="s">
        <v>536</v>
      </c>
      <c r="C31" s="74">
        <v>80857217.400000006</v>
      </c>
      <c r="D31" s="74">
        <v>91302720</v>
      </c>
      <c r="E31" s="70">
        <v>91366503</v>
      </c>
      <c r="F31" s="16">
        <f t="shared" si="0"/>
        <v>89593694.399999991</v>
      </c>
      <c r="G31" s="3">
        <f t="shared" si="1"/>
        <v>1.0006060375950086E-2</v>
      </c>
      <c r="I31" s="16"/>
    </row>
    <row r="32" spans="1:9">
      <c r="A32" t="s">
        <v>42</v>
      </c>
      <c r="B32" t="s">
        <v>43</v>
      </c>
      <c r="C32" s="74">
        <v>798584</v>
      </c>
      <c r="D32" s="74">
        <v>786496</v>
      </c>
      <c r="E32" s="74">
        <v>812040</v>
      </c>
      <c r="F32" s="16">
        <f t="shared" si="0"/>
        <v>801282.66666666663</v>
      </c>
      <c r="G32" s="3">
        <f t="shared" si="1"/>
        <v>8.9489364118340835E-5</v>
      </c>
      <c r="I32" s="16"/>
    </row>
    <row r="33" spans="1:9">
      <c r="A33" t="s">
        <v>44</v>
      </c>
      <c r="B33" t="s">
        <v>45</v>
      </c>
      <c r="C33" s="74">
        <v>503040</v>
      </c>
      <c r="D33" s="74">
        <v>532744</v>
      </c>
      <c r="E33" s="74">
        <v>567389</v>
      </c>
      <c r="F33" s="16">
        <f t="shared" si="0"/>
        <v>545115.83333333337</v>
      </c>
      <c r="G33" s="3">
        <f t="shared" si="1"/>
        <v>6.0879975725386302E-5</v>
      </c>
      <c r="I33" s="16"/>
    </row>
    <row r="34" spans="1:9">
      <c r="A34" t="s">
        <v>46</v>
      </c>
      <c r="B34" t="s">
        <v>47</v>
      </c>
      <c r="C34" s="74">
        <v>16704004.600000001</v>
      </c>
      <c r="D34" s="74">
        <v>16918011.899999999</v>
      </c>
      <c r="E34" s="70">
        <f>11118233.88+6532104.26</f>
        <v>17650338.140000001</v>
      </c>
      <c r="F34" s="16">
        <f t="shared" si="0"/>
        <v>17248507.136666667</v>
      </c>
      <c r="G34" s="3">
        <f t="shared" si="1"/>
        <v>1.9263588242488259E-3</v>
      </c>
      <c r="I34" s="16"/>
    </row>
    <row r="35" spans="1:9">
      <c r="A35" t="s">
        <v>48</v>
      </c>
      <c r="B35" t="s">
        <v>49</v>
      </c>
      <c r="C35" s="74">
        <v>199262259</v>
      </c>
      <c r="D35" s="74">
        <v>203318925.77000001</v>
      </c>
      <c r="E35" s="70">
        <v>206766147</v>
      </c>
      <c r="F35" s="16">
        <f t="shared" si="0"/>
        <v>204366425.25666666</v>
      </c>
      <c r="G35" s="3">
        <f t="shared" si="1"/>
        <v>2.2824182032338398E-2</v>
      </c>
      <c r="I35" s="16"/>
    </row>
    <row r="36" spans="1:9">
      <c r="A36" t="s">
        <v>50</v>
      </c>
      <c r="B36" t="s">
        <v>502</v>
      </c>
      <c r="C36" s="74">
        <v>13355331</v>
      </c>
      <c r="D36" s="74">
        <v>13960654.949999999</v>
      </c>
      <c r="E36" s="70">
        <v>14793053.310000001</v>
      </c>
      <c r="F36" s="16">
        <f t="shared" si="0"/>
        <v>14275966.805</v>
      </c>
      <c r="G36" s="3">
        <f t="shared" si="1"/>
        <v>1.5943776705773308E-3</v>
      </c>
      <c r="I36" s="16"/>
    </row>
    <row r="37" spans="1:9">
      <c r="A37" t="s">
        <v>51</v>
      </c>
      <c r="B37" t="s">
        <v>52</v>
      </c>
      <c r="C37" s="74">
        <v>145865011</v>
      </c>
      <c r="D37" s="74">
        <v>160662510</v>
      </c>
      <c r="E37" s="70">
        <v>167291598.37</v>
      </c>
      <c r="F37" s="16">
        <f t="shared" si="0"/>
        <v>161510804.35166666</v>
      </c>
      <c r="G37" s="3">
        <f t="shared" ref="G37:G68" si="2">+F37/$F$267</f>
        <v>1.8037953123083164E-2</v>
      </c>
      <c r="I37" s="16"/>
    </row>
    <row r="38" spans="1:9">
      <c r="A38" t="s">
        <v>53</v>
      </c>
      <c r="B38" t="s">
        <v>54</v>
      </c>
      <c r="C38" s="74">
        <v>42514063.399999999</v>
      </c>
      <c r="D38" s="74">
        <v>43885926.939999998</v>
      </c>
      <c r="E38" s="70">
        <v>44990844.82</v>
      </c>
      <c r="F38" s="16">
        <f t="shared" si="0"/>
        <v>44209741.956666671</v>
      </c>
      <c r="G38" s="3">
        <f t="shared" si="2"/>
        <v>4.9374607240616304E-3</v>
      </c>
      <c r="I38" s="16"/>
    </row>
    <row r="39" spans="1:9">
      <c r="A39" t="s">
        <v>55</v>
      </c>
      <c r="B39" t="s">
        <v>56</v>
      </c>
      <c r="C39" s="74">
        <v>5835127</v>
      </c>
      <c r="D39" s="74">
        <v>6144127</v>
      </c>
      <c r="E39" s="74">
        <v>6802160.9699999997</v>
      </c>
      <c r="F39" s="16">
        <f t="shared" si="0"/>
        <v>6421643.9849999994</v>
      </c>
      <c r="G39" s="3">
        <f t="shared" si="2"/>
        <v>7.171861575424297E-4</v>
      </c>
      <c r="I39" s="16"/>
    </row>
    <row r="40" spans="1:9">
      <c r="A40" t="s">
        <v>57</v>
      </c>
      <c r="B40" t="s">
        <v>58</v>
      </c>
      <c r="C40" s="74">
        <v>9316065.3800000008</v>
      </c>
      <c r="D40" s="74">
        <v>9711258</v>
      </c>
      <c r="E40" s="74">
        <v>10287579</v>
      </c>
      <c r="F40" s="16">
        <f t="shared" si="0"/>
        <v>9933553.0633333344</v>
      </c>
      <c r="G40" s="3">
        <f t="shared" si="2"/>
        <v>1.1094054371243484E-3</v>
      </c>
      <c r="I40" s="16"/>
    </row>
    <row r="41" spans="1:9">
      <c r="A41" t="s">
        <v>59</v>
      </c>
      <c r="B41" t="s">
        <v>60</v>
      </c>
      <c r="C41" s="74">
        <v>13339624</v>
      </c>
      <c r="D41" s="74">
        <v>13642106</v>
      </c>
      <c r="E41" s="74">
        <v>14810610.640000001</v>
      </c>
      <c r="F41" s="16">
        <f t="shared" si="0"/>
        <v>14175944.653333334</v>
      </c>
      <c r="G41" s="3">
        <f t="shared" si="2"/>
        <v>1.5832069325559608E-3</v>
      </c>
      <c r="I41" s="16"/>
    </row>
    <row r="42" spans="1:9">
      <c r="A42" t="s">
        <v>61</v>
      </c>
      <c r="B42" t="s">
        <v>537</v>
      </c>
      <c r="C42" s="74">
        <v>5336976</v>
      </c>
      <c r="D42" s="74">
        <v>5764503.4400000004</v>
      </c>
      <c r="E42" s="74">
        <v>6067593.04</v>
      </c>
      <c r="F42" s="16">
        <f t="shared" si="0"/>
        <v>5844793.666666667</v>
      </c>
      <c r="G42" s="3">
        <f t="shared" si="2"/>
        <v>6.5276199073265755E-4</v>
      </c>
      <c r="I42" s="16"/>
    </row>
    <row r="43" spans="1:9">
      <c r="A43" t="s">
        <v>62</v>
      </c>
      <c r="B43" t="s">
        <v>63</v>
      </c>
      <c r="C43" s="74">
        <v>13993855</v>
      </c>
      <c r="D43" s="74">
        <v>14659362</v>
      </c>
      <c r="E43" s="74">
        <v>15652783</v>
      </c>
      <c r="F43" s="16">
        <f t="shared" si="0"/>
        <v>15045154.666666666</v>
      </c>
      <c r="G43" s="3">
        <f t="shared" si="2"/>
        <v>1.6802826021222075E-3</v>
      </c>
      <c r="I43" s="16"/>
    </row>
    <row r="44" spans="1:9">
      <c r="A44" t="s">
        <v>64</v>
      </c>
      <c r="B44" t="s">
        <v>538</v>
      </c>
      <c r="C44" s="74">
        <v>135184924</v>
      </c>
      <c r="D44" s="74">
        <v>123946061</v>
      </c>
      <c r="E44" s="70">
        <v>122126713</v>
      </c>
      <c r="F44" s="16">
        <f t="shared" si="0"/>
        <v>124909530.83333333</v>
      </c>
      <c r="G44" s="3">
        <f t="shared" si="2"/>
        <v>1.3950226245497162E-2</v>
      </c>
      <c r="I44" s="16"/>
    </row>
    <row r="45" spans="1:9">
      <c r="A45" t="s">
        <v>562</v>
      </c>
      <c r="B45" t="s">
        <v>563</v>
      </c>
      <c r="C45" s="74">
        <v>378772</v>
      </c>
      <c r="D45" s="74">
        <v>337113</v>
      </c>
      <c r="E45" s="70">
        <v>364435</v>
      </c>
      <c r="F45" s="16">
        <f t="shared" si="0"/>
        <v>357717.16666666669</v>
      </c>
      <c r="G45" s="3">
        <f t="shared" si="2"/>
        <v>3.9950797778247064E-5</v>
      </c>
      <c r="I45" s="16"/>
    </row>
    <row r="46" spans="1:9">
      <c r="A46" t="s">
        <v>65</v>
      </c>
      <c r="B46" t="s">
        <v>66</v>
      </c>
      <c r="C46" s="74">
        <v>5079764</v>
      </c>
      <c r="D46" s="74">
        <v>5234017.8899999997</v>
      </c>
      <c r="E46" s="70">
        <v>5333693.6100000003</v>
      </c>
      <c r="F46" s="16">
        <f t="shared" si="0"/>
        <v>5258146.7683333335</v>
      </c>
      <c r="G46" s="3">
        <f t="shared" si="2"/>
        <v>5.8724371599917151E-4</v>
      </c>
      <c r="I46" s="16"/>
    </row>
    <row r="47" spans="1:9">
      <c r="A47" t="s">
        <v>67</v>
      </c>
      <c r="B47" t="s">
        <v>68</v>
      </c>
      <c r="C47" s="74">
        <v>19015311</v>
      </c>
      <c r="D47" s="74">
        <v>18822265.920000002</v>
      </c>
      <c r="E47" s="74">
        <v>19013326</v>
      </c>
      <c r="F47" s="16">
        <f t="shared" si="0"/>
        <v>18949970.140000001</v>
      </c>
      <c r="G47" s="3">
        <f t="shared" si="2"/>
        <v>2.1163827054249849E-3</v>
      </c>
      <c r="I47" s="16"/>
    </row>
    <row r="48" spans="1:9">
      <c r="A48" t="s">
        <v>69</v>
      </c>
      <c r="B48" t="s">
        <v>70</v>
      </c>
      <c r="C48" s="74">
        <v>605775</v>
      </c>
      <c r="D48" s="74">
        <v>707237</v>
      </c>
      <c r="E48" s="74">
        <v>729315.99</v>
      </c>
      <c r="F48" s="16">
        <f t="shared" si="0"/>
        <v>701366.16166666662</v>
      </c>
      <c r="G48" s="3">
        <f t="shared" si="2"/>
        <v>7.8330424995679549E-5</v>
      </c>
      <c r="I48" s="16"/>
    </row>
    <row r="49" spans="1:10">
      <c r="A49" t="s">
        <v>71</v>
      </c>
      <c r="B49" t="s">
        <v>72</v>
      </c>
      <c r="C49" s="74">
        <v>754349</v>
      </c>
      <c r="D49" s="74">
        <v>587334</v>
      </c>
      <c r="E49" s="70">
        <v>872194.78</v>
      </c>
      <c r="F49" s="16">
        <f t="shared" si="0"/>
        <v>757600.22333333327</v>
      </c>
      <c r="G49" s="3">
        <f t="shared" si="2"/>
        <v>8.4610793496942813E-5</v>
      </c>
      <c r="I49" s="16"/>
    </row>
    <row r="50" spans="1:10">
      <c r="A50" t="s">
        <v>73</v>
      </c>
      <c r="B50" t="s">
        <v>74</v>
      </c>
      <c r="C50" s="74">
        <v>429277</v>
      </c>
      <c r="D50" s="74">
        <v>588697.65</v>
      </c>
      <c r="E50" s="74">
        <v>624978</v>
      </c>
      <c r="F50" s="16">
        <f t="shared" si="0"/>
        <v>580267.71666666667</v>
      </c>
      <c r="G50" s="3">
        <f t="shared" si="2"/>
        <v>6.480583087978304E-5</v>
      </c>
      <c r="I50" s="16"/>
    </row>
    <row r="51" spans="1:10">
      <c r="A51" t="s">
        <v>75</v>
      </c>
      <c r="B51" t="s">
        <v>76</v>
      </c>
      <c r="C51" s="74">
        <v>1755640</v>
      </c>
      <c r="D51" s="74">
        <v>1717281.34</v>
      </c>
      <c r="E51" s="74">
        <v>1727130.6</v>
      </c>
      <c r="F51" s="16">
        <f t="shared" si="0"/>
        <v>1728599.08</v>
      </c>
      <c r="G51" s="3">
        <f t="shared" si="2"/>
        <v>1.9305450987510314E-4</v>
      </c>
      <c r="I51" s="16"/>
    </row>
    <row r="52" spans="1:10">
      <c r="A52" t="s">
        <v>77</v>
      </c>
      <c r="B52" t="s">
        <v>78</v>
      </c>
      <c r="C52" s="74">
        <v>718987</v>
      </c>
      <c r="D52" s="74">
        <v>765647</v>
      </c>
      <c r="E52" s="74">
        <v>765742</v>
      </c>
      <c r="F52" s="16">
        <f t="shared" si="0"/>
        <v>757917.83333333337</v>
      </c>
      <c r="G52" s="3">
        <f t="shared" si="2"/>
        <v>8.4646265020438851E-5</v>
      </c>
      <c r="I52" s="16"/>
    </row>
    <row r="53" spans="1:10">
      <c r="A53" t="s">
        <v>79</v>
      </c>
      <c r="B53" t="s">
        <v>80</v>
      </c>
      <c r="C53" s="74">
        <v>8027903.4699999997</v>
      </c>
      <c r="D53" s="74">
        <v>7880191.4000000004</v>
      </c>
      <c r="E53" s="70">
        <v>8139086</v>
      </c>
      <c r="F53" s="16">
        <f t="shared" si="0"/>
        <v>8034257.3783333329</v>
      </c>
      <c r="G53" s="3">
        <f t="shared" si="2"/>
        <v>8.9728707965329511E-4</v>
      </c>
      <c r="I53" s="16"/>
    </row>
    <row r="54" spans="1:10">
      <c r="A54" t="s">
        <v>81</v>
      </c>
      <c r="B54" t="s">
        <v>503</v>
      </c>
      <c r="C54" s="74">
        <v>18528368</v>
      </c>
      <c r="D54" s="74">
        <v>18574738</v>
      </c>
      <c r="E54" s="70">
        <v>19895085</v>
      </c>
      <c r="F54" s="16">
        <f t="shared" si="0"/>
        <v>19227183.166666668</v>
      </c>
      <c r="G54" s="3">
        <f t="shared" si="2"/>
        <v>2.1473425882649823E-3</v>
      </c>
      <c r="I54" s="16"/>
    </row>
    <row r="55" spans="1:10">
      <c r="A55" t="s">
        <v>82</v>
      </c>
      <c r="B55" t="s">
        <v>83</v>
      </c>
      <c r="C55" s="74">
        <v>314444.26</v>
      </c>
      <c r="D55" s="74">
        <v>317585</v>
      </c>
      <c r="E55" s="74">
        <v>328574.84000000003</v>
      </c>
      <c r="F55" s="16">
        <f t="shared" ref="F55:F102" si="3">IF(C55&gt;0,(+C55+(D55*2)+(E55*3))/6,IF(D55&gt;0,((D55*2)+(E55*3))/5,E55))</f>
        <v>322556.46333333332</v>
      </c>
      <c r="G55" s="3">
        <f t="shared" si="2"/>
        <v>3.6023957582959803E-5</v>
      </c>
      <c r="I55" s="16"/>
    </row>
    <row r="56" spans="1:10">
      <c r="A56" t="s">
        <v>84</v>
      </c>
      <c r="B56" s="36" t="s">
        <v>566</v>
      </c>
      <c r="C56" s="74">
        <v>27096310</v>
      </c>
      <c r="D56" s="74">
        <v>25853613.030000001</v>
      </c>
      <c r="E56" s="70">
        <v>25927316</v>
      </c>
      <c r="F56" s="16">
        <f t="shared" si="3"/>
        <v>26097580.676666666</v>
      </c>
      <c r="G56" s="3">
        <f t="shared" si="2"/>
        <v>2.9146467244792504E-3</v>
      </c>
      <c r="I56" s="16"/>
    </row>
    <row r="57" spans="1:10">
      <c r="A57" t="s">
        <v>85</v>
      </c>
      <c r="B57" t="s">
        <v>86</v>
      </c>
      <c r="C57" s="74">
        <v>14757541.6</v>
      </c>
      <c r="D57" s="74">
        <v>15493670.02</v>
      </c>
      <c r="E57" s="74">
        <v>17806772.300000001</v>
      </c>
      <c r="F57" s="16">
        <f t="shared" si="3"/>
        <v>16527533.090000002</v>
      </c>
      <c r="G57" s="3">
        <f t="shared" si="2"/>
        <v>1.8458385388788355E-3</v>
      </c>
      <c r="I57" s="16"/>
    </row>
    <row r="58" spans="1:10">
      <c r="A58" t="s">
        <v>87</v>
      </c>
      <c r="B58" t="s">
        <v>88</v>
      </c>
      <c r="C58" s="74">
        <v>481849274</v>
      </c>
      <c r="D58" s="74">
        <v>523696288</v>
      </c>
      <c r="E58" s="70">
        <v>621594048</v>
      </c>
      <c r="F58" s="16">
        <f t="shared" si="3"/>
        <v>565670665.66666663</v>
      </c>
      <c r="G58" s="3">
        <f t="shared" si="2"/>
        <v>6.3175593678437961E-2</v>
      </c>
      <c r="I58" s="16"/>
    </row>
    <row r="59" spans="1:10">
      <c r="A59" t="s">
        <v>89</v>
      </c>
      <c r="B59" s="36" t="s">
        <v>564</v>
      </c>
      <c r="C59" s="74">
        <v>1772071.86</v>
      </c>
      <c r="D59" s="74">
        <v>2040259</v>
      </c>
      <c r="E59" s="74">
        <v>2254088.0099999998</v>
      </c>
      <c r="F59" s="16">
        <f t="shared" si="3"/>
        <v>2102475.6483333334</v>
      </c>
      <c r="G59" s="3">
        <f t="shared" si="2"/>
        <v>2.3481003230276589E-4</v>
      </c>
      <c r="I59" s="16"/>
    </row>
    <row r="60" spans="1:10">
      <c r="A60" t="s">
        <v>90</v>
      </c>
      <c r="B60" t="s">
        <v>91</v>
      </c>
      <c r="C60" s="74">
        <v>618559</v>
      </c>
      <c r="D60" s="74">
        <v>673802</v>
      </c>
      <c r="E60" s="74">
        <v>726540</v>
      </c>
      <c r="F60" s="16">
        <f t="shared" si="3"/>
        <v>690963.83333333337</v>
      </c>
      <c r="G60" s="3">
        <f t="shared" si="2"/>
        <v>7.7168665498531408E-5</v>
      </c>
      <c r="I60" s="16"/>
    </row>
    <row r="61" spans="1:10">
      <c r="A61" t="s">
        <v>92</v>
      </c>
      <c r="B61" t="s">
        <v>93</v>
      </c>
      <c r="C61" s="74">
        <v>1471935</v>
      </c>
      <c r="D61" s="74">
        <v>1480868.58</v>
      </c>
      <c r="E61" s="70">
        <v>1505898.93</v>
      </c>
      <c r="F61" s="16">
        <f t="shared" si="3"/>
        <v>1491894.825</v>
      </c>
      <c r="G61" s="3">
        <f t="shared" si="2"/>
        <v>1.6661875362422257E-4</v>
      </c>
      <c r="I61" s="16"/>
    </row>
    <row r="62" spans="1:10">
      <c r="A62" t="s">
        <v>495</v>
      </c>
      <c r="B62" t="s">
        <v>496</v>
      </c>
      <c r="C62" s="74">
        <v>6953705.7999999998</v>
      </c>
      <c r="D62" s="73">
        <v>7321767.0700000003</v>
      </c>
      <c r="E62" s="71">
        <v>7326210.0499999998</v>
      </c>
      <c r="F62" s="16">
        <f t="shared" si="3"/>
        <v>7262645.0150000006</v>
      </c>
      <c r="G62" s="3">
        <f t="shared" si="2"/>
        <v>8.1111137336003114E-4</v>
      </c>
      <c r="I62" s="16"/>
    </row>
    <row r="63" spans="1:10">
      <c r="A63" t="s">
        <v>94</v>
      </c>
      <c r="B63" t="s">
        <v>497</v>
      </c>
      <c r="C63" s="74">
        <v>3599447.3</v>
      </c>
      <c r="D63" s="73">
        <v>3599447.3</v>
      </c>
      <c r="E63" s="73">
        <v>3599447.3</v>
      </c>
      <c r="F63" s="16">
        <f t="shared" si="3"/>
        <v>3599447.2999999993</v>
      </c>
      <c r="G63" s="3">
        <f t="shared" si="2"/>
        <v>4.0199577933523094E-4</v>
      </c>
      <c r="I63" s="16"/>
      <c r="J63" s="52" t="s">
        <v>586</v>
      </c>
    </row>
    <row r="64" spans="1:10">
      <c r="A64" t="s">
        <v>95</v>
      </c>
      <c r="B64" t="s">
        <v>96</v>
      </c>
      <c r="C64" s="74">
        <v>15351876.82</v>
      </c>
      <c r="D64" s="73">
        <v>15680841.49</v>
      </c>
      <c r="E64" s="73">
        <v>16485945</v>
      </c>
      <c r="F64" s="16">
        <f t="shared" si="3"/>
        <v>16028565.799999999</v>
      </c>
      <c r="G64" s="3">
        <f t="shared" si="2"/>
        <v>1.7901125543349475E-3</v>
      </c>
      <c r="I64" s="16"/>
    </row>
    <row r="65" spans="1:9">
      <c r="A65" t="s">
        <v>97</v>
      </c>
      <c r="B65" t="s">
        <v>98</v>
      </c>
      <c r="C65" s="74">
        <v>18260943</v>
      </c>
      <c r="D65" s="73">
        <v>17343893</v>
      </c>
      <c r="E65" s="71">
        <v>20170706</v>
      </c>
      <c r="F65" s="16">
        <f t="shared" si="3"/>
        <v>18910141.166666668</v>
      </c>
      <c r="G65" s="3">
        <f t="shared" si="2"/>
        <v>2.1119345005088425E-3</v>
      </c>
      <c r="I65" s="16"/>
    </row>
    <row r="66" spans="1:9">
      <c r="A66" t="s">
        <v>99</v>
      </c>
      <c r="B66" t="s">
        <v>100</v>
      </c>
      <c r="C66" s="74">
        <v>71055071.909999996</v>
      </c>
      <c r="D66" s="73">
        <v>73081305.950000003</v>
      </c>
      <c r="E66" s="71">
        <v>74118257.420000002</v>
      </c>
      <c r="F66" s="16">
        <f t="shared" si="3"/>
        <v>73262076.01166667</v>
      </c>
      <c r="G66" s="3">
        <f t="shared" si="2"/>
        <v>8.1821021082950363E-3</v>
      </c>
      <c r="I66" s="16"/>
    </row>
    <row r="67" spans="1:9">
      <c r="A67" t="s">
        <v>101</v>
      </c>
      <c r="B67" t="s">
        <v>539</v>
      </c>
      <c r="C67" s="74">
        <v>33937806</v>
      </c>
      <c r="D67" s="73">
        <v>42734138.530000001</v>
      </c>
      <c r="E67" s="71">
        <v>42198069.380000003</v>
      </c>
      <c r="F67" s="16">
        <f t="shared" si="3"/>
        <v>41000048.533333339</v>
      </c>
      <c r="G67" s="3">
        <f t="shared" si="2"/>
        <v>4.5789936868751019E-3</v>
      </c>
      <c r="I67" s="16"/>
    </row>
    <row r="68" spans="1:9">
      <c r="A68" t="s">
        <v>102</v>
      </c>
      <c r="B68" t="s">
        <v>103</v>
      </c>
      <c r="C68" s="74">
        <v>1183288</v>
      </c>
      <c r="D68" s="73">
        <v>1282475</v>
      </c>
      <c r="E68" s="73">
        <v>1312180</v>
      </c>
      <c r="F68" s="16">
        <f t="shared" si="3"/>
        <v>1280796.3333333333</v>
      </c>
      <c r="G68" s="3">
        <f t="shared" si="2"/>
        <v>1.4304271663820154E-4</v>
      </c>
      <c r="I68" s="16"/>
    </row>
    <row r="69" spans="1:9">
      <c r="A69" t="s">
        <v>104</v>
      </c>
      <c r="B69" t="s">
        <v>105</v>
      </c>
      <c r="C69" s="74">
        <v>2237718.5299999998</v>
      </c>
      <c r="D69" s="73">
        <v>2363610</v>
      </c>
      <c r="E69" s="73">
        <v>2464201.85</v>
      </c>
      <c r="F69" s="16">
        <f t="shared" si="3"/>
        <v>2392924.0133333332</v>
      </c>
      <c r="G69" s="3">
        <f t="shared" ref="G69:G100" si="4">+F69/$F$267</f>
        <v>2.6724807267769192E-4</v>
      </c>
      <c r="I69" s="16"/>
    </row>
    <row r="70" spans="1:9">
      <c r="A70" t="s">
        <v>106</v>
      </c>
      <c r="B70" t="s">
        <v>107</v>
      </c>
      <c r="C70" s="74">
        <v>29172125</v>
      </c>
      <c r="D70" s="73">
        <v>31825478</v>
      </c>
      <c r="E70" s="71">
        <v>34094821</v>
      </c>
      <c r="F70" s="16">
        <f t="shared" si="3"/>
        <v>32517924</v>
      </c>
      <c r="G70" s="3">
        <f t="shared" si="4"/>
        <v>3.631687620692158E-3</v>
      </c>
      <c r="I70" s="16"/>
    </row>
    <row r="71" spans="1:9">
      <c r="A71" t="s">
        <v>108</v>
      </c>
      <c r="B71" t="s">
        <v>109</v>
      </c>
      <c r="C71" s="74">
        <v>1330597</v>
      </c>
      <c r="D71" s="73">
        <v>1304771</v>
      </c>
      <c r="E71" s="73">
        <v>1309679</v>
      </c>
      <c r="F71" s="16">
        <f t="shared" si="3"/>
        <v>1311529.3333333333</v>
      </c>
      <c r="G71" s="3">
        <f t="shared" si="4"/>
        <v>1.4647505923321875E-4</v>
      </c>
      <c r="I71" s="16"/>
    </row>
    <row r="72" spans="1:9">
      <c r="A72" t="s">
        <v>110</v>
      </c>
      <c r="B72" t="s">
        <v>111</v>
      </c>
      <c r="C72" s="74">
        <v>1777038.39</v>
      </c>
      <c r="D72" s="73">
        <v>1846115.77</v>
      </c>
      <c r="E72" s="73">
        <v>1983976.69</v>
      </c>
      <c r="F72" s="16">
        <f t="shared" si="3"/>
        <v>1903533.3333333333</v>
      </c>
      <c r="G72" s="3">
        <f t="shared" si="4"/>
        <v>2.1259162922705478E-4</v>
      </c>
      <c r="I72" s="16"/>
    </row>
    <row r="73" spans="1:9">
      <c r="A73" t="s">
        <v>112</v>
      </c>
      <c r="B73" t="s">
        <v>113</v>
      </c>
      <c r="C73" s="74">
        <v>245457</v>
      </c>
      <c r="D73" s="73">
        <v>233263</v>
      </c>
      <c r="E73" s="73">
        <v>236180</v>
      </c>
      <c r="F73" s="16">
        <f t="shared" si="3"/>
        <v>236753.83333333334</v>
      </c>
      <c r="G73" s="3">
        <f t="shared" si="4"/>
        <v>2.6441293290066153E-5</v>
      </c>
      <c r="I73" s="16"/>
    </row>
    <row r="74" spans="1:9">
      <c r="A74" t="s">
        <v>114</v>
      </c>
      <c r="B74" t="s">
        <v>115</v>
      </c>
      <c r="C74" s="74">
        <v>3608201</v>
      </c>
      <c r="D74" s="73">
        <v>4261569</v>
      </c>
      <c r="E74" s="73">
        <v>4848530</v>
      </c>
      <c r="F74" s="16">
        <f t="shared" si="3"/>
        <v>4446154.833333333</v>
      </c>
      <c r="G74" s="3">
        <f t="shared" si="4"/>
        <v>4.9655831251396222E-4</v>
      </c>
      <c r="I74" s="16"/>
    </row>
    <row r="75" spans="1:9">
      <c r="A75" t="s">
        <v>116</v>
      </c>
      <c r="B75" t="s">
        <v>117</v>
      </c>
      <c r="C75" s="74">
        <v>1726635.96</v>
      </c>
      <c r="D75" s="73">
        <v>1797913.23</v>
      </c>
      <c r="E75" s="73">
        <v>1846905.66</v>
      </c>
      <c r="F75" s="16">
        <f t="shared" si="3"/>
        <v>1810529.8999999997</v>
      </c>
      <c r="G75" s="3">
        <f t="shared" si="4"/>
        <v>2.0220476020311166E-4</v>
      </c>
      <c r="I75" s="16"/>
    </row>
    <row r="76" spans="1:9">
      <c r="A76" t="s">
        <v>118</v>
      </c>
      <c r="B76" t="s">
        <v>119</v>
      </c>
      <c r="C76" s="74">
        <v>10435031</v>
      </c>
      <c r="D76" s="73">
        <v>10907453</v>
      </c>
      <c r="E76" s="73">
        <v>12775047</v>
      </c>
      <c r="F76" s="16">
        <f t="shared" si="3"/>
        <v>11762513</v>
      </c>
      <c r="G76" s="3">
        <f t="shared" si="4"/>
        <v>1.313668512489622E-3</v>
      </c>
      <c r="I76" s="16"/>
    </row>
    <row r="77" spans="1:9">
      <c r="A77" t="s">
        <v>120</v>
      </c>
      <c r="B77" t="s">
        <v>121</v>
      </c>
      <c r="C77" s="74">
        <v>1251584.8400000001</v>
      </c>
      <c r="D77" s="73">
        <v>1325851</v>
      </c>
      <c r="E77" s="73">
        <v>1480261</v>
      </c>
      <c r="F77" s="16">
        <f t="shared" si="3"/>
        <v>1390678.3066666666</v>
      </c>
      <c r="G77" s="3">
        <f t="shared" si="4"/>
        <v>1.5531462557961774E-4</v>
      </c>
      <c r="I77" s="16"/>
    </row>
    <row r="78" spans="1:9">
      <c r="A78" t="s">
        <v>122</v>
      </c>
      <c r="B78" t="s">
        <v>123</v>
      </c>
      <c r="C78" s="74">
        <v>2763048.88</v>
      </c>
      <c r="D78" s="73">
        <v>2740400.85</v>
      </c>
      <c r="E78" s="73">
        <v>2897316.31</v>
      </c>
      <c r="F78" s="16">
        <f t="shared" si="3"/>
        <v>2822633.2516666665</v>
      </c>
      <c r="G78" s="3">
        <f t="shared" si="4"/>
        <v>3.1523913512535072E-4</v>
      </c>
      <c r="I78" s="16"/>
    </row>
    <row r="79" spans="1:9">
      <c r="A79" t="s">
        <v>124</v>
      </c>
      <c r="B79" t="s">
        <v>504</v>
      </c>
      <c r="C79" s="74">
        <v>1457297.05</v>
      </c>
      <c r="D79" s="73">
        <v>1435328.57</v>
      </c>
      <c r="E79" s="73">
        <v>1560443.57</v>
      </c>
      <c r="F79" s="16">
        <f t="shared" si="3"/>
        <v>1501547.4833333334</v>
      </c>
      <c r="G79" s="3">
        <f t="shared" si="4"/>
        <v>1.6769678799615658E-4</v>
      </c>
      <c r="I79" s="16"/>
    </row>
    <row r="80" spans="1:9">
      <c r="A80" t="s">
        <v>125</v>
      </c>
      <c r="B80" t="s">
        <v>126</v>
      </c>
      <c r="C80" s="74">
        <v>5796458</v>
      </c>
      <c r="D80" s="73">
        <v>5714819</v>
      </c>
      <c r="E80" s="73">
        <v>6050066</v>
      </c>
      <c r="F80" s="16">
        <f t="shared" si="3"/>
        <v>5896049</v>
      </c>
      <c r="G80" s="3">
        <f t="shared" si="4"/>
        <v>6.5848632170658803E-4</v>
      </c>
      <c r="I80" s="16"/>
    </row>
    <row r="81" spans="1:9">
      <c r="A81" t="s">
        <v>483</v>
      </c>
      <c r="B81" t="s">
        <v>540</v>
      </c>
      <c r="C81" s="74">
        <v>411932</v>
      </c>
      <c r="D81" s="73">
        <v>408315.96</v>
      </c>
      <c r="E81" s="73">
        <v>401857.13</v>
      </c>
      <c r="F81" s="16">
        <f>IF(C81&gt;0,(+C81+(D81*2)+(E81*3))/6,IF(D81&gt;0,((D81*2)+(E81*3))/5,E81))</f>
        <v>405689.21833333332</v>
      </c>
      <c r="G81" s="3">
        <f t="shared" si="4"/>
        <v>4.5308443185654923E-5</v>
      </c>
      <c r="I81" s="16"/>
    </row>
    <row r="82" spans="1:9">
      <c r="A82" t="s">
        <v>127</v>
      </c>
      <c r="B82" t="s">
        <v>498</v>
      </c>
      <c r="C82" s="74">
        <v>7257377</v>
      </c>
      <c r="D82" s="73">
        <v>7991361</v>
      </c>
      <c r="E82" s="73">
        <v>8189024</v>
      </c>
      <c r="F82" s="16">
        <f t="shared" si="3"/>
        <v>7967861.833333333</v>
      </c>
      <c r="G82" s="3">
        <f t="shared" si="4"/>
        <v>8.898718498604705E-4</v>
      </c>
      <c r="I82" s="16"/>
    </row>
    <row r="83" spans="1:9">
      <c r="A83" t="s">
        <v>128</v>
      </c>
      <c r="B83" t="s">
        <v>129</v>
      </c>
      <c r="C83" s="74">
        <v>1508164</v>
      </c>
      <c r="D83" s="73">
        <v>1979347</v>
      </c>
      <c r="E83" s="73">
        <v>2625092</v>
      </c>
      <c r="F83" s="16">
        <f t="shared" si="3"/>
        <v>2223689</v>
      </c>
      <c r="G83" s="3">
        <f t="shared" si="4"/>
        <v>2.4834745949862372E-4</v>
      </c>
      <c r="I83" s="16"/>
    </row>
    <row r="84" spans="1:9">
      <c r="A84" t="s">
        <v>130</v>
      </c>
      <c r="B84" t="s">
        <v>541</v>
      </c>
      <c r="C84" s="74">
        <v>5408363</v>
      </c>
      <c r="D84" s="73">
        <v>5464875</v>
      </c>
      <c r="E84" s="73">
        <v>6217491</v>
      </c>
      <c r="F84" s="16">
        <f t="shared" si="3"/>
        <v>5831764.333333333</v>
      </c>
      <c r="G84" s="3">
        <f t="shared" si="4"/>
        <v>6.5130684038011537E-4</v>
      </c>
      <c r="I84" s="16"/>
    </row>
    <row r="85" spans="1:9">
      <c r="A85" t="s">
        <v>131</v>
      </c>
      <c r="B85" t="s">
        <v>132</v>
      </c>
      <c r="C85" s="74">
        <v>495880</v>
      </c>
      <c r="D85" s="73">
        <v>534172</v>
      </c>
      <c r="E85" s="73">
        <v>634519</v>
      </c>
      <c r="F85" s="16">
        <f t="shared" si="3"/>
        <v>577963.5</v>
      </c>
      <c r="G85" s="3">
        <f t="shared" si="4"/>
        <v>6.4548489877825905E-5</v>
      </c>
      <c r="I85" s="16"/>
    </row>
    <row r="86" spans="1:9">
      <c r="A86" t="s">
        <v>133</v>
      </c>
      <c r="B86" t="s">
        <v>542</v>
      </c>
      <c r="C86" s="74">
        <v>184530</v>
      </c>
      <c r="D86" s="73">
        <v>202500</v>
      </c>
      <c r="E86" s="73">
        <v>216203.5</v>
      </c>
      <c r="F86" s="16">
        <f t="shared" si="3"/>
        <v>206356.75</v>
      </c>
      <c r="G86" s="3">
        <f t="shared" si="4"/>
        <v>2.3046466755419765E-5</v>
      </c>
      <c r="I86" s="16"/>
    </row>
    <row r="87" spans="1:9">
      <c r="A87" t="s">
        <v>134</v>
      </c>
      <c r="B87" t="s">
        <v>135</v>
      </c>
      <c r="C87" s="74">
        <v>435993</v>
      </c>
      <c r="D87" s="73">
        <v>549684</v>
      </c>
      <c r="E87" s="73">
        <v>535182</v>
      </c>
      <c r="F87" s="16">
        <f t="shared" si="3"/>
        <v>523484.5</v>
      </c>
      <c r="G87" s="3">
        <f t="shared" si="4"/>
        <v>5.846413129799504E-5</v>
      </c>
      <c r="I87" s="16"/>
    </row>
    <row r="88" spans="1:9">
      <c r="A88" t="s">
        <v>136</v>
      </c>
      <c r="B88" t="s">
        <v>137</v>
      </c>
      <c r="C88" s="74">
        <v>304676</v>
      </c>
      <c r="D88" s="73">
        <v>295629</v>
      </c>
      <c r="E88" s="73">
        <v>308737</v>
      </c>
      <c r="F88" s="16">
        <f t="shared" si="3"/>
        <v>303690.83333333331</v>
      </c>
      <c r="G88" s="3">
        <f t="shared" si="4"/>
        <v>3.3916994207082592E-5</v>
      </c>
      <c r="I88" s="16"/>
    </row>
    <row r="89" spans="1:9">
      <c r="A89" t="s">
        <v>138</v>
      </c>
      <c r="B89" t="s">
        <v>139</v>
      </c>
      <c r="C89" s="74">
        <v>3812272.68</v>
      </c>
      <c r="D89" s="73">
        <v>4186298.57</v>
      </c>
      <c r="E89" s="73">
        <v>4642486.4800000004</v>
      </c>
      <c r="F89" s="16">
        <f t="shared" si="3"/>
        <v>4352054.8766666669</v>
      </c>
      <c r="G89" s="3">
        <f t="shared" si="4"/>
        <v>4.8604898086862102E-4</v>
      </c>
      <c r="I89" s="16"/>
    </row>
    <row r="90" spans="1:9">
      <c r="A90" t="s">
        <v>140</v>
      </c>
      <c r="B90" t="s">
        <v>141</v>
      </c>
      <c r="C90" s="74">
        <v>555962</v>
      </c>
      <c r="D90" s="73">
        <v>648852</v>
      </c>
      <c r="E90" s="71">
        <v>607195</v>
      </c>
      <c r="F90" s="16">
        <f t="shared" si="3"/>
        <v>612541.83333333337</v>
      </c>
      <c r="G90" s="3">
        <f t="shared" si="4"/>
        <v>6.8410289453679332E-5</v>
      </c>
      <c r="I90" s="16"/>
    </row>
    <row r="91" spans="1:9">
      <c r="A91" t="s">
        <v>142</v>
      </c>
      <c r="B91" t="s">
        <v>143</v>
      </c>
      <c r="C91" s="74">
        <v>445855040.79000002</v>
      </c>
      <c r="D91" s="73">
        <v>467633110.92000002</v>
      </c>
      <c r="E91" s="71">
        <v>490420605.67000002</v>
      </c>
      <c r="F91" s="16">
        <f t="shared" ref="F91:F96" si="5">IF(C91&gt;0,(+C91+(D91*2)+(E91*3))/6,IF(D91&gt;0,((D91*2)+(E91*3))/5,E91))</f>
        <v>475397179.94000006</v>
      </c>
      <c r="G91" s="3">
        <f t="shared" si="4"/>
        <v>5.3093612412036528E-2</v>
      </c>
      <c r="I91" s="16"/>
    </row>
    <row r="92" spans="1:9">
      <c r="A92" t="s">
        <v>144</v>
      </c>
      <c r="B92" t="s">
        <v>488</v>
      </c>
      <c r="C92" s="74">
        <v>405834578.29000002</v>
      </c>
      <c r="D92" s="73">
        <v>451375640.50999999</v>
      </c>
      <c r="E92" s="71">
        <v>510761559</v>
      </c>
      <c r="F92" s="16">
        <f>IF(C92&gt;0,(+C92+(D92*2)+(E92*3))/6,IF(D92&gt;0,((D92*2)+(E92*3))/5,E92))</f>
        <v>473478422.7183333</v>
      </c>
      <c r="G92" s="3">
        <f t="shared" si="4"/>
        <v>5.2879320538759475E-2</v>
      </c>
      <c r="I92" s="16"/>
    </row>
    <row r="93" spans="1:9">
      <c r="A93" t="s">
        <v>145</v>
      </c>
      <c r="B93" t="s">
        <v>146</v>
      </c>
      <c r="C93" s="79">
        <v>806178</v>
      </c>
      <c r="D93" s="73">
        <v>842415</v>
      </c>
      <c r="E93" s="71">
        <v>849932</v>
      </c>
      <c r="F93" s="16">
        <f>IF(C93&gt;0,(+C93+(D93*2)+(E93*3))/6,IF(D93&gt;0,((D93*2)+(E93*3))/5,E93))</f>
        <v>840134</v>
      </c>
      <c r="G93" s="3">
        <f t="shared" si="4"/>
        <v>9.3828383617680682E-5</v>
      </c>
      <c r="I93" s="16"/>
    </row>
    <row r="94" spans="1:9">
      <c r="A94" t="s">
        <v>487</v>
      </c>
      <c r="B94" t="s">
        <v>492</v>
      </c>
      <c r="C94" s="79">
        <v>458263403</v>
      </c>
      <c r="D94" s="73">
        <v>480432690</v>
      </c>
      <c r="E94" s="71">
        <v>497516317.66000003</v>
      </c>
      <c r="F94" s="16">
        <f t="shared" si="5"/>
        <v>485279622.66333336</v>
      </c>
      <c r="G94" s="3">
        <f t="shared" si="4"/>
        <v>5.4197309711425286E-2</v>
      </c>
      <c r="I94" s="16"/>
    </row>
    <row r="95" spans="1:9">
      <c r="A95" t="s">
        <v>485</v>
      </c>
      <c r="B95" t="s">
        <v>493</v>
      </c>
      <c r="C95" s="79">
        <v>151534371</v>
      </c>
      <c r="D95" s="73">
        <v>151754002</v>
      </c>
      <c r="E95" s="71">
        <v>153040227.83000001</v>
      </c>
      <c r="F95" s="16">
        <f t="shared" si="5"/>
        <v>152360509.74833333</v>
      </c>
      <c r="G95" s="3">
        <f t="shared" si="4"/>
        <v>1.701602405908105E-2</v>
      </c>
      <c r="I95" s="16"/>
    </row>
    <row r="96" spans="1:9">
      <c r="A96" t="s">
        <v>486</v>
      </c>
      <c r="B96" t="s">
        <v>494</v>
      </c>
      <c r="C96" s="74">
        <v>550124353</v>
      </c>
      <c r="D96" s="73">
        <v>567322161</v>
      </c>
      <c r="E96" s="71">
        <v>575515716.24000001</v>
      </c>
      <c r="F96" s="16">
        <f t="shared" si="5"/>
        <v>568552637.28666675</v>
      </c>
      <c r="G96" s="3">
        <f t="shared" si="4"/>
        <v>6.34974598792305E-2</v>
      </c>
      <c r="I96" s="16"/>
    </row>
    <row r="97" spans="1:9">
      <c r="A97" t="s">
        <v>511</v>
      </c>
      <c r="B97" t="s">
        <v>553</v>
      </c>
      <c r="C97" s="76">
        <v>1863995.53</v>
      </c>
      <c r="D97" s="73">
        <v>2208371.4900000002</v>
      </c>
      <c r="E97" s="73">
        <v>2933449.03</v>
      </c>
      <c r="F97" s="16">
        <f>IF(C97&gt;0,(+C97+(D97*2)+(E97*3))/6,IF(D97&gt;0,((D97*2)+(E97*3))/5,E97))</f>
        <v>2513514.2666666671</v>
      </c>
      <c r="G97" s="3">
        <f t="shared" si="4"/>
        <v>2.8071591060630017E-4</v>
      </c>
      <c r="I97" s="16"/>
    </row>
    <row r="98" spans="1:9">
      <c r="A98" t="s">
        <v>147</v>
      </c>
      <c r="B98" t="s">
        <v>148</v>
      </c>
      <c r="C98" s="74">
        <v>29275204.620000001</v>
      </c>
      <c r="D98" s="73">
        <v>31131951.559999999</v>
      </c>
      <c r="E98" s="73">
        <v>33561554.359999999</v>
      </c>
      <c r="F98" s="16">
        <f t="shared" si="3"/>
        <v>32037295.136666667</v>
      </c>
      <c r="G98" s="3">
        <f t="shared" si="4"/>
        <v>3.5780097200637231E-3</v>
      </c>
      <c r="I98" s="16"/>
    </row>
    <row r="99" spans="1:9">
      <c r="A99" t="s">
        <v>149</v>
      </c>
      <c r="B99" t="s">
        <v>150</v>
      </c>
      <c r="C99" s="74">
        <v>6273774.7999999998</v>
      </c>
      <c r="D99" s="73">
        <v>7007661.9299999997</v>
      </c>
      <c r="E99" s="73">
        <v>7910204.96</v>
      </c>
      <c r="F99" s="16">
        <f t="shared" si="3"/>
        <v>7336618.9233333329</v>
      </c>
      <c r="G99" s="3">
        <f t="shared" si="4"/>
        <v>8.193729747817079E-4</v>
      </c>
      <c r="I99" s="16"/>
    </row>
    <row r="100" spans="1:9">
      <c r="A100" t="s">
        <v>151</v>
      </c>
      <c r="B100" t="s">
        <v>152</v>
      </c>
      <c r="C100" s="74">
        <v>937100.09</v>
      </c>
      <c r="D100" s="73">
        <v>793257</v>
      </c>
      <c r="E100" s="73">
        <v>821035</v>
      </c>
      <c r="F100" s="16">
        <f t="shared" si="3"/>
        <v>831119.84833333327</v>
      </c>
      <c r="G100" s="3">
        <f t="shared" si="4"/>
        <v>9.2821659356350997E-5</v>
      </c>
      <c r="I100" s="16"/>
    </row>
    <row r="101" spans="1:9">
      <c r="A101" t="s">
        <v>153</v>
      </c>
      <c r="B101" t="s">
        <v>154</v>
      </c>
      <c r="C101" s="74">
        <v>19261267.309999999</v>
      </c>
      <c r="D101" s="73">
        <v>14158227</v>
      </c>
      <c r="E101" s="73">
        <v>15968095</v>
      </c>
      <c r="F101" s="16">
        <f t="shared" si="3"/>
        <v>15913667.718333334</v>
      </c>
      <c r="G101" s="3">
        <f t="shared" ref="G101:G132" si="6">+F101/$F$267</f>
        <v>1.7772804331690913E-3</v>
      </c>
      <c r="I101" s="16"/>
    </row>
    <row r="102" spans="1:9">
      <c r="A102" t="s">
        <v>155</v>
      </c>
      <c r="B102" t="s">
        <v>480</v>
      </c>
      <c r="C102" s="74">
        <v>148843755.65000001</v>
      </c>
      <c r="D102" s="73">
        <v>152631356</v>
      </c>
      <c r="E102" s="73">
        <v>158251322.55000001</v>
      </c>
      <c r="F102" s="16">
        <f t="shared" si="3"/>
        <v>154810072.54999998</v>
      </c>
      <c r="G102" s="3">
        <f t="shared" si="6"/>
        <v>1.7289597701202877E-2</v>
      </c>
      <c r="I102" s="16"/>
    </row>
    <row r="103" spans="1:9">
      <c r="A103" t="s">
        <v>156</v>
      </c>
      <c r="B103" t="s">
        <v>543</v>
      </c>
      <c r="C103" s="74">
        <v>3334862</v>
      </c>
      <c r="D103" s="73">
        <v>3689739.49</v>
      </c>
      <c r="E103" s="73">
        <v>3792505</v>
      </c>
      <c r="F103" s="16">
        <f>IF(C103&gt;0,(+C103+(D103*2)+(E103*3))/6,IF(D103&gt;0,((D103*2)+(E103*3))/5,E103))</f>
        <v>3681975.9966666666</v>
      </c>
      <c r="G103" s="3">
        <f t="shared" si="6"/>
        <v>4.1121280210815441E-4</v>
      </c>
      <c r="I103" s="16"/>
    </row>
    <row r="104" spans="1:9">
      <c r="A104" t="s">
        <v>514</v>
      </c>
      <c r="B104" t="s">
        <v>515</v>
      </c>
      <c r="C104" s="74">
        <v>35235993</v>
      </c>
      <c r="D104" s="73">
        <v>36290229</v>
      </c>
      <c r="E104" s="73">
        <v>37402144.950000003</v>
      </c>
      <c r="F104" s="16">
        <f>IF(C104&gt;0,(+C104+(D104*2)+(E104*3))/6,IF(D104&gt;0,((D104*2)+(E104*3))/5,E104))</f>
        <v>36670480.975000001</v>
      </c>
      <c r="G104" s="3">
        <f t="shared" si="6"/>
        <v>4.0954561490990265E-3</v>
      </c>
      <c r="I104" s="16"/>
    </row>
    <row r="105" spans="1:9">
      <c r="A105" s="36" t="s">
        <v>559</v>
      </c>
      <c r="B105" t="s">
        <v>560</v>
      </c>
      <c r="C105" s="74">
        <v>116296784.44</v>
      </c>
      <c r="D105" s="73">
        <v>111900882</v>
      </c>
      <c r="E105" s="73">
        <v>110665442.08</v>
      </c>
      <c r="F105" s="16">
        <f t="shared" ref="F105:F145" si="7">IF(C105&gt;0,(+C105+(D105*2)+(E105*3))/6,IF(D105&gt;0,((D105*2)+(E105*3))/5,E105))</f>
        <v>112015812.44666667</v>
      </c>
      <c r="G105" s="3">
        <f t="shared" si="6"/>
        <v>1.2510221728310022E-2</v>
      </c>
      <c r="I105" s="16"/>
    </row>
    <row r="106" spans="1:9">
      <c r="A106" t="s">
        <v>157</v>
      </c>
      <c r="B106" t="s">
        <v>158</v>
      </c>
      <c r="C106" s="74">
        <v>1339558139</v>
      </c>
      <c r="D106" s="73">
        <v>1397561040</v>
      </c>
      <c r="E106" s="71">
        <v>1386760413</v>
      </c>
      <c r="F106" s="16">
        <f t="shared" si="7"/>
        <v>1382493576.3333333</v>
      </c>
      <c r="G106" s="3">
        <f t="shared" si="6"/>
        <v>0.15440053328300404</v>
      </c>
      <c r="I106" s="16"/>
    </row>
    <row r="107" spans="1:9">
      <c r="A107" t="s">
        <v>519</v>
      </c>
      <c r="B107" t="s">
        <v>518</v>
      </c>
      <c r="C107" s="74">
        <v>46876715</v>
      </c>
      <c r="D107" s="73">
        <v>47658309</v>
      </c>
      <c r="E107" s="71">
        <v>48327524</v>
      </c>
      <c r="F107" s="16">
        <f t="shared" si="7"/>
        <v>47862650.833333336</v>
      </c>
      <c r="G107" s="3">
        <f t="shared" si="6"/>
        <v>5.3454272334521689E-3</v>
      </c>
      <c r="I107" s="16"/>
    </row>
    <row r="108" spans="1:9">
      <c r="A108" t="s">
        <v>159</v>
      </c>
      <c r="B108" t="s">
        <v>160</v>
      </c>
      <c r="C108" s="74">
        <v>53208612</v>
      </c>
      <c r="D108" s="73">
        <v>56966165</v>
      </c>
      <c r="E108" s="71">
        <v>63278463</v>
      </c>
      <c r="F108" s="16">
        <f t="shared" si="7"/>
        <v>59496055.166666664</v>
      </c>
      <c r="G108" s="3">
        <f t="shared" si="6"/>
        <v>6.6446765491179893E-3</v>
      </c>
      <c r="I108" s="16"/>
    </row>
    <row r="109" spans="1:9">
      <c r="A109" t="s">
        <v>161</v>
      </c>
      <c r="B109" t="s">
        <v>162</v>
      </c>
      <c r="C109" s="74">
        <v>93242586.629999995</v>
      </c>
      <c r="D109" s="73">
        <v>73668884.859999999</v>
      </c>
      <c r="E109" s="73">
        <v>64607969.649999999</v>
      </c>
      <c r="F109" s="16">
        <f t="shared" si="7"/>
        <v>72400710.883333325</v>
      </c>
      <c r="G109" s="3">
        <f t="shared" si="6"/>
        <v>8.0859025762011639E-3</v>
      </c>
      <c r="I109" s="16"/>
    </row>
    <row r="110" spans="1:9">
      <c r="A110" t="s">
        <v>163</v>
      </c>
      <c r="B110" t="s">
        <v>164</v>
      </c>
      <c r="C110" s="74">
        <v>69061353</v>
      </c>
      <c r="D110" s="73">
        <v>70354484</v>
      </c>
      <c r="E110" s="71">
        <v>72042583</v>
      </c>
      <c r="F110" s="16">
        <f t="shared" si="7"/>
        <v>70983011.666666672</v>
      </c>
      <c r="G110" s="3">
        <f t="shared" si="6"/>
        <v>7.9275701840400507E-3</v>
      </c>
      <c r="I110" s="16"/>
    </row>
    <row r="111" spans="1:9">
      <c r="A111" t="s">
        <v>165</v>
      </c>
      <c r="B111" t="s">
        <v>166</v>
      </c>
      <c r="C111" s="74">
        <v>405320686.25999999</v>
      </c>
      <c r="D111" s="73">
        <v>428419797.19</v>
      </c>
      <c r="E111" s="73">
        <v>447304648</v>
      </c>
      <c r="F111" s="16">
        <f t="shared" si="7"/>
        <v>434012370.77333331</v>
      </c>
      <c r="G111" s="3">
        <f t="shared" si="6"/>
        <v>4.8471647641613581E-2</v>
      </c>
      <c r="I111" s="16"/>
    </row>
    <row r="112" spans="1:9">
      <c r="A112" t="s">
        <v>167</v>
      </c>
      <c r="B112" t="s">
        <v>168</v>
      </c>
      <c r="C112" s="74">
        <v>93017589</v>
      </c>
      <c r="D112" s="73">
        <v>96567036.549999997</v>
      </c>
      <c r="E112" s="73">
        <v>105880411.29000001</v>
      </c>
      <c r="F112" s="16">
        <f t="shared" si="7"/>
        <v>100632149.32833333</v>
      </c>
      <c r="G112" s="3">
        <f t="shared" si="6"/>
        <v>1.1238864171013895E-2</v>
      </c>
      <c r="I112" s="16"/>
    </row>
    <row r="113" spans="1:9">
      <c r="A113" t="s">
        <v>169</v>
      </c>
      <c r="B113" t="s">
        <v>170</v>
      </c>
      <c r="C113" s="74">
        <v>322218589.10000002</v>
      </c>
      <c r="D113" s="73">
        <v>343603102.13999999</v>
      </c>
      <c r="E113" s="73">
        <v>357758649.97000003</v>
      </c>
      <c r="F113" s="16">
        <f t="shared" si="7"/>
        <v>347116790.54833335</v>
      </c>
      <c r="G113" s="3">
        <f t="shared" si="6"/>
        <v>3.8766919781495733E-2</v>
      </c>
      <c r="I113" s="16"/>
    </row>
    <row r="114" spans="1:9">
      <c r="A114" t="s">
        <v>171</v>
      </c>
      <c r="B114" t="s">
        <v>172</v>
      </c>
      <c r="C114" s="74">
        <v>75655310</v>
      </c>
      <c r="D114" s="73">
        <v>79631386</v>
      </c>
      <c r="E114" s="73">
        <v>83415602</v>
      </c>
      <c r="F114" s="16">
        <f t="shared" si="7"/>
        <v>80860814.666666672</v>
      </c>
      <c r="G114" s="3">
        <f t="shared" si="6"/>
        <v>9.0307493068750716E-3</v>
      </c>
      <c r="I114" s="16"/>
    </row>
    <row r="115" spans="1:9">
      <c r="A115" t="s">
        <v>173</v>
      </c>
      <c r="B115" t="s">
        <v>174</v>
      </c>
      <c r="C115" s="74">
        <v>37531979.159999996</v>
      </c>
      <c r="D115" s="73">
        <v>37388036.119999997</v>
      </c>
      <c r="E115" s="73">
        <v>39781931.210000001</v>
      </c>
      <c r="F115" s="16">
        <f t="shared" si="7"/>
        <v>38608974.171666659</v>
      </c>
      <c r="G115" s="3">
        <f t="shared" si="6"/>
        <v>4.3119521881798198E-3</v>
      </c>
      <c r="I115" s="16"/>
    </row>
    <row r="116" spans="1:9">
      <c r="A116" t="s">
        <v>175</v>
      </c>
      <c r="B116" t="s">
        <v>176</v>
      </c>
      <c r="C116" s="74">
        <v>42217074</v>
      </c>
      <c r="D116" s="73">
        <v>42289006</v>
      </c>
      <c r="E116" s="71">
        <v>42492967</v>
      </c>
      <c r="F116" s="16">
        <f t="shared" si="7"/>
        <v>42378997.833333336</v>
      </c>
      <c r="G116" s="3">
        <f t="shared" si="6"/>
        <v>4.7329983860180148E-3</v>
      </c>
      <c r="I116" s="16"/>
    </row>
    <row r="117" spans="1:9">
      <c r="A117" t="s">
        <v>177</v>
      </c>
      <c r="B117" t="s">
        <v>544</v>
      </c>
      <c r="C117" s="74">
        <f>351316753.03-97990201</f>
        <v>253326552.02999997</v>
      </c>
      <c r="D117" s="73">
        <v>273629210.82999998</v>
      </c>
      <c r="E117" s="71">
        <v>293090359.48000002</v>
      </c>
      <c r="F117" s="16">
        <f t="shared" si="7"/>
        <v>279976008.68833333</v>
      </c>
      <c r="G117" s="3">
        <f t="shared" si="6"/>
        <v>3.1268459968238446E-2</v>
      </c>
      <c r="I117" s="16"/>
    </row>
    <row r="118" spans="1:9">
      <c r="A118" t="s">
        <v>178</v>
      </c>
      <c r="B118" t="s">
        <v>179</v>
      </c>
      <c r="C118" s="74">
        <v>261898778.90000001</v>
      </c>
      <c r="D118" s="73">
        <v>261814199.12</v>
      </c>
      <c r="E118" s="71">
        <v>258986104</v>
      </c>
      <c r="F118" s="16">
        <f t="shared" si="7"/>
        <v>260414248.18999997</v>
      </c>
      <c r="G118" s="3">
        <f t="shared" si="6"/>
        <v>2.9083750900072161E-2</v>
      </c>
      <c r="I118" s="16"/>
    </row>
    <row r="119" spans="1:9">
      <c r="A119" t="s">
        <v>180</v>
      </c>
      <c r="B119" t="s">
        <v>181</v>
      </c>
      <c r="C119" s="74">
        <v>119310342.91</v>
      </c>
      <c r="D119" s="73">
        <v>126197682.26000001</v>
      </c>
      <c r="E119" s="71">
        <v>134355214.22</v>
      </c>
      <c r="F119" s="16">
        <f t="shared" si="7"/>
        <v>129128558.34833331</v>
      </c>
      <c r="G119" s="3">
        <f t="shared" si="6"/>
        <v>1.4421418379336489E-2</v>
      </c>
      <c r="I119" s="16"/>
    </row>
    <row r="120" spans="1:9">
      <c r="A120" t="s">
        <v>182</v>
      </c>
      <c r="B120" s="36" t="s">
        <v>565</v>
      </c>
      <c r="C120" s="74">
        <v>213984188</v>
      </c>
      <c r="D120" s="73">
        <v>223766682</v>
      </c>
      <c r="E120" s="71">
        <v>238218512</v>
      </c>
      <c r="F120" s="16">
        <f t="shared" si="7"/>
        <v>229362181.33333334</v>
      </c>
      <c r="G120" s="3">
        <f t="shared" si="6"/>
        <v>2.5615774075959361E-2</v>
      </c>
      <c r="I120" s="16"/>
    </row>
    <row r="121" spans="1:9">
      <c r="A121" t="s">
        <v>183</v>
      </c>
      <c r="B121" t="s">
        <v>184</v>
      </c>
      <c r="C121" s="74">
        <v>87017456.439999998</v>
      </c>
      <c r="D121" s="73">
        <v>90580196</v>
      </c>
      <c r="E121" s="71">
        <v>92441464</v>
      </c>
      <c r="F121" s="16">
        <f t="shared" si="7"/>
        <v>90917040.073333338</v>
      </c>
      <c r="G121" s="3">
        <f t="shared" si="6"/>
        <v>1.0153855115237293E-2</v>
      </c>
      <c r="I121" s="16"/>
    </row>
    <row r="122" spans="1:9">
      <c r="A122" t="s">
        <v>185</v>
      </c>
      <c r="B122" t="s">
        <v>186</v>
      </c>
      <c r="C122" s="74">
        <v>21006443</v>
      </c>
      <c r="D122" s="73">
        <v>21732910</v>
      </c>
      <c r="E122" s="71">
        <f>18490501+3853593</f>
        <v>22344094</v>
      </c>
      <c r="F122" s="16">
        <f t="shared" si="7"/>
        <v>21917424.166666668</v>
      </c>
      <c r="G122" s="3">
        <f t="shared" si="6"/>
        <v>2.4477958071229418E-3</v>
      </c>
      <c r="I122" s="16"/>
    </row>
    <row r="123" spans="1:9">
      <c r="A123" t="s">
        <v>187</v>
      </c>
      <c r="B123" t="s">
        <v>545</v>
      </c>
      <c r="C123" s="74">
        <v>3325724</v>
      </c>
      <c r="D123" s="73">
        <v>3587599.55</v>
      </c>
      <c r="E123" s="71">
        <v>4012145</v>
      </c>
      <c r="F123" s="16">
        <f t="shared" si="7"/>
        <v>3756226.35</v>
      </c>
      <c r="G123" s="3">
        <f t="shared" si="6"/>
        <v>4.1950527763742512E-4</v>
      </c>
      <c r="I123" s="16"/>
    </row>
    <row r="124" spans="1:9">
      <c r="A124" t="s">
        <v>188</v>
      </c>
      <c r="B124" t="s">
        <v>189</v>
      </c>
      <c r="C124" s="74">
        <v>51298993.049999997</v>
      </c>
      <c r="D124" s="73">
        <v>53370848.109999999</v>
      </c>
      <c r="E124" s="71">
        <v>58060076.030000001</v>
      </c>
      <c r="F124" s="16">
        <f t="shared" si="7"/>
        <v>55370152.893333338</v>
      </c>
      <c r="G124" s="3">
        <f t="shared" si="6"/>
        <v>6.1838848881789242E-3</v>
      </c>
      <c r="I124" s="16"/>
    </row>
    <row r="125" spans="1:9">
      <c r="A125" t="s">
        <v>190</v>
      </c>
      <c r="B125" t="s">
        <v>191</v>
      </c>
      <c r="C125" s="74">
        <v>121880957</v>
      </c>
      <c r="D125" s="73">
        <v>127505915</v>
      </c>
      <c r="E125" s="71">
        <v>136047165</v>
      </c>
      <c r="F125" s="16">
        <f t="shared" si="7"/>
        <v>130839047</v>
      </c>
      <c r="G125" s="3">
        <f t="shared" si="6"/>
        <v>1.4612450268752072E-2</v>
      </c>
      <c r="I125" s="16"/>
    </row>
    <row r="126" spans="1:9">
      <c r="A126" t="s">
        <v>192</v>
      </c>
      <c r="B126" t="s">
        <v>546</v>
      </c>
      <c r="C126" s="74">
        <v>23704041</v>
      </c>
      <c r="D126" s="73">
        <v>25038000</v>
      </c>
      <c r="E126" s="71">
        <v>26001159</v>
      </c>
      <c r="F126" s="16">
        <f t="shared" si="7"/>
        <v>25297253</v>
      </c>
      <c r="G126" s="3">
        <f t="shared" si="6"/>
        <v>2.8252640161659016E-3</v>
      </c>
      <c r="I126" s="16"/>
    </row>
    <row r="127" spans="1:9">
      <c r="A127" t="s">
        <v>481</v>
      </c>
      <c r="B127" t="s">
        <v>482</v>
      </c>
      <c r="C127" s="74">
        <v>22643673.870000001</v>
      </c>
      <c r="D127" s="73">
        <v>27289342.510000002</v>
      </c>
      <c r="E127" s="71">
        <v>33092754.039999999</v>
      </c>
      <c r="F127" s="16">
        <f>IF(C127&gt;0,(+C127+(D127*2)+(E127*3))/6,IF(D127&gt;0,((D127*2)+(E127*3))/5,E127))</f>
        <v>29416770.168333333</v>
      </c>
      <c r="G127" s="3">
        <f t="shared" si="6"/>
        <v>3.2853425717177562E-3</v>
      </c>
      <c r="I127" s="16"/>
    </row>
    <row r="128" spans="1:9">
      <c r="A128" t="s">
        <v>193</v>
      </c>
      <c r="B128" t="s">
        <v>505</v>
      </c>
      <c r="C128" s="74">
        <v>16838181</v>
      </c>
      <c r="D128" s="73">
        <v>17432278</v>
      </c>
      <c r="E128" s="71">
        <v>18796767</v>
      </c>
      <c r="F128" s="16">
        <f t="shared" si="7"/>
        <v>18015506.333333332</v>
      </c>
      <c r="G128" s="3">
        <f t="shared" si="6"/>
        <v>2.01201931990701E-3</v>
      </c>
      <c r="I128" s="16"/>
    </row>
    <row r="129" spans="1:11">
      <c r="A129" t="s">
        <v>194</v>
      </c>
      <c r="B129" t="s">
        <v>195</v>
      </c>
      <c r="C129" s="74">
        <v>19470060</v>
      </c>
      <c r="D129" s="73">
        <v>19616181</v>
      </c>
      <c r="E129" s="71">
        <v>19749357</v>
      </c>
      <c r="F129" s="16">
        <f t="shared" si="7"/>
        <v>19658415.5</v>
      </c>
      <c r="G129" s="3">
        <f t="shared" si="6"/>
        <v>2.1955037539841977E-3</v>
      </c>
      <c r="I129" s="16"/>
    </row>
    <row r="130" spans="1:11">
      <c r="A130" t="s">
        <v>557</v>
      </c>
      <c r="B130" t="s">
        <v>558</v>
      </c>
      <c r="C130" s="74">
        <v>10055761</v>
      </c>
      <c r="D130" s="73">
        <v>10047820</v>
      </c>
      <c r="E130" s="71">
        <v>10633499</v>
      </c>
      <c r="F130" s="16">
        <f>IF(C130&gt;0,(+C130+(D130*2)+(E130*3))/6,IF(D130&gt;0,((D130*2)+(E130*3))/5,E130))</f>
        <v>10341983</v>
      </c>
      <c r="G130" s="3">
        <f t="shared" si="6"/>
        <v>1.1550199709707406E-3</v>
      </c>
      <c r="I130" s="16"/>
    </row>
    <row r="131" spans="1:11" s="50" customFormat="1">
      <c r="A131" s="52" t="s">
        <v>581</v>
      </c>
      <c r="B131" s="52" t="s">
        <v>573</v>
      </c>
      <c r="C131" s="74">
        <v>97990201</v>
      </c>
      <c r="D131" s="73">
        <v>106956701.19</v>
      </c>
      <c r="E131" s="71">
        <v>109979140.55</v>
      </c>
      <c r="F131" s="16">
        <f>IF(C131&gt;0,(+C131+(D131*2)+(E131*3))/6,IF(D131&gt;0,((D131*2)+(E131*3))/5,E131))</f>
        <v>106973504.17166667</v>
      </c>
      <c r="G131" s="53">
        <f t="shared" si="6"/>
        <v>1.1947083425199677E-2</v>
      </c>
      <c r="I131" s="16"/>
      <c r="K131" s="61"/>
    </row>
    <row r="132" spans="1:11">
      <c r="A132" t="s">
        <v>196</v>
      </c>
      <c r="B132" t="s">
        <v>197</v>
      </c>
      <c r="C132" s="74">
        <v>14913814</v>
      </c>
      <c r="D132" s="73">
        <v>14865661</v>
      </c>
      <c r="E132" s="71">
        <v>14968601</v>
      </c>
      <c r="F132" s="16">
        <f t="shared" si="7"/>
        <v>14925156.5</v>
      </c>
      <c r="G132" s="3">
        <f t="shared" si="6"/>
        <v>1.6668808899960249E-3</v>
      </c>
      <c r="I132" s="16"/>
    </row>
    <row r="133" spans="1:11">
      <c r="A133" t="s">
        <v>198</v>
      </c>
      <c r="B133" t="s">
        <v>547</v>
      </c>
      <c r="C133" s="74">
        <v>7128838</v>
      </c>
      <c r="D133" s="73">
        <v>6979241</v>
      </c>
      <c r="E133" s="71">
        <v>7149917</v>
      </c>
      <c r="F133" s="16">
        <f t="shared" si="7"/>
        <v>7089511.833333333</v>
      </c>
      <c r="G133" s="3">
        <f t="shared" ref="G133:G164" si="8">+F133/$F$267</f>
        <v>7.9177540244780792E-4</v>
      </c>
      <c r="I133" s="16"/>
    </row>
    <row r="134" spans="1:11">
      <c r="A134" t="s">
        <v>199</v>
      </c>
      <c r="B134" t="s">
        <v>200</v>
      </c>
      <c r="C134" s="74">
        <v>58617482</v>
      </c>
      <c r="D134" s="73">
        <v>62346909</v>
      </c>
      <c r="E134" s="71">
        <v>66599668</v>
      </c>
      <c r="F134" s="16">
        <f t="shared" si="7"/>
        <v>63851717.333333336</v>
      </c>
      <c r="G134" s="3">
        <f t="shared" si="8"/>
        <v>7.131128401659392E-3</v>
      </c>
      <c r="I134" s="16"/>
    </row>
    <row r="135" spans="1:11">
      <c r="A135" t="s">
        <v>201</v>
      </c>
      <c r="B135" t="s">
        <v>548</v>
      </c>
      <c r="C135" s="74">
        <v>8208092.1299999999</v>
      </c>
      <c r="D135" s="73">
        <v>8049346.29</v>
      </c>
      <c r="E135" s="71">
        <v>7957601.3600000003</v>
      </c>
      <c r="F135" s="16">
        <f t="shared" si="7"/>
        <v>8029931.4650000008</v>
      </c>
      <c r="G135" s="3">
        <f t="shared" si="8"/>
        <v>8.9680395022901673E-4</v>
      </c>
      <c r="I135" s="16"/>
    </row>
    <row r="136" spans="1:11">
      <c r="A136" t="s">
        <v>202</v>
      </c>
      <c r="B136" t="s">
        <v>549</v>
      </c>
      <c r="C136" s="74">
        <v>10046659.85</v>
      </c>
      <c r="D136" s="73">
        <v>10741401.26</v>
      </c>
      <c r="E136" s="71">
        <v>10313327.550000001</v>
      </c>
      <c r="F136" s="16">
        <f t="shared" si="7"/>
        <v>10411574.17</v>
      </c>
      <c r="G136" s="3">
        <f t="shared" si="8"/>
        <v>1.1627920966020841E-3</v>
      </c>
      <c r="I136" s="16"/>
    </row>
    <row r="137" spans="1:11">
      <c r="A137" t="s">
        <v>203</v>
      </c>
      <c r="B137" t="s">
        <v>506</v>
      </c>
      <c r="C137" s="76">
        <v>10896239.210000001</v>
      </c>
      <c r="D137" s="73">
        <v>10801813.35</v>
      </c>
      <c r="E137" s="71">
        <v>10891738</v>
      </c>
      <c r="F137" s="16">
        <f t="shared" si="7"/>
        <v>10862513.318333333</v>
      </c>
      <c r="G137" s="3">
        <f t="shared" si="8"/>
        <v>1.2131541714592502E-3</v>
      </c>
      <c r="I137" s="16"/>
    </row>
    <row r="138" spans="1:11">
      <c r="A138" t="s">
        <v>204</v>
      </c>
      <c r="B138" t="s">
        <v>550</v>
      </c>
      <c r="C138" s="74">
        <v>136808205</v>
      </c>
      <c r="D138" s="73">
        <v>140943219</v>
      </c>
      <c r="E138" s="71">
        <v>151816718</v>
      </c>
      <c r="F138" s="16">
        <f t="shared" si="7"/>
        <v>145690799.5</v>
      </c>
      <c r="G138" s="3">
        <f t="shared" si="8"/>
        <v>1.6271133206194013E-2</v>
      </c>
      <c r="I138" s="16"/>
    </row>
    <row r="139" spans="1:11">
      <c r="A139" t="s">
        <v>205</v>
      </c>
      <c r="B139" t="s">
        <v>206</v>
      </c>
      <c r="C139" s="74">
        <v>7866437</v>
      </c>
      <c r="D139" s="73">
        <v>8159804</v>
      </c>
      <c r="E139" s="71">
        <v>9250603.0999999996</v>
      </c>
      <c r="F139" s="16">
        <f t="shared" si="7"/>
        <v>8656309.0499999989</v>
      </c>
      <c r="G139" s="3">
        <f t="shared" si="8"/>
        <v>9.6675945296417114E-4</v>
      </c>
      <c r="I139" s="16"/>
    </row>
    <row r="140" spans="1:11">
      <c r="A140" t="s">
        <v>207</v>
      </c>
      <c r="B140" t="s">
        <v>208</v>
      </c>
      <c r="C140" s="74">
        <v>8772712.1199999992</v>
      </c>
      <c r="D140" s="73">
        <v>9216657.9199999999</v>
      </c>
      <c r="E140" s="71">
        <v>9674342.3200000003</v>
      </c>
      <c r="F140" s="16">
        <f t="shared" si="7"/>
        <v>9371509.1533333343</v>
      </c>
      <c r="G140" s="3">
        <f t="shared" si="8"/>
        <v>1.0466348890957467E-3</v>
      </c>
      <c r="I140" s="16"/>
    </row>
    <row r="141" spans="1:11">
      <c r="A141" t="s">
        <v>209</v>
      </c>
      <c r="B141" t="s">
        <v>210</v>
      </c>
      <c r="C141" s="74">
        <v>718446.82</v>
      </c>
      <c r="D141" s="73">
        <v>738554</v>
      </c>
      <c r="E141" s="71">
        <v>816466.88</v>
      </c>
      <c r="F141" s="16">
        <f t="shared" si="7"/>
        <v>774159.24333333329</v>
      </c>
      <c r="G141" s="3">
        <f t="shared" si="8"/>
        <v>8.6460148577076283E-5</v>
      </c>
      <c r="I141" s="16"/>
    </row>
    <row r="142" spans="1:11">
      <c r="A142" t="s">
        <v>211</v>
      </c>
      <c r="B142" t="s">
        <v>462</v>
      </c>
      <c r="C142" s="74">
        <v>1087755.92</v>
      </c>
      <c r="D142" s="73">
        <v>834555</v>
      </c>
      <c r="E142" s="71">
        <v>939233</v>
      </c>
      <c r="F142" s="16">
        <f t="shared" si="7"/>
        <v>929094.15333333332</v>
      </c>
      <c r="G142" s="3">
        <f t="shared" si="8"/>
        <v>1.0376368845434685E-4</v>
      </c>
      <c r="I142" s="16"/>
    </row>
    <row r="143" spans="1:11" outlineLevel="1">
      <c r="A143" t="s">
        <v>212</v>
      </c>
      <c r="B143" t="s">
        <v>213</v>
      </c>
      <c r="C143" s="80">
        <v>847060.98</v>
      </c>
      <c r="D143" s="73">
        <v>891214</v>
      </c>
      <c r="E143" s="71">
        <v>876191.33</v>
      </c>
      <c r="F143" s="16">
        <f t="shared" si="7"/>
        <v>876343.82833333325</v>
      </c>
      <c r="G143" s="3">
        <f t="shared" si="8"/>
        <v>9.7872392863337159E-5</v>
      </c>
      <c r="I143" s="16"/>
    </row>
    <row r="144" spans="1:11" outlineLevel="1">
      <c r="A144" t="s">
        <v>214</v>
      </c>
      <c r="B144" t="s">
        <v>215</v>
      </c>
      <c r="C144" s="80">
        <v>195292.67</v>
      </c>
      <c r="D144" s="73">
        <v>217500</v>
      </c>
      <c r="E144" s="71">
        <v>228315.6</v>
      </c>
      <c r="F144" s="16">
        <f t="shared" si="7"/>
        <v>219206.57833333337</v>
      </c>
      <c r="G144" s="3">
        <f t="shared" si="8"/>
        <v>2.448156951555249E-5</v>
      </c>
      <c r="I144" s="16"/>
    </row>
    <row r="145" spans="1:9" outlineLevel="1">
      <c r="A145" t="s">
        <v>216</v>
      </c>
      <c r="B145" t="s">
        <v>217</v>
      </c>
      <c r="C145" s="80">
        <v>1277982.94</v>
      </c>
      <c r="D145" s="73">
        <v>1301128</v>
      </c>
      <c r="E145" s="71">
        <v>1334714.3999999999</v>
      </c>
      <c r="F145" s="16">
        <f t="shared" si="7"/>
        <v>1314063.69</v>
      </c>
      <c r="G145" s="3">
        <f t="shared" si="8"/>
        <v>1.4675810287809448E-4</v>
      </c>
      <c r="I145" s="16"/>
    </row>
    <row r="146" spans="1:9" outlineLevel="1">
      <c r="A146" t="s">
        <v>509</v>
      </c>
      <c r="B146" t="s">
        <v>507</v>
      </c>
      <c r="C146" s="81">
        <v>977151.43</v>
      </c>
      <c r="D146" s="73">
        <v>956130</v>
      </c>
      <c r="E146" s="71">
        <v>949989.84</v>
      </c>
      <c r="F146" s="16">
        <f t="shared" ref="F146:F177" si="9">IF(C146&gt;0,(+C146+(D146*2)+(E147*3))/6,IF(D146&gt;0,((D146*2)+(E147*3))/5,E147))</f>
        <v>1134246.1566666665</v>
      </c>
      <c r="G146" s="3">
        <f t="shared" si="8"/>
        <v>1.266756059207221E-4</v>
      </c>
      <c r="I146" s="16"/>
    </row>
    <row r="147" spans="1:9" outlineLevel="1">
      <c r="A147" t="s">
        <v>218</v>
      </c>
      <c r="B147" t="s">
        <v>219</v>
      </c>
      <c r="C147" s="81">
        <v>1413482.06</v>
      </c>
      <c r="D147" s="73">
        <v>1303388</v>
      </c>
      <c r="E147" s="71">
        <v>1305355.17</v>
      </c>
      <c r="F147" s="16">
        <f t="shared" si="9"/>
        <v>713510.84</v>
      </c>
      <c r="G147" s="3">
        <f t="shared" si="8"/>
        <v>7.9686774741759742E-5</v>
      </c>
      <c r="I147" s="16"/>
    </row>
    <row r="148" spans="1:9" outlineLevel="1">
      <c r="A148" t="s">
        <v>220</v>
      </c>
      <c r="B148" t="s">
        <v>221</v>
      </c>
      <c r="C148" s="81">
        <v>119616.71</v>
      </c>
      <c r="D148" s="73">
        <v>106988</v>
      </c>
      <c r="E148" s="71">
        <v>86935.66</v>
      </c>
      <c r="F148" s="16">
        <f t="shared" si="9"/>
        <v>1725931.4950000001</v>
      </c>
      <c r="G148" s="3">
        <f t="shared" si="8"/>
        <v>1.9275658693815171E-4</v>
      </c>
      <c r="I148" s="16"/>
    </row>
    <row r="149" spans="1:9" outlineLevel="1">
      <c r="A149" t="s">
        <v>222</v>
      </c>
      <c r="B149" t="s">
        <v>223</v>
      </c>
      <c r="C149" s="81">
        <v>2988724.56</v>
      </c>
      <c r="D149" s="73">
        <v>3308583</v>
      </c>
      <c r="E149" s="71">
        <v>3340665.42</v>
      </c>
      <c r="F149" s="16">
        <f t="shared" si="9"/>
        <v>11222689.174999999</v>
      </c>
      <c r="G149" s="3">
        <f t="shared" si="8"/>
        <v>1.2533795622292304E-3</v>
      </c>
      <c r="I149" s="16"/>
    </row>
    <row r="150" spans="1:9" outlineLevel="1">
      <c r="A150" t="s">
        <v>224</v>
      </c>
      <c r="B150" t="s">
        <v>225</v>
      </c>
      <c r="C150" s="81">
        <v>18475160.969999999</v>
      </c>
      <c r="D150" s="73">
        <v>18939554</v>
      </c>
      <c r="E150" s="71">
        <v>19243414.829999998</v>
      </c>
      <c r="F150" s="16">
        <f t="shared" si="9"/>
        <v>10777216.521666666</v>
      </c>
      <c r="G150" s="3">
        <f t="shared" si="8"/>
        <v>1.2036279999687505E-3</v>
      </c>
      <c r="I150" s="16"/>
    </row>
    <row r="151" spans="1:9" outlineLevel="1">
      <c r="A151" t="s">
        <v>226</v>
      </c>
      <c r="B151" t="s">
        <v>227</v>
      </c>
      <c r="C151" s="81">
        <v>2790866.65</v>
      </c>
      <c r="D151" s="73">
        <v>2778779</v>
      </c>
      <c r="E151" s="71">
        <v>2769676.72</v>
      </c>
      <c r="F151" s="16">
        <f t="shared" si="9"/>
        <v>2943285.1733333333</v>
      </c>
      <c r="G151" s="3">
        <f t="shared" si="8"/>
        <v>3.287138603362699E-4</v>
      </c>
      <c r="I151" s="16"/>
    </row>
    <row r="152" spans="1:9" outlineLevel="1">
      <c r="A152" t="s">
        <v>228</v>
      </c>
      <c r="B152" t="s">
        <v>229</v>
      </c>
      <c r="C152" s="81">
        <v>2819410.92</v>
      </c>
      <c r="D152" s="73">
        <v>2979273</v>
      </c>
      <c r="E152" s="71">
        <v>3103762.13</v>
      </c>
      <c r="F152" s="16">
        <f t="shared" si="9"/>
        <v>2502730.375</v>
      </c>
      <c r="G152" s="3">
        <f t="shared" si="8"/>
        <v>2.7951153710851107E-4</v>
      </c>
      <c r="I152" s="16"/>
    </row>
    <row r="153" spans="1:9" outlineLevel="1">
      <c r="A153" t="s">
        <v>230</v>
      </c>
      <c r="B153" t="s">
        <v>231</v>
      </c>
      <c r="C153" s="81">
        <v>2171800.02</v>
      </c>
      <c r="D153" s="73">
        <v>2193160</v>
      </c>
      <c r="E153" s="71">
        <v>2079475.11</v>
      </c>
      <c r="F153" s="16">
        <f t="shared" si="9"/>
        <v>1341929.5833333333</v>
      </c>
      <c r="G153" s="3">
        <f t="shared" si="8"/>
        <v>1.4987023942956051E-4</v>
      </c>
      <c r="I153" s="16"/>
    </row>
    <row r="154" spans="1:9" outlineLevel="1">
      <c r="A154" t="s">
        <v>232</v>
      </c>
      <c r="B154" t="s">
        <v>233</v>
      </c>
      <c r="C154" s="81">
        <v>555895.92000000004</v>
      </c>
      <c r="D154" s="73">
        <v>546775</v>
      </c>
      <c r="E154" s="71">
        <v>497819.16</v>
      </c>
      <c r="F154" s="16">
        <f t="shared" si="9"/>
        <v>1048247.1333333333</v>
      </c>
      <c r="G154" s="3">
        <f t="shared" si="8"/>
        <v>1.1707100790175624E-4</v>
      </c>
      <c r="I154" s="16"/>
    </row>
    <row r="155" spans="1:9" outlineLevel="1">
      <c r="A155" t="s">
        <v>234</v>
      </c>
      <c r="B155" t="s">
        <v>235</v>
      </c>
      <c r="C155" s="81">
        <v>1464678.09</v>
      </c>
      <c r="D155" s="73">
        <v>1504097</v>
      </c>
      <c r="E155" s="71">
        <v>1546678.96</v>
      </c>
      <c r="F155" s="16">
        <f t="shared" si="9"/>
        <v>2712263.6666666665</v>
      </c>
      <c r="G155" s="3">
        <f t="shared" si="8"/>
        <v>3.0291276842539072E-4</v>
      </c>
      <c r="I155" s="16"/>
    </row>
    <row r="156" spans="1:9" outlineLevel="1">
      <c r="A156" t="s">
        <v>236</v>
      </c>
      <c r="B156" t="s">
        <v>237</v>
      </c>
      <c r="C156" s="81">
        <v>3886148.48</v>
      </c>
      <c r="D156" s="73">
        <v>3912074</v>
      </c>
      <c r="E156" s="71">
        <v>3933569.97</v>
      </c>
      <c r="F156" s="16">
        <f t="shared" si="9"/>
        <v>4959097.7850000001</v>
      </c>
      <c r="G156" s="3">
        <f t="shared" si="8"/>
        <v>5.5384513585757819E-4</v>
      </c>
      <c r="I156" s="16"/>
    </row>
    <row r="157" spans="1:9" outlineLevel="1">
      <c r="A157" t="s">
        <v>238</v>
      </c>
      <c r="B157" t="s">
        <v>239</v>
      </c>
      <c r="C157" s="81">
        <v>5700939.7699999996</v>
      </c>
      <c r="D157" s="73">
        <v>5852504</v>
      </c>
      <c r="E157" s="71">
        <v>6014763.4100000001</v>
      </c>
      <c r="F157" s="16">
        <f t="shared" si="9"/>
        <v>3154719.89</v>
      </c>
      <c r="G157" s="3">
        <f t="shared" si="8"/>
        <v>3.5232744781814264E-4</v>
      </c>
      <c r="I157" s="16"/>
    </row>
    <row r="158" spans="1:9" outlineLevel="1">
      <c r="A158" t="s">
        <v>240</v>
      </c>
      <c r="B158" t="s">
        <v>241</v>
      </c>
      <c r="C158" s="81">
        <v>471968.02</v>
      </c>
      <c r="D158" s="73">
        <v>524138</v>
      </c>
      <c r="E158" s="71">
        <v>507457.19</v>
      </c>
      <c r="F158" s="16">
        <f t="shared" si="9"/>
        <v>478622.82833333337</v>
      </c>
      <c r="G158" s="3">
        <f t="shared" si="8"/>
        <v>5.3453861342404104E-5</v>
      </c>
      <c r="I158" s="16"/>
    </row>
    <row r="159" spans="1:9" outlineLevel="1">
      <c r="A159" t="s">
        <v>242</v>
      </c>
      <c r="B159" t="s">
        <v>243</v>
      </c>
      <c r="C159" s="81">
        <v>457203.21</v>
      </c>
      <c r="D159" s="73">
        <v>458915</v>
      </c>
      <c r="E159" s="71">
        <v>450497.65</v>
      </c>
      <c r="F159" s="16">
        <f t="shared" si="9"/>
        <v>418663.8016666667</v>
      </c>
      <c r="G159" s="3">
        <f t="shared" si="8"/>
        <v>4.6757478913621616E-5</v>
      </c>
      <c r="I159" s="16"/>
    </row>
    <row r="160" spans="1:9" outlineLevel="1">
      <c r="A160" t="s">
        <v>244</v>
      </c>
      <c r="B160" t="s">
        <v>245</v>
      </c>
      <c r="C160" s="81">
        <v>363328.74</v>
      </c>
      <c r="D160" s="73">
        <v>370006</v>
      </c>
      <c r="E160" s="71">
        <v>378983.2</v>
      </c>
      <c r="F160" s="16">
        <f t="shared" si="9"/>
        <v>2443774.0933333333</v>
      </c>
      <c r="G160" s="3">
        <f t="shared" si="8"/>
        <v>2.729271438892246E-4</v>
      </c>
      <c r="I160" s="16"/>
    </row>
    <row r="161" spans="1:9" outlineLevel="1">
      <c r="A161" t="s">
        <v>246</v>
      </c>
      <c r="B161" t="s">
        <v>247</v>
      </c>
      <c r="C161" s="81">
        <v>4338183</v>
      </c>
      <c r="D161" s="73">
        <v>4414675</v>
      </c>
      <c r="E161" s="71">
        <v>4519767.9400000004</v>
      </c>
      <c r="F161" s="16">
        <f t="shared" si="9"/>
        <v>2361955.9833333334</v>
      </c>
      <c r="G161" s="3">
        <f t="shared" si="8"/>
        <v>2.6378948131164338E-4</v>
      </c>
      <c r="I161" s="16"/>
    </row>
    <row r="162" spans="1:9" outlineLevel="1">
      <c r="A162" t="s">
        <v>248</v>
      </c>
      <c r="B162" t="s">
        <v>249</v>
      </c>
      <c r="C162" s="81">
        <v>316341.65999999997</v>
      </c>
      <c r="D162" s="73">
        <v>307069</v>
      </c>
      <c r="E162" s="71">
        <v>334734.3</v>
      </c>
      <c r="F162" s="16">
        <f t="shared" si="9"/>
        <v>296551.30833333329</v>
      </c>
      <c r="G162" s="3">
        <f t="shared" si="8"/>
        <v>3.311963320211431E-5</v>
      </c>
      <c r="I162" s="16"/>
    </row>
    <row r="163" spans="1:9" outlineLevel="1">
      <c r="A163" t="s">
        <v>250</v>
      </c>
      <c r="B163" t="s">
        <v>251</v>
      </c>
      <c r="C163" s="81">
        <v>307668.44</v>
      </c>
      <c r="D163" s="73">
        <v>294842</v>
      </c>
      <c r="E163" s="71">
        <v>282942.73</v>
      </c>
      <c r="F163" s="16">
        <f t="shared" si="9"/>
        <v>350134.685</v>
      </c>
      <c r="G163" s="3">
        <f t="shared" si="8"/>
        <v>3.9103966203053066E-5</v>
      </c>
      <c r="I163" s="16"/>
    </row>
    <row r="164" spans="1:9" outlineLevel="1">
      <c r="A164" t="s">
        <v>252</v>
      </c>
      <c r="B164" t="s">
        <v>253</v>
      </c>
      <c r="C164" s="81">
        <v>387859.49</v>
      </c>
      <c r="D164" s="73">
        <v>385423</v>
      </c>
      <c r="E164" s="71">
        <v>401151.89</v>
      </c>
      <c r="F164" s="16">
        <f t="shared" si="9"/>
        <v>221211.53666666665</v>
      </c>
      <c r="G164" s="3">
        <f t="shared" si="8"/>
        <v>2.4705488556607203E-5</v>
      </c>
      <c r="I164" s="16"/>
    </row>
    <row r="165" spans="1:9" outlineLevel="1">
      <c r="A165" t="s">
        <v>500</v>
      </c>
      <c r="B165" t="s">
        <v>501</v>
      </c>
      <c r="C165" s="81">
        <v>36841.06</v>
      </c>
      <c r="D165" s="73">
        <v>33079</v>
      </c>
      <c r="E165" s="71">
        <v>56187.91</v>
      </c>
      <c r="F165" s="16">
        <f t="shared" si="9"/>
        <v>13888928.405000001</v>
      </c>
      <c r="G165" s="3">
        <f t="shared" ref="G165:G196" si="10">+F165/$F$267</f>
        <v>1.5511522000333782E-3</v>
      </c>
      <c r="I165" s="16"/>
    </row>
    <row r="166" spans="1:9" outlineLevel="1">
      <c r="A166" t="s">
        <v>254</v>
      </c>
      <c r="B166" t="s">
        <v>255</v>
      </c>
      <c r="C166" s="81">
        <v>28051586.370000001</v>
      </c>
      <c r="D166" s="73">
        <v>28618506</v>
      </c>
      <c r="E166" s="71">
        <v>27743523.789999999</v>
      </c>
      <c r="F166" s="16">
        <f t="shared" si="9"/>
        <v>14449656.345000001</v>
      </c>
      <c r="G166" s="3">
        <f t="shared" si="10"/>
        <v>1.6137757770573668E-3</v>
      </c>
      <c r="I166" s="16"/>
    </row>
    <row r="167" spans="1:9" outlineLevel="1">
      <c r="A167" t="s">
        <v>256</v>
      </c>
      <c r="B167" t="s">
        <v>257</v>
      </c>
      <c r="C167" s="81">
        <v>483014.18</v>
      </c>
      <c r="D167" s="73">
        <v>468017</v>
      </c>
      <c r="E167" s="71">
        <v>469779.9</v>
      </c>
      <c r="F167" s="16">
        <f t="shared" si="9"/>
        <v>461921.27999999997</v>
      </c>
      <c r="G167" s="3">
        <f t="shared" si="10"/>
        <v>5.1588588321636892E-5</v>
      </c>
      <c r="I167" s="16"/>
    </row>
    <row r="168" spans="1:9" outlineLevel="1">
      <c r="A168" t="s">
        <v>258</v>
      </c>
      <c r="B168" t="s">
        <v>259</v>
      </c>
      <c r="C168" s="81">
        <v>480238.04</v>
      </c>
      <c r="D168" s="73">
        <v>475414</v>
      </c>
      <c r="E168" s="71">
        <v>450826.5</v>
      </c>
      <c r="F168" s="16">
        <f t="shared" si="9"/>
        <v>2081121.7066666663</v>
      </c>
      <c r="G168" s="3">
        <f t="shared" si="10"/>
        <v>2.324251677092015E-4</v>
      </c>
      <c r="I168" s="16"/>
    </row>
    <row r="169" spans="1:9" outlineLevel="1">
      <c r="A169" t="s">
        <v>260</v>
      </c>
      <c r="B169" t="s">
        <v>261</v>
      </c>
      <c r="C169" s="81">
        <v>3511333.96</v>
      </c>
      <c r="D169" s="73">
        <v>3556166</v>
      </c>
      <c r="E169" s="71">
        <v>3685221.4</v>
      </c>
      <c r="F169" s="16">
        <f t="shared" si="9"/>
        <v>1954217.8683333334</v>
      </c>
      <c r="G169" s="3">
        <f t="shared" si="10"/>
        <v>2.1825221193584143E-4</v>
      </c>
      <c r="I169" s="16"/>
    </row>
    <row r="170" spans="1:9" outlineLevel="1">
      <c r="A170" t="s">
        <v>262</v>
      </c>
      <c r="B170" t="s">
        <v>263</v>
      </c>
      <c r="C170" s="81">
        <v>371261.04</v>
      </c>
      <c r="D170" s="73">
        <v>369330</v>
      </c>
      <c r="E170" s="71">
        <v>367213.75</v>
      </c>
      <c r="F170" s="16">
        <f t="shared" si="9"/>
        <v>1033924.2250000001</v>
      </c>
      <c r="G170" s="3">
        <f t="shared" si="10"/>
        <v>1.1547138767733863E-4</v>
      </c>
      <c r="I170" s="16"/>
    </row>
    <row r="171" spans="1:9" outlineLevel="1">
      <c r="A171" t="s">
        <v>264</v>
      </c>
      <c r="B171" t="s">
        <v>265</v>
      </c>
      <c r="C171" s="81">
        <v>1302084.32</v>
      </c>
      <c r="D171" s="73">
        <v>1461711</v>
      </c>
      <c r="E171" s="71">
        <v>1697874.77</v>
      </c>
      <c r="F171" s="16">
        <f t="shared" si="9"/>
        <v>1459979.8133333335</v>
      </c>
      <c r="G171" s="3">
        <f t="shared" si="10"/>
        <v>1.6305440084499599E-4</v>
      </c>
      <c r="I171" s="16"/>
    </row>
    <row r="172" spans="1:9" outlineLevel="1">
      <c r="A172" t="s">
        <v>266</v>
      </c>
      <c r="B172" t="s">
        <v>267</v>
      </c>
      <c r="C172" s="81">
        <v>1301268.54</v>
      </c>
      <c r="D172" s="73">
        <v>1330099</v>
      </c>
      <c r="E172" s="71">
        <v>1511457.52</v>
      </c>
      <c r="F172" s="16">
        <f t="shared" si="9"/>
        <v>4756626.5483333329</v>
      </c>
      <c r="G172" s="3">
        <f t="shared" si="10"/>
        <v>5.3123261349149575E-4</v>
      </c>
      <c r="I172" s="16"/>
    </row>
    <row r="173" spans="1:9" outlineLevel="1">
      <c r="A173" t="s">
        <v>268</v>
      </c>
      <c r="B173" t="s">
        <v>269</v>
      </c>
      <c r="C173" s="81">
        <v>8108376.5599999996</v>
      </c>
      <c r="D173" s="73">
        <v>8537175</v>
      </c>
      <c r="E173" s="71">
        <v>8192764.25</v>
      </c>
      <c r="F173" s="16">
        <f t="shared" si="9"/>
        <v>4306560.918333333</v>
      </c>
      <c r="G173" s="3">
        <f t="shared" si="10"/>
        <v>4.8096809546845049E-4</v>
      </c>
      <c r="I173" s="16"/>
    </row>
    <row r="174" spans="1:9" outlineLevel="1">
      <c r="A174" t="s">
        <v>270</v>
      </c>
      <c r="B174" t="s">
        <v>271</v>
      </c>
      <c r="C174" s="81">
        <v>251188.67</v>
      </c>
      <c r="D174" s="73">
        <v>205446</v>
      </c>
      <c r="E174" s="71">
        <v>218879.65</v>
      </c>
      <c r="F174" s="16">
        <f t="shared" si="9"/>
        <v>358169.55833333335</v>
      </c>
      <c r="G174" s="3">
        <f t="shared" si="10"/>
        <v>4.0001322074187285E-5</v>
      </c>
      <c r="I174" s="16"/>
    </row>
    <row r="175" spans="1:9" outlineLevel="1">
      <c r="A175" t="s">
        <v>272</v>
      </c>
      <c r="B175" t="s">
        <v>273</v>
      </c>
      <c r="C175" s="81">
        <v>448910.11</v>
      </c>
      <c r="D175" s="73">
        <v>471167</v>
      </c>
      <c r="E175" s="71">
        <v>495645.56</v>
      </c>
      <c r="F175" s="16">
        <f t="shared" si="9"/>
        <v>452333.13833333337</v>
      </c>
      <c r="G175" s="3">
        <f t="shared" si="10"/>
        <v>5.0517759341402004E-5</v>
      </c>
      <c r="I175" s="16"/>
    </row>
    <row r="176" spans="1:9" outlineLevel="1">
      <c r="A176" t="s">
        <v>274</v>
      </c>
      <c r="B176" t="s">
        <v>275</v>
      </c>
      <c r="C176" s="81">
        <v>434521.44</v>
      </c>
      <c r="D176" s="73">
        <v>461947</v>
      </c>
      <c r="E176" s="71">
        <v>440918.24</v>
      </c>
      <c r="F176" s="16">
        <f t="shared" si="9"/>
        <v>658636.84833333339</v>
      </c>
      <c r="G176" s="3">
        <f t="shared" si="10"/>
        <v>7.3558302449561831E-5</v>
      </c>
      <c r="I176" s="16"/>
    </row>
    <row r="177" spans="1:9" outlineLevel="1">
      <c r="A177" t="s">
        <v>276</v>
      </c>
      <c r="B177" t="s">
        <v>277</v>
      </c>
      <c r="C177" s="81">
        <v>784460.88</v>
      </c>
      <c r="D177" s="73">
        <v>805212</v>
      </c>
      <c r="E177" s="71">
        <v>864468.55</v>
      </c>
      <c r="F177" s="16">
        <f t="shared" si="9"/>
        <v>444468.57499999995</v>
      </c>
      <c r="G177" s="3">
        <f t="shared" si="10"/>
        <v>4.9639424140796436E-5</v>
      </c>
      <c r="I177" s="16"/>
    </row>
    <row r="178" spans="1:9" outlineLevel="1">
      <c r="A178" t="s">
        <v>278</v>
      </c>
      <c r="B178" t="s">
        <v>279</v>
      </c>
      <c r="C178" s="81">
        <v>104517.09</v>
      </c>
      <c r="D178" s="73">
        <v>101463</v>
      </c>
      <c r="E178" s="71">
        <v>90642.19</v>
      </c>
      <c r="F178" s="16">
        <f t="shared" ref="F178:F202" si="11">IF(C178&gt;0,(+C178+(D178*2)+(E179*3))/6,IF(D178&gt;0,((D178*2)+(E179*3))/5,E179))</f>
        <v>1894320.7249999999</v>
      </c>
      <c r="G178" s="3">
        <f t="shared" si="10"/>
        <v>2.1156274080113766E-4</v>
      </c>
      <c r="I178" s="16"/>
    </row>
    <row r="179" spans="1:9" outlineLevel="1">
      <c r="A179" t="s">
        <v>280</v>
      </c>
      <c r="B179" t="s">
        <v>281</v>
      </c>
      <c r="C179" s="81">
        <v>3564799.46</v>
      </c>
      <c r="D179" s="73">
        <v>3649500</v>
      </c>
      <c r="E179" s="71">
        <v>3686160.42</v>
      </c>
      <c r="F179" s="16">
        <f t="shared" si="11"/>
        <v>2938156.4733333332</v>
      </c>
      <c r="G179" s="3">
        <f t="shared" si="10"/>
        <v>3.2814107357718146E-4</v>
      </c>
      <c r="I179" s="16"/>
    </row>
    <row r="180" spans="1:9" outlineLevel="1">
      <c r="A180" t="s">
        <v>282</v>
      </c>
      <c r="B180" t="s">
        <v>283</v>
      </c>
      <c r="C180" s="81">
        <v>1949952.82</v>
      </c>
      <c r="D180" s="73">
        <v>2161987</v>
      </c>
      <c r="E180" s="71">
        <v>2255046.46</v>
      </c>
      <c r="F180" s="16">
        <f t="shared" si="11"/>
        <v>1188938.7950000002</v>
      </c>
      <c r="G180" s="3">
        <f t="shared" si="10"/>
        <v>1.3278382419376318E-4</v>
      </c>
      <c r="I180" s="16"/>
    </row>
    <row r="181" spans="1:9" outlineLevel="1">
      <c r="A181" t="s">
        <v>284</v>
      </c>
      <c r="B181" t="s">
        <v>285</v>
      </c>
      <c r="C181" s="81">
        <v>259021.52</v>
      </c>
      <c r="D181" s="73">
        <v>275446</v>
      </c>
      <c r="E181" s="71">
        <v>286568.65000000002</v>
      </c>
      <c r="F181" s="16">
        <f t="shared" si="11"/>
        <v>902311.34166666679</v>
      </c>
      <c r="G181" s="3">
        <f t="shared" si="10"/>
        <v>1.0077251332345097E-4</v>
      </c>
      <c r="I181" s="16"/>
    </row>
    <row r="182" spans="1:9" outlineLevel="1">
      <c r="A182" t="s">
        <v>286</v>
      </c>
      <c r="B182" t="s">
        <v>287</v>
      </c>
      <c r="C182" s="81">
        <v>1289713.02</v>
      </c>
      <c r="D182" s="73">
        <v>1415218</v>
      </c>
      <c r="E182" s="71">
        <v>1534651.51</v>
      </c>
      <c r="F182" s="16">
        <f t="shared" si="11"/>
        <v>1353043.9083333334</v>
      </c>
      <c r="G182" s="3">
        <f t="shared" si="10"/>
        <v>1.5111151659457419E-4</v>
      </c>
      <c r="I182" s="16"/>
    </row>
    <row r="183" spans="1:9" outlineLevel="1">
      <c r="A183" t="s">
        <v>288</v>
      </c>
      <c r="B183" t="s">
        <v>289</v>
      </c>
      <c r="C183" s="81">
        <v>1402566.59</v>
      </c>
      <c r="D183" s="73">
        <v>1448565</v>
      </c>
      <c r="E183" s="71">
        <v>1332704.81</v>
      </c>
      <c r="F183" s="16">
        <f t="shared" si="11"/>
        <v>1242860.4183333332</v>
      </c>
      <c r="G183" s="3">
        <f t="shared" si="10"/>
        <v>1.3880593347562542E-4</v>
      </c>
      <c r="I183" s="16"/>
    </row>
    <row r="184" spans="1:9" outlineLevel="1">
      <c r="A184" t="s">
        <v>290</v>
      </c>
      <c r="B184" t="s">
        <v>291</v>
      </c>
      <c r="C184" s="81">
        <v>977367.37</v>
      </c>
      <c r="D184" s="73">
        <v>998949</v>
      </c>
      <c r="E184" s="71">
        <v>1052488.6399999999</v>
      </c>
      <c r="F184" s="16">
        <f t="shared" si="11"/>
        <v>748743.88666666672</v>
      </c>
      <c r="G184" s="3">
        <f t="shared" si="10"/>
        <v>8.3621694431546911E-5</v>
      </c>
      <c r="I184" s="16"/>
    </row>
    <row r="185" spans="1:9" outlineLevel="1">
      <c r="A185" t="s">
        <v>292</v>
      </c>
      <c r="B185" t="s">
        <v>293</v>
      </c>
      <c r="C185" s="81">
        <v>498148.23</v>
      </c>
      <c r="D185" s="73">
        <v>479727</v>
      </c>
      <c r="E185" s="71">
        <v>505732.65</v>
      </c>
      <c r="F185" s="16">
        <f t="shared" si="11"/>
        <v>542294.06999999995</v>
      </c>
      <c r="G185" s="3">
        <f t="shared" si="10"/>
        <v>6.0564833745037553E-5</v>
      </c>
      <c r="I185" s="16"/>
    </row>
    <row r="186" spans="1:9" outlineLevel="1">
      <c r="A186" t="s">
        <v>294</v>
      </c>
      <c r="B186" t="s">
        <v>295</v>
      </c>
      <c r="C186" s="81">
        <v>553264.93000000005</v>
      </c>
      <c r="D186" s="73">
        <v>548325</v>
      </c>
      <c r="E186" s="71">
        <v>598720.73</v>
      </c>
      <c r="F186" s="16">
        <f t="shared" si="11"/>
        <v>18009849.436666667</v>
      </c>
      <c r="G186" s="3">
        <f t="shared" si="10"/>
        <v>2.0113875427494074E-3</v>
      </c>
      <c r="I186" s="16"/>
    </row>
    <row r="187" spans="1:9" outlineLevel="1">
      <c r="A187" t="s">
        <v>296</v>
      </c>
      <c r="B187" t="s">
        <v>297</v>
      </c>
      <c r="C187" s="81">
        <v>33025023.98</v>
      </c>
      <c r="D187" s="73">
        <v>33310761</v>
      </c>
      <c r="E187" s="71">
        <v>35469727.229999997</v>
      </c>
      <c r="F187" s="16">
        <f t="shared" si="11"/>
        <v>16859189.293333333</v>
      </c>
      <c r="G187" s="3">
        <f t="shared" si="10"/>
        <v>1.8828787794542001E-3</v>
      </c>
      <c r="I187" s="16"/>
    </row>
    <row r="188" spans="1:9" outlineLevel="1">
      <c r="A188" t="s">
        <v>298</v>
      </c>
      <c r="B188" t="s">
        <v>299</v>
      </c>
      <c r="C188" s="81">
        <v>499905.41</v>
      </c>
      <c r="D188" s="73">
        <v>513932</v>
      </c>
      <c r="E188" s="71">
        <v>502863.26</v>
      </c>
      <c r="F188" s="16">
        <f t="shared" si="11"/>
        <v>301388.34999999998</v>
      </c>
      <c r="G188" s="3">
        <f t="shared" si="10"/>
        <v>3.3659846788369246E-5</v>
      </c>
      <c r="I188" s="16"/>
    </row>
    <row r="189" spans="1:9" outlineLevel="1">
      <c r="A189" t="s">
        <v>300</v>
      </c>
      <c r="B189" t="s">
        <v>301</v>
      </c>
      <c r="C189" s="81">
        <v>113739.85</v>
      </c>
      <c r="D189" s="73">
        <v>87005</v>
      </c>
      <c r="E189" s="71">
        <v>93520.23</v>
      </c>
      <c r="F189" s="16">
        <f t="shared" si="11"/>
        <v>385113.87833333336</v>
      </c>
      <c r="G189" s="3">
        <f t="shared" si="10"/>
        <v>4.3010534882236413E-5</v>
      </c>
      <c r="I189" s="16"/>
    </row>
    <row r="190" spans="1:9" outlineLevel="1">
      <c r="A190" t="s">
        <v>302</v>
      </c>
      <c r="B190" t="s">
        <v>303</v>
      </c>
      <c r="C190" s="81">
        <v>619774.89</v>
      </c>
      <c r="D190" s="73">
        <v>658673</v>
      </c>
      <c r="E190" s="71">
        <v>674311.14</v>
      </c>
      <c r="F190" s="16">
        <f t="shared" si="11"/>
        <v>5073893.376666666</v>
      </c>
      <c r="G190" s="3">
        <f t="shared" si="10"/>
        <v>5.6666581066959455E-4</v>
      </c>
      <c r="I190" s="16"/>
    </row>
    <row r="191" spans="1:9" outlineLevel="1">
      <c r="A191" t="s">
        <v>304</v>
      </c>
      <c r="B191" t="s">
        <v>305</v>
      </c>
      <c r="C191" s="81">
        <v>8926207.5199999996</v>
      </c>
      <c r="D191" s="73">
        <v>9009913</v>
      </c>
      <c r="E191" s="71">
        <v>9502079.7899999991</v>
      </c>
      <c r="F191" s="16">
        <f t="shared" si="11"/>
        <v>4769625.1166666662</v>
      </c>
      <c r="G191" s="3">
        <f t="shared" si="10"/>
        <v>5.3268432792759844E-4</v>
      </c>
      <c r="I191" s="16"/>
    </row>
    <row r="192" spans="1:9" outlineLevel="1">
      <c r="A192" t="s">
        <v>306</v>
      </c>
      <c r="B192" t="s">
        <v>307</v>
      </c>
      <c r="C192" s="81">
        <v>584190.47</v>
      </c>
      <c r="D192" s="73">
        <v>637323</v>
      </c>
      <c r="E192" s="71">
        <v>557239.06000000006</v>
      </c>
      <c r="F192" s="16">
        <f t="shared" si="11"/>
        <v>447254.11833333335</v>
      </c>
      <c r="G192" s="3">
        <f t="shared" si="10"/>
        <v>4.995052097590093E-5</v>
      </c>
      <c r="I192" s="16"/>
    </row>
    <row r="193" spans="1:9" outlineLevel="1">
      <c r="A193" t="s">
        <v>308</v>
      </c>
      <c r="B193" t="s">
        <v>309</v>
      </c>
      <c r="C193" s="81">
        <v>295455.02</v>
      </c>
      <c r="D193" s="73">
        <v>276394</v>
      </c>
      <c r="E193" s="71">
        <v>274896.08</v>
      </c>
      <c r="F193" s="16">
        <f t="shared" si="11"/>
        <v>509907.9916666667</v>
      </c>
      <c r="G193" s="3">
        <f t="shared" si="10"/>
        <v>5.6947870996556653E-5</v>
      </c>
      <c r="I193" s="16"/>
    </row>
    <row r="194" spans="1:9" outlineLevel="1">
      <c r="A194" t="s">
        <v>310</v>
      </c>
      <c r="B194" t="s">
        <v>311</v>
      </c>
      <c r="C194" s="81">
        <v>736187.54</v>
      </c>
      <c r="D194" s="73">
        <v>747376</v>
      </c>
      <c r="E194" s="71">
        <v>737068.31</v>
      </c>
      <c r="F194" s="16">
        <f t="shared" si="11"/>
        <v>817899.82166666666</v>
      </c>
      <c r="G194" s="3">
        <f t="shared" si="10"/>
        <v>9.1345211868788342E-5</v>
      </c>
      <c r="I194" s="16"/>
    </row>
    <row r="195" spans="1:9" outlineLevel="1">
      <c r="A195" t="s">
        <v>312</v>
      </c>
      <c r="B195" t="s">
        <v>313</v>
      </c>
      <c r="C195" s="81">
        <v>943937.51</v>
      </c>
      <c r="D195" s="73">
        <v>921725</v>
      </c>
      <c r="E195" s="71">
        <v>892153.13</v>
      </c>
      <c r="F195" s="16">
        <f t="shared" si="11"/>
        <v>662813.54499999993</v>
      </c>
      <c r="G195" s="3">
        <f t="shared" si="10"/>
        <v>7.4024766962478425E-5</v>
      </c>
      <c r="I195" s="16"/>
    </row>
    <row r="196" spans="1:9" outlineLevel="1">
      <c r="A196" t="s">
        <v>314</v>
      </c>
      <c r="B196" t="s">
        <v>315</v>
      </c>
      <c r="C196" s="81">
        <v>368981.32</v>
      </c>
      <c r="D196" s="73">
        <v>377155</v>
      </c>
      <c r="E196" s="71">
        <v>396497.91999999998</v>
      </c>
      <c r="F196" s="16">
        <f t="shared" si="11"/>
        <v>703176.50999999989</v>
      </c>
      <c r="G196" s="3">
        <f t="shared" si="10"/>
        <v>7.8532609478037876E-5</v>
      </c>
      <c r="I196" s="16"/>
    </row>
    <row r="197" spans="1:9" outlineLevel="1">
      <c r="A197" t="s">
        <v>316</v>
      </c>
      <c r="B197" t="s">
        <v>317</v>
      </c>
      <c r="C197" s="81">
        <v>1012011.74</v>
      </c>
      <c r="D197" s="73">
        <v>974452</v>
      </c>
      <c r="E197" s="71">
        <v>1031922.58</v>
      </c>
      <c r="F197" s="16">
        <f t="shared" si="11"/>
        <v>643336.23666666669</v>
      </c>
      <c r="G197" s="3">
        <f>+F197/$F$267</f>
        <v>7.1849489735107755E-5</v>
      </c>
      <c r="I197" s="16"/>
    </row>
    <row r="198" spans="1:9" outlineLevel="1">
      <c r="A198" t="s">
        <v>318</v>
      </c>
      <c r="B198" t="s">
        <v>319</v>
      </c>
      <c r="C198" s="81">
        <v>283673.58</v>
      </c>
      <c r="D198" s="73">
        <v>283335</v>
      </c>
      <c r="E198" s="71">
        <v>299700.56</v>
      </c>
      <c r="F198" s="16">
        <f>IF(C198&gt;0,(+C198+(D198*2)+(E262*3))/6,IF(D198&gt;0,((D198*2)+(E262*3))/5,E262))</f>
        <v>629983.45500000007</v>
      </c>
      <c r="G198" s="3">
        <f>+F198/$F$267</f>
        <v>7.035821581858595E-5</v>
      </c>
      <c r="I198" s="16"/>
    </row>
    <row r="199" spans="1:9" outlineLevel="1">
      <c r="A199" t="s">
        <v>320</v>
      </c>
      <c r="B199" t="s">
        <v>321</v>
      </c>
      <c r="C199" s="81">
        <v>694363.97</v>
      </c>
      <c r="D199" s="73">
        <v>613988</v>
      </c>
      <c r="E199" s="71">
        <v>658480.30000000005</v>
      </c>
      <c r="F199" s="16">
        <f t="shared" si="11"/>
        <v>2647774.1800000002</v>
      </c>
      <c r="G199" s="3">
        <f t="shared" ref="G199:G229" si="12">+F199/$F$267</f>
        <v>2.9571041226046077E-4</v>
      </c>
      <c r="I199" s="16"/>
    </row>
    <row r="200" spans="1:9" outlineLevel="1">
      <c r="A200" t="s">
        <v>322</v>
      </c>
      <c r="B200" t="s">
        <v>323</v>
      </c>
      <c r="C200" s="81">
        <v>4517443.83</v>
      </c>
      <c r="D200" s="73">
        <v>4646121</v>
      </c>
      <c r="E200" s="71">
        <v>4654768.37</v>
      </c>
      <c r="F200" s="16">
        <f t="shared" si="11"/>
        <v>2632930.2799999998</v>
      </c>
      <c r="G200" s="3">
        <f t="shared" si="12"/>
        <v>2.9405260631095446E-4</v>
      </c>
      <c r="I200" s="16"/>
    </row>
    <row r="201" spans="1:9" outlineLevel="1">
      <c r="A201" t="s">
        <v>324</v>
      </c>
      <c r="B201" t="s">
        <v>325</v>
      </c>
      <c r="C201" s="81">
        <v>770256.19</v>
      </c>
      <c r="D201" s="73">
        <v>686723</v>
      </c>
      <c r="E201" s="71">
        <v>662631.94999999995</v>
      </c>
      <c r="F201" s="16">
        <f t="shared" si="11"/>
        <v>1646735.6583333332</v>
      </c>
      <c r="G201" s="3">
        <f t="shared" si="12"/>
        <v>1.8391178677093647E-4</v>
      </c>
      <c r="I201" s="16"/>
    </row>
    <row r="202" spans="1:9" outlineLevel="1">
      <c r="A202" t="s">
        <v>326</v>
      </c>
      <c r="B202" t="s">
        <v>327</v>
      </c>
      <c r="C202" s="81">
        <v>2494510.7400000002</v>
      </c>
      <c r="D202" s="73">
        <v>2538043</v>
      </c>
      <c r="E202" s="71">
        <v>2578903.92</v>
      </c>
      <c r="F202" s="16">
        <f t="shared" si="11"/>
        <v>1382115.7033333334</v>
      </c>
      <c r="G202" s="3">
        <f t="shared" si="12"/>
        <v>1.5435833142853468E-4</v>
      </c>
      <c r="I202" s="16"/>
    </row>
    <row r="203" spans="1:9" outlineLevel="1">
      <c r="A203" t="s">
        <v>328</v>
      </c>
      <c r="B203" t="s">
        <v>329</v>
      </c>
      <c r="C203" s="81">
        <v>234502.9</v>
      </c>
      <c r="D203" s="73">
        <v>229511</v>
      </c>
      <c r="E203" s="71">
        <v>240699.16</v>
      </c>
      <c r="F203" s="16">
        <f>IF(C203&gt;0,(+C203+(D203*2)+(E146*3))/6,IF(D203&gt;0,((D203*2)+(E146*3))/5,E146))</f>
        <v>590582.40333333332</v>
      </c>
      <c r="G203" s="3">
        <f t="shared" si="12"/>
        <v>6.5957802324167125E-5</v>
      </c>
      <c r="I203" s="16"/>
    </row>
    <row r="204" spans="1:9" outlineLevel="1">
      <c r="A204" t="s">
        <v>330</v>
      </c>
      <c r="B204" t="s">
        <v>331</v>
      </c>
      <c r="C204" s="81">
        <v>834173.37</v>
      </c>
      <c r="D204" s="73">
        <v>865204</v>
      </c>
      <c r="E204" s="71">
        <v>827494.29</v>
      </c>
      <c r="F204" s="16">
        <f t="shared" ref="F204:F235" si="13">IF(C204&gt;0,(+C204+(D204*2)+(E204*3))/6,IF(D204&gt;0,((D204*2)+(E204*3))/5,E204))</f>
        <v>841177.37333333341</v>
      </c>
      <c r="G204" s="3">
        <f t="shared" si="12"/>
        <v>9.3944910306728468E-5</v>
      </c>
      <c r="I204" s="16"/>
    </row>
    <row r="205" spans="1:9" outlineLevel="1">
      <c r="A205" t="s">
        <v>510</v>
      </c>
      <c r="B205" t="s">
        <v>508</v>
      </c>
      <c r="C205" s="81">
        <v>187456.03</v>
      </c>
      <c r="D205" s="73">
        <v>208609</v>
      </c>
      <c r="E205" s="71">
        <v>220080.85</v>
      </c>
      <c r="F205" s="16">
        <f t="shared" si="13"/>
        <v>210819.43000000002</v>
      </c>
      <c r="G205" s="3">
        <f t="shared" si="12"/>
        <v>2.3544870642184202E-5</v>
      </c>
      <c r="I205" s="16"/>
    </row>
    <row r="206" spans="1:9" outlineLevel="1">
      <c r="A206" t="s">
        <v>332</v>
      </c>
      <c r="B206" t="s">
        <v>333</v>
      </c>
      <c r="C206" s="81">
        <v>1068227.97</v>
      </c>
      <c r="D206" s="73">
        <v>1054027</v>
      </c>
      <c r="E206" s="71">
        <v>962677.47</v>
      </c>
      <c r="F206" s="16">
        <f t="shared" si="13"/>
        <v>1010719.0633333334</v>
      </c>
      <c r="G206" s="3">
        <f t="shared" si="12"/>
        <v>1.1287977394575496E-4</v>
      </c>
      <c r="I206" s="16"/>
    </row>
    <row r="207" spans="1:9" outlineLevel="1">
      <c r="A207" t="s">
        <v>334</v>
      </c>
      <c r="B207" t="s">
        <v>335</v>
      </c>
      <c r="C207" s="81">
        <v>793369.65</v>
      </c>
      <c r="D207" s="73">
        <v>746154</v>
      </c>
      <c r="E207" s="71">
        <v>648411.38</v>
      </c>
      <c r="F207" s="16">
        <f t="shared" si="13"/>
        <v>705151.96499999997</v>
      </c>
      <c r="G207" s="3">
        <f t="shared" si="12"/>
        <v>7.8753233508918036E-5</v>
      </c>
      <c r="I207" s="16"/>
    </row>
    <row r="208" spans="1:9" outlineLevel="1">
      <c r="A208" t="s">
        <v>336</v>
      </c>
      <c r="B208" t="s">
        <v>337</v>
      </c>
      <c r="C208" s="81">
        <v>644994.79</v>
      </c>
      <c r="D208" s="73">
        <v>642243</v>
      </c>
      <c r="E208" s="71">
        <v>630129.06000000006</v>
      </c>
      <c r="F208" s="16">
        <f t="shared" si="13"/>
        <v>636644.66166666674</v>
      </c>
      <c r="G208" s="3">
        <f t="shared" si="12"/>
        <v>7.110215696901748E-5</v>
      </c>
      <c r="I208" s="16"/>
    </row>
    <row r="209" spans="1:9" outlineLevel="1">
      <c r="A209" t="s">
        <v>338</v>
      </c>
      <c r="B209" t="s">
        <v>339</v>
      </c>
      <c r="C209" s="81">
        <v>121897.99</v>
      </c>
      <c r="D209" s="73">
        <v>127474</v>
      </c>
      <c r="E209" s="71">
        <v>154653.31</v>
      </c>
      <c r="F209" s="16">
        <f t="shared" si="13"/>
        <v>140134.31999999998</v>
      </c>
      <c r="G209" s="3">
        <f t="shared" si="12"/>
        <v>1.5650570902930749E-5</v>
      </c>
      <c r="I209" s="16"/>
    </row>
    <row r="210" spans="1:9" outlineLevel="1">
      <c r="A210" t="s">
        <v>340</v>
      </c>
      <c r="B210" t="s">
        <v>341</v>
      </c>
      <c r="C210" s="81">
        <v>1708055.69</v>
      </c>
      <c r="D210" s="73">
        <v>1732758</v>
      </c>
      <c r="E210" s="71">
        <v>1754841.18</v>
      </c>
      <c r="F210" s="16">
        <f t="shared" si="13"/>
        <v>1739682.5383333333</v>
      </c>
      <c r="G210" s="3">
        <f t="shared" si="12"/>
        <v>1.9429233976927548E-4</v>
      </c>
      <c r="I210" s="16"/>
    </row>
    <row r="211" spans="1:9" outlineLevel="1">
      <c r="A211" t="s">
        <v>342</v>
      </c>
      <c r="B211" t="s">
        <v>343</v>
      </c>
      <c r="C211" s="81">
        <v>1322267.8999999999</v>
      </c>
      <c r="D211" s="73">
        <v>1331576</v>
      </c>
      <c r="E211" s="71">
        <v>1449129.68</v>
      </c>
      <c r="F211" s="16">
        <f t="shared" si="13"/>
        <v>1388801.49</v>
      </c>
      <c r="G211" s="3">
        <f t="shared" si="12"/>
        <v>1.5510501773827333E-4</v>
      </c>
      <c r="I211" s="16"/>
    </row>
    <row r="212" spans="1:9" outlineLevel="1">
      <c r="A212" t="s">
        <v>344</v>
      </c>
      <c r="B212" t="s">
        <v>345</v>
      </c>
      <c r="C212" s="81">
        <v>550147.55000000005</v>
      </c>
      <c r="D212" s="73">
        <v>533350</v>
      </c>
      <c r="E212" s="71">
        <v>427376.1</v>
      </c>
      <c r="F212" s="16">
        <f t="shared" si="13"/>
        <v>483162.6416666666</v>
      </c>
      <c r="G212" s="3">
        <f t="shared" si="12"/>
        <v>5.3960879683517136E-5</v>
      </c>
      <c r="I212" s="16"/>
    </row>
    <row r="213" spans="1:9" outlineLevel="1">
      <c r="A213" t="s">
        <v>346</v>
      </c>
      <c r="B213" t="s">
        <v>347</v>
      </c>
      <c r="C213" s="81">
        <v>5895104.3799999999</v>
      </c>
      <c r="D213" s="73">
        <v>5885740</v>
      </c>
      <c r="E213" s="71">
        <v>6020251.2199999997</v>
      </c>
      <c r="F213" s="16">
        <f t="shared" si="13"/>
        <v>5954556.3399999999</v>
      </c>
      <c r="G213" s="3">
        <f t="shared" si="12"/>
        <v>6.6502057593504445E-4</v>
      </c>
      <c r="I213" s="16"/>
    </row>
    <row r="214" spans="1:9" outlineLevel="1">
      <c r="A214" t="s">
        <v>489</v>
      </c>
      <c r="B214" t="s">
        <v>351</v>
      </c>
      <c r="C214" s="81">
        <v>862769</v>
      </c>
      <c r="D214" s="73">
        <v>853367</v>
      </c>
      <c r="E214" s="71">
        <v>874297.39</v>
      </c>
      <c r="F214" s="16">
        <f t="shared" si="13"/>
        <v>865399.19499999995</v>
      </c>
      <c r="G214" s="3">
        <f t="shared" si="12"/>
        <v>9.6650067311752707E-5</v>
      </c>
      <c r="I214" s="16"/>
    </row>
    <row r="215" spans="1:9" outlineLevel="1">
      <c r="A215" t="s">
        <v>490</v>
      </c>
      <c r="B215" t="s">
        <v>352</v>
      </c>
      <c r="C215" s="81">
        <v>454826.32</v>
      </c>
      <c r="D215" s="73">
        <v>471438</v>
      </c>
      <c r="E215" s="71">
        <v>483446.35</v>
      </c>
      <c r="F215" s="16">
        <f t="shared" si="13"/>
        <v>474673.5616666667</v>
      </c>
      <c r="G215" s="3">
        <f t="shared" si="12"/>
        <v>5.3012796812449938E-5</v>
      </c>
      <c r="I215" s="16"/>
    </row>
    <row r="216" spans="1:9" outlineLevel="1">
      <c r="A216" t="s">
        <v>491</v>
      </c>
      <c r="B216" t="s">
        <v>348</v>
      </c>
      <c r="C216" s="81">
        <v>250915.51</v>
      </c>
      <c r="D216" s="73">
        <v>250901</v>
      </c>
      <c r="E216" s="71">
        <v>241630.98</v>
      </c>
      <c r="F216" s="16">
        <f t="shared" si="13"/>
        <v>246268.40833333335</v>
      </c>
      <c r="G216" s="3">
        <f t="shared" si="12"/>
        <v>2.7503906150704094E-5</v>
      </c>
      <c r="I216" s="16"/>
    </row>
    <row r="217" spans="1:9" outlineLevel="1">
      <c r="A217" t="s">
        <v>350</v>
      </c>
      <c r="B217" t="s">
        <v>349</v>
      </c>
      <c r="C217" s="81">
        <v>2869879.68</v>
      </c>
      <c r="D217" s="73">
        <v>2768431</v>
      </c>
      <c r="E217" s="71">
        <v>2857839.85</v>
      </c>
      <c r="F217" s="16">
        <f t="shared" si="13"/>
        <v>2830043.5383333336</v>
      </c>
      <c r="G217" s="3">
        <f t="shared" si="12"/>
        <v>3.1606673550823851E-4</v>
      </c>
      <c r="I217" s="16"/>
    </row>
    <row r="218" spans="1:9" outlineLevel="1">
      <c r="A218" t="s">
        <v>353</v>
      </c>
      <c r="B218" t="s">
        <v>354</v>
      </c>
      <c r="C218" s="81">
        <v>1992760.07</v>
      </c>
      <c r="D218" s="73">
        <v>1688655</v>
      </c>
      <c r="E218" s="71">
        <v>1492189.76</v>
      </c>
      <c r="F218" s="16">
        <f t="shared" si="13"/>
        <v>1641106.5583333336</v>
      </c>
      <c r="G218" s="3">
        <f t="shared" si="12"/>
        <v>1.832831140184681E-4</v>
      </c>
      <c r="I218" s="16"/>
    </row>
    <row r="219" spans="1:9" outlineLevel="1">
      <c r="A219" t="s">
        <v>355</v>
      </c>
      <c r="B219" t="s">
        <v>356</v>
      </c>
      <c r="C219" s="81">
        <v>279470.61</v>
      </c>
      <c r="D219" s="73">
        <v>285708</v>
      </c>
      <c r="E219" s="71">
        <v>306349.67</v>
      </c>
      <c r="F219" s="16">
        <f t="shared" si="13"/>
        <v>294989.27</v>
      </c>
      <c r="G219" s="3">
        <f t="shared" si="12"/>
        <v>3.2945180636255151E-5</v>
      </c>
      <c r="I219" s="16"/>
    </row>
    <row r="220" spans="1:9" outlineLevel="1">
      <c r="A220" t="s">
        <v>357</v>
      </c>
      <c r="B220" t="s">
        <v>358</v>
      </c>
      <c r="C220" s="81">
        <v>396241.74</v>
      </c>
      <c r="D220" s="73">
        <v>353747</v>
      </c>
      <c r="E220" s="71">
        <v>347857.15</v>
      </c>
      <c r="F220" s="16">
        <f t="shared" si="13"/>
        <v>357884.53166666668</v>
      </c>
      <c r="G220" s="3">
        <f t="shared" si="12"/>
        <v>3.9969489543399019E-5</v>
      </c>
      <c r="I220" s="16"/>
    </row>
    <row r="221" spans="1:9" outlineLevel="1">
      <c r="A221" t="s">
        <v>359</v>
      </c>
      <c r="B221" t="s">
        <v>360</v>
      </c>
      <c r="C221" s="81">
        <v>3067078.77</v>
      </c>
      <c r="D221" s="73">
        <v>3079014</v>
      </c>
      <c r="E221" s="71">
        <v>2961893.57</v>
      </c>
      <c r="F221" s="16">
        <f t="shared" si="13"/>
        <v>3018464.5799999996</v>
      </c>
      <c r="G221" s="3">
        <f t="shared" si="12"/>
        <v>3.3711009499510955E-4</v>
      </c>
      <c r="I221" s="16"/>
    </row>
    <row r="222" spans="1:9" outlineLevel="1">
      <c r="A222" t="s">
        <v>361</v>
      </c>
      <c r="B222" t="s">
        <v>362</v>
      </c>
      <c r="C222" s="81">
        <v>465355.04</v>
      </c>
      <c r="D222" s="73">
        <v>433123</v>
      </c>
      <c r="E222" s="71">
        <v>428410</v>
      </c>
      <c r="F222" s="16">
        <f t="shared" si="13"/>
        <v>436138.50666666665</v>
      </c>
      <c r="G222" s="3">
        <f t="shared" si="12"/>
        <v>4.8709100112556311E-5</v>
      </c>
      <c r="I222" s="16"/>
    </row>
    <row r="223" spans="1:9" outlineLevel="1">
      <c r="A223" t="s">
        <v>363</v>
      </c>
      <c r="B223" t="s">
        <v>364</v>
      </c>
      <c r="C223" s="81">
        <v>630526.35</v>
      </c>
      <c r="D223" s="73">
        <v>650620</v>
      </c>
      <c r="E223" s="71">
        <v>714680.83</v>
      </c>
      <c r="F223" s="16">
        <f t="shared" si="13"/>
        <v>679301.47333333327</v>
      </c>
      <c r="G223" s="3">
        <f t="shared" si="12"/>
        <v>7.586618233755053E-5</v>
      </c>
      <c r="I223" s="16"/>
    </row>
    <row r="224" spans="1:9" outlineLevel="1">
      <c r="A224" t="s">
        <v>365</v>
      </c>
      <c r="B224" t="s">
        <v>366</v>
      </c>
      <c r="C224" s="81">
        <v>857433.69</v>
      </c>
      <c r="D224" s="73">
        <v>940635</v>
      </c>
      <c r="E224" s="71">
        <v>1002554.26</v>
      </c>
      <c r="F224" s="16">
        <f t="shared" si="13"/>
        <v>957727.74500000011</v>
      </c>
      <c r="G224" s="3">
        <f t="shared" si="12"/>
        <v>1.069615635829002E-4</v>
      </c>
      <c r="I224" s="16"/>
    </row>
    <row r="225" spans="1:11" outlineLevel="1">
      <c r="A225" t="s">
        <v>367</v>
      </c>
      <c r="B225" t="s">
        <v>368</v>
      </c>
      <c r="C225" s="81">
        <v>817492.86</v>
      </c>
      <c r="D225" s="73">
        <v>839564</v>
      </c>
      <c r="E225" s="71">
        <v>888089.17</v>
      </c>
      <c r="F225" s="16">
        <f t="shared" si="13"/>
        <v>860148.06166666665</v>
      </c>
      <c r="G225" s="3">
        <f t="shared" si="12"/>
        <v>9.6063606874694342E-5</v>
      </c>
      <c r="I225" s="16"/>
    </row>
    <row r="226" spans="1:11" outlineLevel="1">
      <c r="A226" t="s">
        <v>369</v>
      </c>
      <c r="B226" t="s">
        <v>370</v>
      </c>
      <c r="C226" s="81">
        <v>367813.09</v>
      </c>
      <c r="D226" s="73">
        <v>360834</v>
      </c>
      <c r="E226" s="71">
        <v>338993.83</v>
      </c>
      <c r="F226" s="16">
        <f t="shared" si="13"/>
        <v>351077.09666666668</v>
      </c>
      <c r="G226" s="3">
        <f t="shared" si="12"/>
        <v>3.920921722656334E-5</v>
      </c>
      <c r="I226" s="16"/>
    </row>
    <row r="227" spans="1:11" outlineLevel="1">
      <c r="A227" t="s">
        <v>371</v>
      </c>
      <c r="B227" t="s">
        <v>372</v>
      </c>
      <c r="C227" s="81">
        <v>5874486.5899999999</v>
      </c>
      <c r="D227" s="73">
        <v>5974523</v>
      </c>
      <c r="E227" s="71">
        <v>6095903.1200000001</v>
      </c>
      <c r="F227" s="16">
        <f t="shared" si="13"/>
        <v>6018540.3250000002</v>
      </c>
      <c r="G227" s="3">
        <f t="shared" si="12"/>
        <v>6.7216647633898949E-4</v>
      </c>
      <c r="I227" s="16"/>
    </row>
    <row r="228" spans="1:11" outlineLevel="1">
      <c r="A228" t="s">
        <v>373</v>
      </c>
      <c r="B228" t="s">
        <v>374</v>
      </c>
      <c r="C228" s="81">
        <v>968833.58</v>
      </c>
      <c r="D228" s="73">
        <v>971989</v>
      </c>
      <c r="E228" s="71">
        <v>1032001.09</v>
      </c>
      <c r="F228" s="16">
        <f t="shared" si="13"/>
        <v>1001469.1416666666</v>
      </c>
      <c r="G228" s="3">
        <f t="shared" si="12"/>
        <v>1.1184671826823983E-4</v>
      </c>
      <c r="I228" s="16"/>
    </row>
    <row r="229" spans="1:11" outlineLevel="1">
      <c r="A229" t="s">
        <v>375</v>
      </c>
      <c r="B229" t="s">
        <v>376</v>
      </c>
      <c r="C229" s="81">
        <v>487845.63</v>
      </c>
      <c r="D229" s="73">
        <v>517660</v>
      </c>
      <c r="E229" s="71">
        <v>408894.04</v>
      </c>
      <c r="F229" s="16">
        <f t="shared" si="13"/>
        <v>458307.95833333331</v>
      </c>
      <c r="G229" s="3">
        <f t="shared" si="12"/>
        <v>5.1185043016395024E-5</v>
      </c>
      <c r="I229" s="16"/>
    </row>
    <row r="230" spans="1:11" outlineLevel="1">
      <c r="A230" t="s">
        <v>377</v>
      </c>
      <c r="B230" t="s">
        <v>378</v>
      </c>
      <c r="C230" s="81">
        <v>495378.89</v>
      </c>
      <c r="D230" s="73">
        <v>512473</v>
      </c>
      <c r="E230" s="71">
        <v>513049.94</v>
      </c>
      <c r="F230" s="16">
        <f t="shared" si="13"/>
        <v>509912.45166666666</v>
      </c>
      <c r="G230" s="3">
        <f t="shared" ref="G230:G264" si="14">+F230/$F$267</f>
        <v>5.6948369101133939E-5</v>
      </c>
      <c r="I230" s="16"/>
    </row>
    <row r="231" spans="1:11" outlineLevel="1">
      <c r="A231" t="s">
        <v>379</v>
      </c>
      <c r="B231" t="s">
        <v>380</v>
      </c>
      <c r="C231" s="81">
        <v>1381243.29</v>
      </c>
      <c r="D231" s="73">
        <v>1403354</v>
      </c>
      <c r="E231" s="71">
        <v>1466027.7</v>
      </c>
      <c r="F231" s="16">
        <f t="shared" si="13"/>
        <v>1431005.7316666667</v>
      </c>
      <c r="G231" s="3">
        <f t="shared" si="14"/>
        <v>1.5981849889412858E-4</v>
      </c>
      <c r="I231" s="16"/>
    </row>
    <row r="232" spans="1:11" outlineLevel="1">
      <c r="A232" t="s">
        <v>516</v>
      </c>
      <c r="B232" t="s">
        <v>517</v>
      </c>
      <c r="C232" s="81">
        <v>187322.45</v>
      </c>
      <c r="D232" s="73">
        <v>193268</v>
      </c>
      <c r="E232" s="71">
        <v>192286.25</v>
      </c>
      <c r="F232" s="16">
        <f t="shared" si="13"/>
        <v>191786.19999999998</v>
      </c>
      <c r="G232" s="3">
        <f>+F232/$F$267</f>
        <v>2.141918925573448E-5</v>
      </c>
      <c r="I232" s="16"/>
    </row>
    <row r="233" spans="1:11" outlineLevel="1">
      <c r="A233" t="s">
        <v>381</v>
      </c>
      <c r="B233" t="s">
        <v>382</v>
      </c>
      <c r="C233" s="81">
        <v>836218.2</v>
      </c>
      <c r="D233" s="73">
        <v>871312</v>
      </c>
      <c r="E233" s="71">
        <v>790056.5</v>
      </c>
      <c r="F233" s="16">
        <f t="shared" si="13"/>
        <v>824835.28333333333</v>
      </c>
      <c r="G233" s="3">
        <f t="shared" si="14"/>
        <v>9.2119782541830641E-5</v>
      </c>
      <c r="I233" s="16"/>
    </row>
    <row r="234" spans="1:11" outlineLevel="1">
      <c r="A234" t="s">
        <v>383</v>
      </c>
      <c r="B234" t="s">
        <v>384</v>
      </c>
      <c r="C234" s="81">
        <v>800004.56</v>
      </c>
      <c r="D234" s="73">
        <v>811652</v>
      </c>
      <c r="E234" s="71">
        <v>849694.08</v>
      </c>
      <c r="F234" s="16">
        <f t="shared" si="13"/>
        <v>828731.79999999993</v>
      </c>
      <c r="G234" s="3">
        <f t="shared" si="14"/>
        <v>9.2554955812490646E-5</v>
      </c>
      <c r="I234" s="16"/>
    </row>
    <row r="235" spans="1:11" outlineLevel="1">
      <c r="A235" t="s">
        <v>385</v>
      </c>
      <c r="B235" t="s">
        <v>386</v>
      </c>
      <c r="C235" s="81">
        <v>3445712.14</v>
      </c>
      <c r="D235" s="73">
        <v>3396123</v>
      </c>
      <c r="E235" s="71">
        <v>3222057.33</v>
      </c>
      <c r="F235" s="16">
        <f t="shared" si="13"/>
        <v>3317355.021666667</v>
      </c>
      <c r="G235" s="3">
        <f t="shared" si="14"/>
        <v>3.7049096878471701E-4</v>
      </c>
      <c r="I235" s="16"/>
    </row>
    <row r="236" spans="1:11" s="49" customFormat="1" outlineLevel="1">
      <c r="A236" s="49" t="s">
        <v>574</v>
      </c>
      <c r="B236" s="49" t="s">
        <v>575</v>
      </c>
      <c r="C236" s="81">
        <v>125882.84</v>
      </c>
      <c r="D236" s="73">
        <v>158299</v>
      </c>
      <c r="E236" s="71">
        <v>181827.29</v>
      </c>
      <c r="F236" s="16">
        <f t="shared" ref="F236:F264" si="15">IF(C236&gt;0,(+C236+(D236*2)+(E236*3))/6,IF(D236&gt;0,((D236*2)+(E236*3))/5,E236))</f>
        <v>164660.45166666666</v>
      </c>
      <c r="G236" s="3">
        <f t="shared" si="14"/>
        <v>1.8389714052330423E-5</v>
      </c>
      <c r="I236" s="16"/>
      <c r="K236" s="61"/>
    </row>
    <row r="237" spans="1:11" outlineLevel="1">
      <c r="A237" t="s">
        <v>387</v>
      </c>
      <c r="B237" t="s">
        <v>388</v>
      </c>
      <c r="C237" s="81">
        <v>462817.23</v>
      </c>
      <c r="D237" s="73">
        <v>493700</v>
      </c>
      <c r="E237" s="71">
        <v>494096.72</v>
      </c>
      <c r="F237" s="16">
        <f t="shared" si="15"/>
        <v>488751.23166666663</v>
      </c>
      <c r="G237" s="3">
        <f t="shared" si="14"/>
        <v>5.4585028172212908E-5</v>
      </c>
      <c r="I237" s="16"/>
    </row>
    <row r="238" spans="1:11" outlineLevel="1">
      <c r="A238" t="s">
        <v>389</v>
      </c>
      <c r="B238" t="s">
        <v>390</v>
      </c>
      <c r="C238" s="81">
        <v>672481.43</v>
      </c>
      <c r="D238" s="73">
        <v>685562</v>
      </c>
      <c r="E238" s="71">
        <v>709694.32</v>
      </c>
      <c r="F238" s="16">
        <f t="shared" si="15"/>
        <v>695448.06500000006</v>
      </c>
      <c r="G238" s="3">
        <f t="shared" si="14"/>
        <v>7.766947633233953E-5</v>
      </c>
      <c r="I238" s="16"/>
    </row>
    <row r="239" spans="1:11" outlineLevel="1">
      <c r="A239" t="s">
        <v>391</v>
      </c>
      <c r="B239" t="s">
        <v>392</v>
      </c>
      <c r="C239" s="81">
        <v>380277.55</v>
      </c>
      <c r="D239" s="73">
        <v>354446</v>
      </c>
      <c r="E239" s="71">
        <v>339443.83</v>
      </c>
      <c r="F239" s="16">
        <f t="shared" si="15"/>
        <v>351250.17333333334</v>
      </c>
      <c r="G239" s="3">
        <f t="shared" si="14"/>
        <v>3.9228546885731129E-5</v>
      </c>
      <c r="I239" s="16"/>
    </row>
    <row r="240" spans="1:11" outlineLevel="1">
      <c r="A240" t="s">
        <v>393</v>
      </c>
      <c r="B240" t="s">
        <v>394</v>
      </c>
      <c r="C240" s="81">
        <v>2128391.67</v>
      </c>
      <c r="D240" s="73">
        <v>2042582</v>
      </c>
      <c r="E240" s="71">
        <v>2153200.9</v>
      </c>
      <c r="F240" s="16">
        <f t="shared" si="15"/>
        <v>2112193.0616666665</v>
      </c>
      <c r="G240" s="3">
        <f t="shared" si="14"/>
        <v>2.35895298684095E-4</v>
      </c>
      <c r="I240" s="16"/>
    </row>
    <row r="241" spans="1:9" outlineLevel="1">
      <c r="A241" t="s">
        <v>395</v>
      </c>
      <c r="B241" t="s">
        <v>396</v>
      </c>
      <c r="C241" s="81">
        <v>360190.28</v>
      </c>
      <c r="D241" s="73">
        <v>358341</v>
      </c>
      <c r="E241" s="71">
        <v>400237.24</v>
      </c>
      <c r="F241" s="16">
        <f t="shared" si="15"/>
        <v>379597.33333333331</v>
      </c>
      <c r="G241" s="3">
        <f t="shared" si="14"/>
        <v>4.239443256938608E-5</v>
      </c>
      <c r="I241" s="16"/>
    </row>
    <row r="242" spans="1:9" outlineLevel="1">
      <c r="A242" t="s">
        <v>397</v>
      </c>
      <c r="B242" t="s">
        <v>398</v>
      </c>
      <c r="C242" s="81">
        <v>2512391.0099999998</v>
      </c>
      <c r="D242" s="73">
        <v>2630892</v>
      </c>
      <c r="E242" s="71">
        <v>2437132.12</v>
      </c>
      <c r="F242" s="16">
        <f t="shared" si="15"/>
        <v>2514261.895</v>
      </c>
      <c r="G242" s="3">
        <f t="shared" si="14"/>
        <v>2.8079940771278962E-4</v>
      </c>
      <c r="I242" s="16"/>
    </row>
    <row r="243" spans="1:9" outlineLevel="1">
      <c r="A243" t="s">
        <v>399</v>
      </c>
      <c r="B243" t="s">
        <v>400</v>
      </c>
      <c r="C243" s="81">
        <v>964756.87</v>
      </c>
      <c r="D243" s="73">
        <v>1020936</v>
      </c>
      <c r="E243" s="71">
        <v>1079717.74</v>
      </c>
      <c r="F243" s="16">
        <f t="shared" si="15"/>
        <v>1040963.6816666666</v>
      </c>
      <c r="G243" s="3">
        <f t="shared" si="14"/>
        <v>1.1625757278659505E-4</v>
      </c>
      <c r="I243" s="16"/>
    </row>
    <row r="244" spans="1:9" outlineLevel="1">
      <c r="A244" t="s">
        <v>401</v>
      </c>
      <c r="B244" t="s">
        <v>402</v>
      </c>
      <c r="C244" s="81">
        <v>14792921.01</v>
      </c>
      <c r="D244" s="73">
        <v>15645306</v>
      </c>
      <c r="E244" s="71">
        <v>16039184.5</v>
      </c>
      <c r="F244" s="16">
        <f t="shared" si="15"/>
        <v>15700181.084999999</v>
      </c>
      <c r="G244" s="3">
        <f t="shared" si="14"/>
        <v>1.7534376822154966E-3</v>
      </c>
      <c r="I244" s="16"/>
    </row>
    <row r="245" spans="1:9" outlineLevel="1">
      <c r="A245" t="s">
        <v>403</v>
      </c>
      <c r="B245" t="s">
        <v>404</v>
      </c>
      <c r="C245" s="81">
        <v>3507154.74</v>
      </c>
      <c r="D245" s="73">
        <v>3548036</v>
      </c>
      <c r="E245" s="71">
        <v>3708505.98</v>
      </c>
      <c r="F245" s="16">
        <f t="shared" si="15"/>
        <v>3621457.4466666668</v>
      </c>
      <c r="G245" s="3">
        <f t="shared" si="14"/>
        <v>4.0445393063600141E-4</v>
      </c>
      <c r="I245" s="16"/>
    </row>
    <row r="246" spans="1:9" outlineLevel="1">
      <c r="A246" t="s">
        <v>405</v>
      </c>
      <c r="B246" t="s">
        <v>406</v>
      </c>
      <c r="C246" s="81">
        <v>966219.4</v>
      </c>
      <c r="D246" s="73">
        <v>937178</v>
      </c>
      <c r="E246" s="71">
        <v>942380.38</v>
      </c>
      <c r="F246" s="16">
        <f t="shared" si="15"/>
        <v>944619.42333333334</v>
      </c>
      <c r="G246" s="3">
        <f t="shared" si="14"/>
        <v>1.0549759160471104E-4</v>
      </c>
      <c r="I246" s="16"/>
    </row>
    <row r="247" spans="1:9" outlineLevel="1">
      <c r="A247" t="s">
        <v>407</v>
      </c>
      <c r="B247" t="s">
        <v>408</v>
      </c>
      <c r="C247" s="81">
        <v>6306435.2199999997</v>
      </c>
      <c r="D247" s="73">
        <v>6135825</v>
      </c>
      <c r="E247" s="71">
        <v>6382236.1699999999</v>
      </c>
      <c r="F247" s="16">
        <f t="shared" si="15"/>
        <v>6287465.6216666661</v>
      </c>
      <c r="G247" s="3">
        <f t="shared" si="14"/>
        <v>7.0220076360761393E-4</v>
      </c>
      <c r="I247" s="16"/>
    </row>
    <row r="248" spans="1:9" outlineLevel="1">
      <c r="A248" t="s">
        <v>409</v>
      </c>
      <c r="B248" t="s">
        <v>410</v>
      </c>
      <c r="C248" s="81">
        <v>11429620.720000001</v>
      </c>
      <c r="D248" s="73">
        <v>11592725</v>
      </c>
      <c r="E248" s="71">
        <v>11303149.15</v>
      </c>
      <c r="F248" s="16">
        <f t="shared" si="15"/>
        <v>11420753.028333334</v>
      </c>
      <c r="G248" s="3">
        <f t="shared" si="14"/>
        <v>1.2754998563863009E-3</v>
      </c>
      <c r="I248" s="16"/>
    </row>
    <row r="249" spans="1:9" outlineLevel="1">
      <c r="A249" t="s">
        <v>411</v>
      </c>
      <c r="B249" t="s">
        <v>412</v>
      </c>
      <c r="C249" s="81">
        <v>232584.47</v>
      </c>
      <c r="D249" s="73">
        <v>220742</v>
      </c>
      <c r="E249" s="71">
        <v>196769.7</v>
      </c>
      <c r="F249" s="16">
        <f t="shared" si="15"/>
        <v>210729.595</v>
      </c>
      <c r="G249" s="3">
        <f t="shared" si="14"/>
        <v>2.3534837632161639E-5</v>
      </c>
      <c r="I249" s="16"/>
    </row>
    <row r="250" spans="1:9" outlineLevel="1">
      <c r="A250" t="s">
        <v>413</v>
      </c>
      <c r="B250" t="s">
        <v>414</v>
      </c>
      <c r="C250" s="81">
        <v>649570.35</v>
      </c>
      <c r="D250" s="73">
        <v>594163</v>
      </c>
      <c r="E250" s="71">
        <v>565103.74</v>
      </c>
      <c r="F250" s="16">
        <f t="shared" si="15"/>
        <v>588867.92833333334</v>
      </c>
      <c r="G250" s="3">
        <f t="shared" si="14"/>
        <v>6.5766325228843131E-5</v>
      </c>
      <c r="I250" s="16"/>
    </row>
    <row r="251" spans="1:9" outlineLevel="1">
      <c r="A251" t="s">
        <v>415</v>
      </c>
      <c r="B251" t="s">
        <v>416</v>
      </c>
      <c r="C251" s="81">
        <v>1862568.58</v>
      </c>
      <c r="D251" s="73">
        <v>1875604</v>
      </c>
      <c r="E251" s="71">
        <v>1832904.2</v>
      </c>
      <c r="F251" s="16">
        <f t="shared" si="15"/>
        <v>1852081.53</v>
      </c>
      <c r="G251" s="3">
        <f t="shared" si="14"/>
        <v>2.0684535596471632E-4</v>
      </c>
      <c r="I251" s="16"/>
    </row>
    <row r="252" spans="1:9" outlineLevel="1">
      <c r="A252" t="s">
        <v>417</v>
      </c>
      <c r="B252" t="s">
        <v>418</v>
      </c>
      <c r="C252" s="81">
        <v>301185.52</v>
      </c>
      <c r="D252" s="73">
        <v>310223</v>
      </c>
      <c r="E252" s="71">
        <v>320095.13</v>
      </c>
      <c r="F252" s="16">
        <f t="shared" si="15"/>
        <v>313652.81833333336</v>
      </c>
      <c r="G252" s="3">
        <f t="shared" si="14"/>
        <v>3.5029574997972602E-5</v>
      </c>
      <c r="I252" s="16"/>
    </row>
    <row r="253" spans="1:9" outlineLevel="1">
      <c r="A253" t="s">
        <v>419</v>
      </c>
      <c r="B253" t="s">
        <v>420</v>
      </c>
      <c r="C253" s="81">
        <v>465414.47</v>
      </c>
      <c r="D253" s="73">
        <v>449493</v>
      </c>
      <c r="E253" s="71">
        <v>457900.41</v>
      </c>
      <c r="F253" s="16">
        <f t="shared" si="15"/>
        <v>456350.28333333338</v>
      </c>
      <c r="G253" s="3">
        <f t="shared" si="14"/>
        <v>5.0966404702865586E-5</v>
      </c>
      <c r="I253" s="16"/>
    </row>
    <row r="254" spans="1:9" outlineLevel="1">
      <c r="A254" t="s">
        <v>421</v>
      </c>
      <c r="B254" t="s">
        <v>422</v>
      </c>
      <c r="C254" s="81">
        <v>2811836.27</v>
      </c>
      <c r="D254" s="73">
        <v>2850300</v>
      </c>
      <c r="E254" s="71">
        <v>2837959.56</v>
      </c>
      <c r="F254" s="16">
        <f t="shared" si="15"/>
        <v>2837719.1583333332</v>
      </c>
      <c r="G254" s="3">
        <f t="shared" si="14"/>
        <v>3.1692396901844463E-4</v>
      </c>
      <c r="I254" s="16"/>
    </row>
    <row r="255" spans="1:9" outlineLevel="1">
      <c r="A255" t="s">
        <v>423</v>
      </c>
      <c r="B255" t="s">
        <v>424</v>
      </c>
      <c r="C255" s="81">
        <v>1133195.68</v>
      </c>
      <c r="D255" s="73">
        <v>1179998</v>
      </c>
      <c r="E255" s="71">
        <v>1129594.03</v>
      </c>
      <c r="F255" s="16">
        <f t="shared" si="15"/>
        <v>1146995.6283333332</v>
      </c>
      <c r="G255" s="3">
        <f t="shared" si="14"/>
        <v>1.2809950058331491E-4</v>
      </c>
      <c r="I255" s="16"/>
    </row>
    <row r="256" spans="1:9" outlineLevel="1">
      <c r="A256" t="s">
        <v>425</v>
      </c>
      <c r="B256" t="s">
        <v>426</v>
      </c>
      <c r="C256" s="81">
        <v>2044830.52</v>
      </c>
      <c r="D256" s="73">
        <v>2084721</v>
      </c>
      <c r="E256" s="71">
        <v>2008858.67</v>
      </c>
      <c r="F256" s="16">
        <f t="shared" si="15"/>
        <v>2040141.4216666666</v>
      </c>
      <c r="G256" s="3">
        <f t="shared" si="14"/>
        <v>2.2784838126591763E-4</v>
      </c>
      <c r="I256" s="16"/>
    </row>
    <row r="257" spans="1:9" outlineLevel="1">
      <c r="A257" t="s">
        <v>427</v>
      </c>
      <c r="B257" t="s">
        <v>428</v>
      </c>
      <c r="C257" s="81">
        <v>91755.73</v>
      </c>
      <c r="D257" s="73">
        <v>89824</v>
      </c>
      <c r="E257" s="71">
        <v>90865.83</v>
      </c>
      <c r="F257" s="16">
        <f t="shared" si="15"/>
        <v>90666.87</v>
      </c>
      <c r="G257" s="3">
        <f t="shared" si="14"/>
        <v>1.0125915460836466E-5</v>
      </c>
      <c r="I257" s="16"/>
    </row>
    <row r="258" spans="1:9" outlineLevel="1">
      <c r="A258" t="s">
        <v>429</v>
      </c>
      <c r="B258" t="s">
        <v>430</v>
      </c>
      <c r="C258" s="81">
        <v>1067148.82</v>
      </c>
      <c r="D258" s="73">
        <v>980585</v>
      </c>
      <c r="E258" s="71">
        <v>963693.87</v>
      </c>
      <c r="F258" s="16">
        <f t="shared" si="15"/>
        <v>986566.73833333328</v>
      </c>
      <c r="G258" s="3">
        <f t="shared" si="14"/>
        <v>1.1018237851198023E-4</v>
      </c>
      <c r="I258" s="16"/>
    </row>
    <row r="259" spans="1:9" outlineLevel="1">
      <c r="A259" t="s">
        <v>431</v>
      </c>
      <c r="B259" t="s">
        <v>432</v>
      </c>
      <c r="C259" s="81">
        <v>210848.95</v>
      </c>
      <c r="D259" s="73">
        <v>228585</v>
      </c>
      <c r="E259" s="71">
        <v>239839.59</v>
      </c>
      <c r="F259" s="16">
        <f t="shared" si="15"/>
        <v>231256.28666666665</v>
      </c>
      <c r="G259" s="3">
        <f t="shared" si="14"/>
        <v>2.5827312761250389E-5</v>
      </c>
      <c r="I259" s="16"/>
    </row>
    <row r="260" spans="1:9" outlineLevel="1">
      <c r="A260" t="s">
        <v>433</v>
      </c>
      <c r="B260" t="s">
        <v>434</v>
      </c>
      <c r="C260" s="81">
        <v>4272733.26</v>
      </c>
      <c r="D260" s="73">
        <v>4496212</v>
      </c>
      <c r="E260" s="71">
        <v>4511800.09</v>
      </c>
      <c r="F260" s="16">
        <f t="shared" si="15"/>
        <v>4466759.5883333338</v>
      </c>
      <c r="G260" s="3">
        <f t="shared" si="14"/>
        <v>4.9885950596225543E-4</v>
      </c>
      <c r="I260" s="16"/>
    </row>
    <row r="261" spans="1:9" outlineLevel="1">
      <c r="A261" t="s">
        <v>435</v>
      </c>
      <c r="B261" t="s">
        <v>436</v>
      </c>
      <c r="C261" s="81">
        <v>120833.47</v>
      </c>
      <c r="D261" s="73">
        <v>101070</v>
      </c>
      <c r="E261" s="71">
        <v>117540.91</v>
      </c>
      <c r="F261" s="16">
        <f t="shared" si="15"/>
        <v>112599.36666666665</v>
      </c>
      <c r="G261" s="3">
        <f t="shared" si="14"/>
        <v>1.2575394604560566E-5</v>
      </c>
      <c r="I261" s="16"/>
    </row>
    <row r="262" spans="1:9" outlineLevel="1">
      <c r="A262" s="50" t="s">
        <v>579</v>
      </c>
      <c r="B262" s="50" t="s">
        <v>580</v>
      </c>
      <c r="C262" s="81">
        <v>982540</v>
      </c>
      <c r="D262" s="73">
        <v>992430</v>
      </c>
      <c r="E262" s="71">
        <v>976519.05</v>
      </c>
      <c r="F262" s="16">
        <f>IF(C262&gt;0,(+C262+(D262*2)+(E199*3))/6,IF(D262&gt;0,((D262*2)+(E199*3))/5,E199))</f>
        <v>823806.81666666677</v>
      </c>
      <c r="G262" s="3">
        <f>+F262/$F$267</f>
        <v>9.2004920668679459E-5</v>
      </c>
      <c r="I262" s="16"/>
    </row>
    <row r="263" spans="1:9" outlineLevel="1">
      <c r="A263" t="s">
        <v>437</v>
      </c>
      <c r="B263" t="s">
        <v>438</v>
      </c>
      <c r="C263" s="81">
        <v>375523.51</v>
      </c>
      <c r="D263" s="73">
        <v>352521</v>
      </c>
      <c r="E263" s="71">
        <v>339585.1</v>
      </c>
      <c r="F263" s="16">
        <f t="shared" si="15"/>
        <v>349886.8016666667</v>
      </c>
      <c r="G263" s="3">
        <f t="shared" si="14"/>
        <v>3.9076281937813919E-5</v>
      </c>
      <c r="I263" s="16"/>
    </row>
    <row r="264" spans="1:9" outlineLevel="1">
      <c r="A264" t="s">
        <v>439</v>
      </c>
      <c r="B264" t="s">
        <v>440</v>
      </c>
      <c r="C264" s="78">
        <v>335264.68</v>
      </c>
      <c r="D264" s="78">
        <v>309086</v>
      </c>
      <c r="E264" s="72">
        <v>318149.43</v>
      </c>
      <c r="F264" s="20">
        <f t="shared" si="15"/>
        <v>317980.82833333331</v>
      </c>
      <c r="G264" s="24">
        <f t="shared" si="14"/>
        <v>3.5512938583521039E-5</v>
      </c>
      <c r="I264" s="16"/>
    </row>
    <row r="265" spans="1:9">
      <c r="B265" t="s">
        <v>484</v>
      </c>
      <c r="C265" s="58">
        <f>SUBTOTAL(9,C143:C264)</f>
        <v>267094045.02000004</v>
      </c>
      <c r="D265" s="58">
        <f>SUBTOTAL(9,D143:D264)</f>
        <v>271406005</v>
      </c>
      <c r="E265" s="58">
        <f>SUBTOTAL(9,E143:E264)</f>
        <v>274633036.49999994</v>
      </c>
      <c r="F265" s="16">
        <f>SUBTOTAL(9,F143:F264)</f>
        <v>272300860.75333339</v>
      </c>
      <c r="G265" s="3">
        <f>SUBTOTAL(9,G143:G264)</f>
        <v>3.0411279179498044E-2</v>
      </c>
    </row>
    <row r="266" spans="1:9">
      <c r="C266" s="40"/>
      <c r="D266" s="40"/>
      <c r="E266" s="37"/>
      <c r="F266" s="16"/>
    </row>
    <row r="267" spans="1:9" ht="13.5" thickBot="1">
      <c r="C267" s="43">
        <f>SUBTOTAL(9,C5:C266)</f>
        <v>8461302181.1000032</v>
      </c>
      <c r="D267" s="43">
        <f>SUBTOTAL(9,D5:D266)</f>
        <v>8822236893.7399979</v>
      </c>
      <c r="E267" s="43">
        <f>SUBTOTAL(9,E5:E266)</f>
        <v>9205960704.9599915</v>
      </c>
      <c r="F267" s="17">
        <f>SUBTOTAL(9,F5:F266)</f>
        <v>8953943013.9100056</v>
      </c>
      <c r="G267" s="12">
        <f>SUBTOTAL(9,G5:G266)</f>
        <v>0.99999999999999933</v>
      </c>
    </row>
    <row r="268" spans="1:9" ht="13.5" thickTop="1"/>
    <row r="269" spans="1:9">
      <c r="C269" s="45"/>
      <c r="D269" s="45"/>
      <c r="E269" s="39"/>
    </row>
    <row r="271" spans="1:9">
      <c r="E271" s="37"/>
      <c r="F271" s="16"/>
    </row>
    <row r="276" spans="3:5">
      <c r="C276" s="75"/>
      <c r="E276" s="37"/>
    </row>
    <row r="279" spans="3:5">
      <c r="C279" s="40"/>
    </row>
  </sheetData>
  <autoFilter ref="J5:K264"/>
  <phoneticPr fontId="8" type="noConversion"/>
  <printOptions horizontalCentered="1"/>
  <pageMargins left="0.17" right="0.17" top="0.75" bottom="0.5" header="0.25" footer="0.25"/>
  <pageSetup scale="89" fitToHeight="6" orientation="landscape" horizontalDpi="200" verticalDpi="200" r:id="rId1"/>
  <headerFooter alignWithMargins="0">
    <oddHeader>&amp;C&amp;"Arial,Bold"&amp;14
Payroll Data
FY 2017 Assessments</oddHeader>
    <oddFooter>&amp;L&amp;D&amp;CPage &amp;P of &amp;N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/>
  <dimension ref="A1:AE276"/>
  <sheetViews>
    <sheetView workbookViewId="0">
      <pane xSplit="2" ySplit="3" topLeftCell="C103" activePane="bottomRight" state="frozen"/>
      <selection activeCell="D52" sqref="D52"/>
      <selection pane="topRight" activeCell="D52" sqref="D52"/>
      <selection pane="bottomLeft" activeCell="D52" sqref="D52"/>
      <selection pane="bottomRight" activeCell="AA106" sqref="AA106"/>
    </sheetView>
  </sheetViews>
  <sheetFormatPr defaultRowHeight="12.75" outlineLevelRow="1"/>
  <cols>
    <col min="1" max="1" width="5.28515625" customWidth="1"/>
    <col min="2" max="2" width="19.85546875" customWidth="1"/>
    <col min="3" max="6" width="10.42578125" style="52" hidden="1" customWidth="1"/>
    <col min="7" max="7" width="10.42578125" style="52" customWidth="1"/>
    <col min="8" max="11" width="10.42578125" style="52" hidden="1" customWidth="1"/>
    <col min="12" max="12" width="10.85546875" style="52" bestFit="1" customWidth="1"/>
    <col min="13" max="16" width="10.42578125" style="52" hidden="1" customWidth="1"/>
    <col min="17" max="17" width="10.85546875" style="52" bestFit="1" customWidth="1"/>
    <col min="18" max="18" width="10.7109375" bestFit="1" customWidth="1"/>
    <col min="19" max="19" width="2.140625" customWidth="1"/>
    <col min="20" max="20" width="9" customWidth="1"/>
    <col min="21" max="21" width="2.140625" customWidth="1"/>
    <col min="22" max="23" width="8.5703125" customWidth="1"/>
    <col min="24" max="24" width="8.5703125" bestFit="1" customWidth="1"/>
    <col min="25" max="25" width="1.5703125" customWidth="1"/>
    <col min="26" max="28" width="7.28515625" bestFit="1" customWidth="1"/>
    <col min="29" max="29" width="2.5703125" customWidth="1"/>
  </cols>
  <sheetData>
    <row r="1" spans="1:31">
      <c r="T1" s="1" t="s">
        <v>448</v>
      </c>
      <c r="Z1" s="1"/>
      <c r="AA1" s="1"/>
      <c r="AB1" s="1"/>
      <c r="AC1" s="1"/>
      <c r="AD1" s="1" t="s">
        <v>443</v>
      </c>
    </row>
    <row r="2" spans="1:31">
      <c r="A2" s="19" t="s">
        <v>461</v>
      </c>
      <c r="B2" s="19"/>
      <c r="C2" s="63">
        <v>2013</v>
      </c>
      <c r="D2" s="64"/>
      <c r="E2" s="64"/>
      <c r="F2" s="64"/>
      <c r="G2" s="1" t="s">
        <v>570</v>
      </c>
      <c r="H2" s="63">
        <v>2014</v>
      </c>
      <c r="I2" s="64"/>
      <c r="J2" s="64"/>
      <c r="K2" s="64"/>
      <c r="L2" s="1" t="s">
        <v>578</v>
      </c>
      <c r="M2" s="63">
        <v>2015</v>
      </c>
      <c r="N2" s="64"/>
      <c r="O2" s="64"/>
      <c r="P2" s="64"/>
      <c r="Q2" s="1" t="s">
        <v>585</v>
      </c>
      <c r="R2" s="1" t="s">
        <v>447</v>
      </c>
      <c r="S2" s="1"/>
      <c r="T2" s="1" t="s">
        <v>3</v>
      </c>
      <c r="U2" s="1"/>
      <c r="V2" s="1" t="s">
        <v>571</v>
      </c>
      <c r="W2" s="1" t="s">
        <v>577</v>
      </c>
      <c r="X2" s="1" t="s">
        <v>584</v>
      </c>
      <c r="Y2" s="1"/>
      <c r="Z2" s="1" t="s">
        <v>571</v>
      </c>
      <c r="AA2" s="1" t="s">
        <v>577</v>
      </c>
      <c r="AB2" s="1" t="s">
        <v>584</v>
      </c>
      <c r="AC2" s="1"/>
      <c r="AD2" s="1" t="s">
        <v>447</v>
      </c>
      <c r="AE2" s="1"/>
    </row>
    <row r="3" spans="1:31">
      <c r="A3" s="11" t="s">
        <v>459</v>
      </c>
      <c r="B3" s="11" t="s">
        <v>460</v>
      </c>
      <c r="C3" s="11" t="s">
        <v>463</v>
      </c>
      <c r="D3" s="65" t="s">
        <v>464</v>
      </c>
      <c r="E3" s="65" t="s">
        <v>465</v>
      </c>
      <c r="F3" s="65" t="s">
        <v>466</v>
      </c>
      <c r="G3" s="11" t="s">
        <v>448</v>
      </c>
      <c r="H3" s="11" t="s">
        <v>463</v>
      </c>
      <c r="I3" s="65" t="s">
        <v>464</v>
      </c>
      <c r="J3" s="65" t="s">
        <v>465</v>
      </c>
      <c r="K3" s="65" t="s">
        <v>466</v>
      </c>
      <c r="L3" s="11" t="s">
        <v>448</v>
      </c>
      <c r="M3" s="11" t="s">
        <v>463</v>
      </c>
      <c r="N3" s="65" t="s">
        <v>464</v>
      </c>
      <c r="O3" s="65" t="s">
        <v>465</v>
      </c>
      <c r="P3" s="65" t="s">
        <v>466</v>
      </c>
      <c r="Q3" s="11" t="s">
        <v>448</v>
      </c>
      <c r="R3" s="11" t="s">
        <v>479</v>
      </c>
      <c r="S3" s="11"/>
      <c r="T3" s="11" t="s">
        <v>5</v>
      </c>
      <c r="U3" s="11"/>
      <c r="V3" s="11" t="s">
        <v>449</v>
      </c>
      <c r="W3" s="11" t="s">
        <v>449</v>
      </c>
      <c r="X3" s="11" t="s">
        <v>449</v>
      </c>
      <c r="Y3" s="11"/>
      <c r="Z3" s="11" t="s">
        <v>2</v>
      </c>
      <c r="AA3" s="11" t="s">
        <v>2</v>
      </c>
      <c r="AB3" s="11" t="s">
        <v>2</v>
      </c>
      <c r="AC3" s="11"/>
      <c r="AD3" s="11" t="s">
        <v>450</v>
      </c>
      <c r="AE3" s="11"/>
    </row>
    <row r="4" spans="1:31" ht="3" customHeight="1"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5"/>
      <c r="Z4" s="6"/>
      <c r="AA4" s="6"/>
      <c r="AB4" s="6"/>
      <c r="AD4" s="6"/>
    </row>
    <row r="5" spans="1:31">
      <c r="A5" t="s">
        <v>7</v>
      </c>
      <c r="B5" t="s">
        <v>520</v>
      </c>
      <c r="C5" s="82">
        <v>472.6</v>
      </c>
      <c r="D5" s="82">
        <v>583.70000000000005</v>
      </c>
      <c r="E5" s="76">
        <v>651.70000000000005</v>
      </c>
      <c r="F5" s="82">
        <v>558.4</v>
      </c>
      <c r="G5" s="40">
        <f t="shared" ref="G5:G68" si="0">AVERAGE(C5:F5)</f>
        <v>566.6</v>
      </c>
      <c r="H5" s="85">
        <v>483</v>
      </c>
      <c r="I5" s="85">
        <v>476</v>
      </c>
      <c r="J5" s="86">
        <v>468</v>
      </c>
      <c r="K5" s="85">
        <v>466</v>
      </c>
      <c r="L5" s="40">
        <f t="shared" ref="L5:L68" si="1">AVERAGE(H5:K5)</f>
        <v>473.25</v>
      </c>
      <c r="M5" s="89">
        <v>470</v>
      </c>
      <c r="N5" s="89">
        <v>550</v>
      </c>
      <c r="O5" s="90">
        <v>633</v>
      </c>
      <c r="P5" s="89">
        <v>548</v>
      </c>
      <c r="Q5" s="40">
        <f t="shared" ref="Q5:Q55" si="2">AVERAGE(M5:P5)</f>
        <v>550.25</v>
      </c>
      <c r="R5" s="16">
        <f t="shared" ref="R5:R36" si="3">IF(G5&gt;0,(+G5+(L5*2)+(Q5*3))/6,IF(L5&gt;0,((L5*2)+(Q5*3))/5,Q5))</f>
        <v>527.30833333333328</v>
      </c>
      <c r="T5" s="6">
        <f t="shared" ref="T5:T68" si="4">+R5/$R$267</f>
        <v>2.8179012636379169E-3</v>
      </c>
      <c r="V5" s="23">
        <f>+claims!D5</f>
        <v>2</v>
      </c>
      <c r="W5" s="23">
        <f>+claims!E5</f>
        <v>2</v>
      </c>
      <c r="X5" s="23">
        <f>+claims!F5</f>
        <v>1</v>
      </c>
      <c r="Z5" s="6">
        <f t="shared" ref="Z5:Z54" si="5">IF(G5&gt;100,IF(V5&lt;1,0,+V5/G5),IF(V5&lt;1,0,+V5/100))</f>
        <v>3.5298270384751147E-3</v>
      </c>
      <c r="AA5" s="6">
        <f t="shared" ref="AA5:AA54" si="6">IF(L5&gt;100,IF(W5&lt;1,0,+W5/L5),IF(W5&lt;1,0,+W5/100))</f>
        <v>4.226096143687269E-3</v>
      </c>
      <c r="AB5" s="6">
        <f>IF(Q5&gt;100,IF(X5&lt;1,0,+X5/Q5),IF(X5&lt;1,0,+X5/100))</f>
        <v>1.817355747387551E-3</v>
      </c>
      <c r="AD5" s="6">
        <f t="shared" ref="AD5:AD67" si="7">(+Z5+(AA5*2)+(AB5*3))/6</f>
        <v>2.9056810946687175E-3</v>
      </c>
    </row>
    <row r="6" spans="1:31">
      <c r="A6" t="s">
        <v>8</v>
      </c>
      <c r="B6" t="s">
        <v>521</v>
      </c>
      <c r="C6" s="88">
        <v>702.7</v>
      </c>
      <c r="D6" s="88">
        <v>852</v>
      </c>
      <c r="E6" s="88">
        <v>989</v>
      </c>
      <c r="F6" s="88">
        <v>819</v>
      </c>
      <c r="G6" s="40">
        <f t="shared" si="0"/>
        <v>840.67499999999995</v>
      </c>
      <c r="H6" s="85">
        <v>724</v>
      </c>
      <c r="I6" s="85">
        <v>703</v>
      </c>
      <c r="J6" s="85">
        <v>705</v>
      </c>
      <c r="K6" s="85">
        <v>708</v>
      </c>
      <c r="L6" s="40">
        <f t="shared" si="1"/>
        <v>710</v>
      </c>
      <c r="M6" s="89">
        <v>699</v>
      </c>
      <c r="N6" s="89">
        <v>851</v>
      </c>
      <c r="O6" s="89">
        <v>996</v>
      </c>
      <c r="P6" s="89">
        <v>811</v>
      </c>
      <c r="Q6" s="40">
        <f t="shared" si="2"/>
        <v>839.25</v>
      </c>
      <c r="R6" s="16">
        <f t="shared" si="3"/>
        <v>796.4041666666667</v>
      </c>
      <c r="T6" s="6">
        <f t="shared" si="4"/>
        <v>4.25593180640644E-3</v>
      </c>
      <c r="V6" s="23">
        <f>+claims!D6</f>
        <v>0</v>
      </c>
      <c r="W6" s="23">
        <f>+claims!E6</f>
        <v>0</v>
      </c>
      <c r="X6" s="23">
        <f>+claims!F6</f>
        <v>0</v>
      </c>
      <c r="Z6" s="6">
        <f t="shared" si="5"/>
        <v>0</v>
      </c>
      <c r="AA6" s="6">
        <f t="shared" si="6"/>
        <v>0</v>
      </c>
      <c r="AB6" s="6">
        <f>IF(Q6&gt;100,IF(X6&lt;1,0,+X6/Q6),IF(X6&lt;1,0,+X6/100))</f>
        <v>0</v>
      </c>
      <c r="AD6" s="6">
        <f t="shared" si="7"/>
        <v>0</v>
      </c>
    </row>
    <row r="7" spans="1:31">
      <c r="A7" t="s">
        <v>9</v>
      </c>
      <c r="B7" t="s">
        <v>10</v>
      </c>
      <c r="C7" s="88">
        <v>408.1</v>
      </c>
      <c r="D7" s="88">
        <v>485</v>
      </c>
      <c r="E7" s="88">
        <v>483</v>
      </c>
      <c r="F7" s="88">
        <v>385</v>
      </c>
      <c r="G7" s="40">
        <f t="shared" si="0"/>
        <v>440.27499999999998</v>
      </c>
      <c r="H7" s="85">
        <v>385</v>
      </c>
      <c r="I7" s="85">
        <v>379</v>
      </c>
      <c r="J7" s="85">
        <v>378</v>
      </c>
      <c r="K7" s="85">
        <v>379</v>
      </c>
      <c r="L7" s="40">
        <f t="shared" si="1"/>
        <v>380.25</v>
      </c>
      <c r="M7" s="89">
        <v>476</v>
      </c>
      <c r="N7" s="89">
        <v>477</v>
      </c>
      <c r="O7" s="89">
        <v>391</v>
      </c>
      <c r="P7" s="89">
        <v>379</v>
      </c>
      <c r="Q7" s="40">
        <f t="shared" si="2"/>
        <v>430.75</v>
      </c>
      <c r="R7" s="16">
        <f t="shared" si="3"/>
        <v>415.50416666666666</v>
      </c>
      <c r="T7" s="6">
        <f t="shared" si="4"/>
        <v>2.2204271055141422E-3</v>
      </c>
      <c r="V7" s="23">
        <f>+claims!D7</f>
        <v>0</v>
      </c>
      <c r="W7" s="23">
        <f>+claims!E7</f>
        <v>2</v>
      </c>
      <c r="X7" s="23">
        <f>+claims!F7</f>
        <v>1</v>
      </c>
      <c r="Z7" s="6">
        <f t="shared" si="5"/>
        <v>0</v>
      </c>
      <c r="AA7" s="6">
        <f t="shared" si="6"/>
        <v>5.2596975673898753E-3</v>
      </c>
      <c r="AB7" s="6">
        <f>IF(Q7&gt;100,IF(X7&lt;1,0,+X7/Q7),IF(X7&lt;1,0,+X7/100))</f>
        <v>2.3215322112594312E-3</v>
      </c>
      <c r="AD7" s="6">
        <f t="shared" si="7"/>
        <v>2.9139986280930074E-3</v>
      </c>
    </row>
    <row r="8" spans="1:31">
      <c r="A8" t="s">
        <v>11</v>
      </c>
      <c r="B8" t="s">
        <v>12</v>
      </c>
      <c r="C8" s="88">
        <v>154.5</v>
      </c>
      <c r="D8" s="88">
        <v>154</v>
      </c>
      <c r="E8" s="88">
        <v>148</v>
      </c>
      <c r="F8" s="88">
        <v>146.5</v>
      </c>
      <c r="G8" s="40">
        <f t="shared" si="0"/>
        <v>150.75</v>
      </c>
      <c r="H8" s="85">
        <v>149</v>
      </c>
      <c r="I8" s="85">
        <v>149</v>
      </c>
      <c r="J8" s="85">
        <v>146</v>
      </c>
      <c r="K8" s="85">
        <v>146</v>
      </c>
      <c r="L8" s="40">
        <f t="shared" si="1"/>
        <v>147.5</v>
      </c>
      <c r="M8" s="89">
        <v>147</v>
      </c>
      <c r="N8" s="89">
        <v>147</v>
      </c>
      <c r="O8" s="89">
        <v>147</v>
      </c>
      <c r="P8" s="89">
        <v>150</v>
      </c>
      <c r="Q8" s="40">
        <f t="shared" si="2"/>
        <v>147.75</v>
      </c>
      <c r="R8" s="16">
        <f t="shared" si="3"/>
        <v>148.16666666666666</v>
      </c>
      <c r="T8" s="6">
        <f t="shared" si="4"/>
        <v>7.9179298113820447E-4</v>
      </c>
      <c r="V8" s="23">
        <f>+claims!D8</f>
        <v>0</v>
      </c>
      <c r="W8" s="23">
        <f>+claims!E8</f>
        <v>0</v>
      </c>
      <c r="X8" s="23">
        <f>+claims!F8</f>
        <v>1</v>
      </c>
      <c r="Z8" s="6">
        <f t="shared" si="5"/>
        <v>0</v>
      </c>
      <c r="AA8" s="6">
        <f t="shared" si="6"/>
        <v>0</v>
      </c>
      <c r="AB8" s="6">
        <f>IF(Q8&gt;100,IF(X8&lt;1,0,+X8/Q8),IF(X8&lt;1,0,+X8/100))</f>
        <v>6.7681895093062603E-3</v>
      </c>
      <c r="AD8" s="6">
        <f t="shared" si="7"/>
        <v>3.3840947546531302E-3</v>
      </c>
    </row>
    <row r="9" spans="1:31">
      <c r="A9" t="s">
        <v>13</v>
      </c>
      <c r="B9" t="s">
        <v>14</v>
      </c>
      <c r="C9" s="88">
        <v>22.8</v>
      </c>
      <c r="D9" s="88">
        <v>24.8</v>
      </c>
      <c r="E9" s="88">
        <v>27.2</v>
      </c>
      <c r="F9" s="88">
        <v>24.8</v>
      </c>
      <c r="G9" s="40">
        <f t="shared" si="0"/>
        <v>24.9</v>
      </c>
      <c r="H9" s="85">
        <v>24</v>
      </c>
      <c r="I9" s="85">
        <v>24.4</v>
      </c>
      <c r="J9" s="85">
        <v>24.1</v>
      </c>
      <c r="K9" s="85">
        <v>22.3</v>
      </c>
      <c r="L9" s="40">
        <f t="shared" si="1"/>
        <v>23.7</v>
      </c>
      <c r="M9" s="89">
        <v>24.4</v>
      </c>
      <c r="N9" s="89">
        <v>27.4</v>
      </c>
      <c r="O9" s="89">
        <v>28.6</v>
      </c>
      <c r="P9" s="89">
        <v>26.9</v>
      </c>
      <c r="Q9" s="40">
        <f t="shared" si="2"/>
        <v>26.825000000000003</v>
      </c>
      <c r="R9" s="16">
        <f t="shared" si="3"/>
        <v>25.462500000000002</v>
      </c>
      <c r="T9" s="6">
        <f t="shared" si="4"/>
        <v>1.3606993553812061E-4</v>
      </c>
      <c r="V9" s="23">
        <f>+claims!D9</f>
        <v>0</v>
      </c>
      <c r="W9" s="23">
        <f>+claims!E9</f>
        <v>1</v>
      </c>
      <c r="X9" s="23">
        <f>+claims!F9</f>
        <v>0</v>
      </c>
      <c r="Z9" s="6">
        <f t="shared" si="5"/>
        <v>0</v>
      </c>
      <c r="AA9" s="6">
        <f t="shared" si="6"/>
        <v>0.01</v>
      </c>
      <c r="AB9" s="6">
        <f t="shared" ref="AB9:AB57" si="8">IF(Q9&gt;100,IF(X9&lt;1,0,+X9/Q9),IF(X9&lt;1,0,+X9/100))</f>
        <v>0</v>
      </c>
      <c r="AD9" s="6">
        <f t="shared" si="7"/>
        <v>3.3333333333333335E-3</v>
      </c>
    </row>
    <row r="10" spans="1:31">
      <c r="A10" t="s">
        <v>15</v>
      </c>
      <c r="B10" t="s">
        <v>16</v>
      </c>
      <c r="C10" s="88">
        <v>28.4</v>
      </c>
      <c r="D10" s="88">
        <v>28</v>
      </c>
      <c r="E10" s="88">
        <v>27</v>
      </c>
      <c r="F10" s="88">
        <v>26.2</v>
      </c>
      <c r="G10" s="40">
        <f t="shared" si="0"/>
        <v>27.400000000000002</v>
      </c>
      <c r="H10" s="85">
        <v>31</v>
      </c>
      <c r="I10" s="85">
        <v>32</v>
      </c>
      <c r="J10" s="85">
        <v>31</v>
      </c>
      <c r="K10" s="85">
        <v>31.5</v>
      </c>
      <c r="L10" s="40">
        <f t="shared" si="1"/>
        <v>31.375</v>
      </c>
      <c r="M10" s="89">
        <v>29.8</v>
      </c>
      <c r="N10" s="89">
        <v>27.7</v>
      </c>
      <c r="O10" s="89">
        <v>25</v>
      </c>
      <c r="P10" s="89">
        <v>25.4</v>
      </c>
      <c r="Q10" s="40">
        <f t="shared" si="2"/>
        <v>26.975000000000001</v>
      </c>
      <c r="R10" s="16">
        <f t="shared" si="3"/>
        <v>28.512500000000003</v>
      </c>
      <c r="T10" s="6">
        <f t="shared" si="4"/>
        <v>1.5236893616222538E-4</v>
      </c>
      <c r="V10" s="23">
        <f>+claims!D10</f>
        <v>0</v>
      </c>
      <c r="W10" s="23">
        <f>+claims!E10</f>
        <v>1</v>
      </c>
      <c r="X10" s="23">
        <f>+claims!F10</f>
        <v>0</v>
      </c>
      <c r="Z10" s="6">
        <f t="shared" si="5"/>
        <v>0</v>
      </c>
      <c r="AA10" s="6">
        <f t="shared" si="6"/>
        <v>0.01</v>
      </c>
      <c r="AB10" s="6">
        <f t="shared" si="8"/>
        <v>0</v>
      </c>
      <c r="AD10" s="6">
        <f t="shared" si="7"/>
        <v>3.3333333333333335E-3</v>
      </c>
    </row>
    <row r="11" spans="1:31">
      <c r="A11" t="s">
        <v>17</v>
      </c>
      <c r="B11" t="s">
        <v>18</v>
      </c>
      <c r="C11" s="88">
        <v>72.7</v>
      </c>
      <c r="D11" s="88">
        <v>75.099999999999994</v>
      </c>
      <c r="E11" s="88">
        <v>74.7</v>
      </c>
      <c r="F11" s="88">
        <v>70</v>
      </c>
      <c r="G11" s="40">
        <f t="shared" si="0"/>
        <v>73.125</v>
      </c>
      <c r="H11" s="85">
        <v>72</v>
      </c>
      <c r="I11" s="85">
        <v>74</v>
      </c>
      <c r="J11" s="85">
        <v>75</v>
      </c>
      <c r="K11" s="85">
        <v>75</v>
      </c>
      <c r="L11" s="40">
        <f t="shared" si="1"/>
        <v>74</v>
      </c>
      <c r="M11" s="89">
        <v>75</v>
      </c>
      <c r="N11" s="89">
        <v>75</v>
      </c>
      <c r="O11" s="89">
        <v>77</v>
      </c>
      <c r="P11" s="89">
        <v>72</v>
      </c>
      <c r="Q11" s="40">
        <f t="shared" si="2"/>
        <v>74.75</v>
      </c>
      <c r="R11" s="16">
        <f t="shared" si="3"/>
        <v>74.229166666666671</v>
      </c>
      <c r="T11" s="6">
        <f t="shared" si="4"/>
        <v>3.9667581436943515E-4</v>
      </c>
      <c r="V11" s="23">
        <f>+claims!D11</f>
        <v>0</v>
      </c>
      <c r="W11" s="23">
        <f>+claims!E11</f>
        <v>0</v>
      </c>
      <c r="X11" s="23">
        <f>+claims!F11</f>
        <v>0</v>
      </c>
      <c r="Z11" s="6">
        <f t="shared" si="5"/>
        <v>0</v>
      </c>
      <c r="AA11" s="6">
        <f t="shared" si="6"/>
        <v>0</v>
      </c>
      <c r="AB11" s="6">
        <f t="shared" si="8"/>
        <v>0</v>
      </c>
      <c r="AD11" s="6">
        <f t="shared" si="7"/>
        <v>0</v>
      </c>
    </row>
    <row r="12" spans="1:31">
      <c r="A12" t="s">
        <v>19</v>
      </c>
      <c r="B12" t="s">
        <v>20</v>
      </c>
      <c r="C12" s="88">
        <v>18.2</v>
      </c>
      <c r="D12" s="88">
        <v>17</v>
      </c>
      <c r="E12" s="88">
        <v>20</v>
      </c>
      <c r="F12" s="88">
        <v>28</v>
      </c>
      <c r="G12" s="40">
        <f t="shared" si="0"/>
        <v>20.8</v>
      </c>
      <c r="H12" s="85">
        <v>17.5</v>
      </c>
      <c r="I12" s="85">
        <v>21</v>
      </c>
      <c r="J12" s="85">
        <v>19</v>
      </c>
      <c r="K12" s="85">
        <v>25</v>
      </c>
      <c r="L12" s="40">
        <f t="shared" si="1"/>
        <v>20.625</v>
      </c>
      <c r="M12" s="89">
        <v>18</v>
      </c>
      <c r="N12" s="89">
        <v>18</v>
      </c>
      <c r="O12" s="89">
        <v>24</v>
      </c>
      <c r="P12" s="89">
        <v>27</v>
      </c>
      <c r="Q12" s="40">
        <f t="shared" si="2"/>
        <v>21.75</v>
      </c>
      <c r="R12" s="16">
        <f t="shared" si="3"/>
        <v>21.216666666666665</v>
      </c>
      <c r="T12" s="6">
        <f t="shared" si="4"/>
        <v>1.133804797512862E-4</v>
      </c>
      <c r="V12" s="23">
        <f>+claims!D12</f>
        <v>0</v>
      </c>
      <c r="W12" s="23">
        <f>+claims!E12</f>
        <v>0</v>
      </c>
      <c r="X12" s="23">
        <f>+claims!F12</f>
        <v>0</v>
      </c>
      <c r="Z12" s="6">
        <f t="shared" si="5"/>
        <v>0</v>
      </c>
      <c r="AA12" s="6">
        <f t="shared" si="6"/>
        <v>0</v>
      </c>
      <c r="AB12" s="6">
        <f t="shared" si="8"/>
        <v>0</v>
      </c>
      <c r="AD12" s="6">
        <f t="shared" si="7"/>
        <v>0</v>
      </c>
    </row>
    <row r="13" spans="1:31">
      <c r="A13" t="s">
        <v>21</v>
      </c>
      <c r="B13" t="s">
        <v>22</v>
      </c>
      <c r="C13" s="88">
        <v>68.900000000000006</v>
      </c>
      <c r="D13" s="88">
        <v>68</v>
      </c>
      <c r="E13" s="88">
        <v>69</v>
      </c>
      <c r="F13" s="88">
        <v>70</v>
      </c>
      <c r="G13" s="40">
        <f t="shared" si="0"/>
        <v>68.974999999999994</v>
      </c>
      <c r="H13" s="85">
        <v>69</v>
      </c>
      <c r="I13" s="85">
        <v>69</v>
      </c>
      <c r="J13" s="85">
        <v>69</v>
      </c>
      <c r="K13" s="85">
        <v>69</v>
      </c>
      <c r="L13" s="40">
        <f t="shared" si="1"/>
        <v>69</v>
      </c>
      <c r="M13" s="89">
        <v>68</v>
      </c>
      <c r="N13" s="89">
        <v>67</v>
      </c>
      <c r="O13" s="89">
        <v>67</v>
      </c>
      <c r="P13" s="89">
        <v>65</v>
      </c>
      <c r="Q13" s="40">
        <f t="shared" si="2"/>
        <v>66.75</v>
      </c>
      <c r="R13" s="16">
        <f t="shared" si="3"/>
        <v>67.870833333333337</v>
      </c>
      <c r="T13" s="6">
        <f t="shared" si="4"/>
        <v>3.6269729667492165E-4</v>
      </c>
      <c r="V13" s="23">
        <f>+claims!D13</f>
        <v>0</v>
      </c>
      <c r="W13" s="23">
        <f>+claims!E13</f>
        <v>0</v>
      </c>
      <c r="X13" s="23">
        <f>+claims!F13</f>
        <v>0</v>
      </c>
      <c r="Z13" s="6">
        <f t="shared" si="5"/>
        <v>0</v>
      </c>
      <c r="AA13" s="6">
        <f t="shared" si="6"/>
        <v>0</v>
      </c>
      <c r="AB13" s="6">
        <f t="shared" si="8"/>
        <v>0</v>
      </c>
      <c r="AD13" s="6">
        <f t="shared" si="7"/>
        <v>0</v>
      </c>
    </row>
    <row r="14" spans="1:31">
      <c r="A14" t="s">
        <v>23</v>
      </c>
      <c r="B14" t="s">
        <v>24</v>
      </c>
      <c r="C14" s="40">
        <v>201.4</v>
      </c>
      <c r="D14" s="88">
        <v>201.4</v>
      </c>
      <c r="E14" s="88">
        <v>198.5</v>
      </c>
      <c r="F14" s="88">
        <v>198.3</v>
      </c>
      <c r="G14" s="40">
        <f t="shared" si="0"/>
        <v>199.89999999999998</v>
      </c>
      <c r="H14" s="86">
        <v>204</v>
      </c>
      <c r="I14" s="85">
        <v>209.4</v>
      </c>
      <c r="J14" s="85">
        <v>211.3</v>
      </c>
      <c r="K14" s="85">
        <v>214</v>
      </c>
      <c r="L14" s="40">
        <f t="shared" si="1"/>
        <v>209.67500000000001</v>
      </c>
      <c r="M14" s="90">
        <v>214.6</v>
      </c>
      <c r="N14" s="89">
        <v>213.7</v>
      </c>
      <c r="O14" s="89">
        <v>215.5</v>
      </c>
      <c r="P14" s="89">
        <v>211.7</v>
      </c>
      <c r="Q14" s="40">
        <f t="shared" si="2"/>
        <v>213.875</v>
      </c>
      <c r="R14" s="16">
        <f t="shared" si="3"/>
        <v>210.14583333333334</v>
      </c>
      <c r="T14" s="6">
        <f t="shared" si="4"/>
        <v>1.123005596279678E-3</v>
      </c>
      <c r="V14" s="23">
        <f>+claims!D14</f>
        <v>1</v>
      </c>
      <c r="W14" s="23">
        <f>+claims!E14</f>
        <v>1</v>
      </c>
      <c r="X14" s="23">
        <f>+claims!F14</f>
        <v>1</v>
      </c>
      <c r="Z14" s="6">
        <f t="shared" si="5"/>
        <v>5.0025012506253134E-3</v>
      </c>
      <c r="AA14" s="6">
        <f t="shared" si="6"/>
        <v>4.7692857994515317E-3</v>
      </c>
      <c r="AB14" s="6">
        <f t="shared" si="8"/>
        <v>4.6756282875511394E-3</v>
      </c>
      <c r="AD14" s="6">
        <f t="shared" si="7"/>
        <v>4.7613262853636327E-3</v>
      </c>
    </row>
    <row r="15" spans="1:31">
      <c r="A15" t="s">
        <v>25</v>
      </c>
      <c r="B15" t="s">
        <v>26</v>
      </c>
      <c r="C15" s="88">
        <v>4</v>
      </c>
      <c r="D15" s="88">
        <v>4</v>
      </c>
      <c r="E15" s="88">
        <v>4</v>
      </c>
      <c r="F15" s="88">
        <v>4</v>
      </c>
      <c r="G15" s="40">
        <f t="shared" si="0"/>
        <v>4</v>
      </c>
      <c r="H15" s="85">
        <v>4</v>
      </c>
      <c r="I15" s="85">
        <v>4</v>
      </c>
      <c r="J15" s="85">
        <v>4</v>
      </c>
      <c r="K15" s="85">
        <v>4</v>
      </c>
      <c r="L15" s="40">
        <f t="shared" si="1"/>
        <v>4</v>
      </c>
      <c r="M15" s="89">
        <v>4</v>
      </c>
      <c r="N15" s="89">
        <v>4</v>
      </c>
      <c r="O15" s="89">
        <v>4</v>
      </c>
      <c r="P15" s="89">
        <v>4</v>
      </c>
      <c r="Q15" s="40">
        <f t="shared" si="2"/>
        <v>4</v>
      </c>
      <c r="R15" s="16">
        <f t="shared" si="3"/>
        <v>4</v>
      </c>
      <c r="T15" s="6">
        <f t="shared" si="4"/>
        <v>2.1375738523416095E-5</v>
      </c>
      <c r="V15" s="23">
        <f>+claims!D15</f>
        <v>0</v>
      </c>
      <c r="W15" s="23">
        <f>+claims!E15</f>
        <v>0</v>
      </c>
      <c r="X15" s="23">
        <f>+claims!F15</f>
        <v>0</v>
      </c>
      <c r="Z15" s="6">
        <f t="shared" si="5"/>
        <v>0</v>
      </c>
      <c r="AA15" s="6">
        <f t="shared" si="6"/>
        <v>0</v>
      </c>
      <c r="AB15" s="6">
        <f t="shared" si="8"/>
        <v>0</v>
      </c>
      <c r="AD15" s="6">
        <f t="shared" si="7"/>
        <v>0</v>
      </c>
    </row>
    <row r="16" spans="1:31">
      <c r="A16" t="s">
        <v>554</v>
      </c>
      <c r="B16" t="s">
        <v>555</v>
      </c>
      <c r="C16" s="88">
        <v>8.8000000000000007</v>
      </c>
      <c r="D16" s="88">
        <v>9</v>
      </c>
      <c r="E16" s="88">
        <v>9</v>
      </c>
      <c r="F16" s="88">
        <v>9</v>
      </c>
      <c r="G16" s="40">
        <f t="shared" si="0"/>
        <v>8.9499999999999993</v>
      </c>
      <c r="H16" s="85">
        <v>11</v>
      </c>
      <c r="I16" s="85">
        <v>10</v>
      </c>
      <c r="J16" s="85">
        <v>11</v>
      </c>
      <c r="K16" s="85">
        <v>11</v>
      </c>
      <c r="L16" s="40">
        <f t="shared" si="1"/>
        <v>10.75</v>
      </c>
      <c r="M16" s="89">
        <v>13</v>
      </c>
      <c r="N16" s="89">
        <v>13</v>
      </c>
      <c r="O16" s="89">
        <v>13</v>
      </c>
      <c r="P16" s="89">
        <v>12.4</v>
      </c>
      <c r="Q16" s="40">
        <f t="shared" si="2"/>
        <v>12.85</v>
      </c>
      <c r="R16" s="16">
        <f>IF(G16&gt;0,(+G16+(L16*2)+(Q16*3))/6,IF(L16&gt;0,((L16*2)+(Q16*3))/5,Q16))</f>
        <v>11.5</v>
      </c>
      <c r="T16" s="6">
        <f t="shared" si="4"/>
        <v>6.1455248254821269E-5</v>
      </c>
      <c r="V16" s="23">
        <f>+claims!D16</f>
        <v>0</v>
      </c>
      <c r="W16" s="23">
        <f>+claims!E16</f>
        <v>0</v>
      </c>
      <c r="X16" s="23">
        <f>+claims!F16</f>
        <v>0</v>
      </c>
      <c r="Z16" s="6">
        <f>IF(G16&gt;100,IF(V16&lt;1,0,+V16/G16),IF(V16&lt;1,0,+V16/100))</f>
        <v>0</v>
      </c>
      <c r="AA16" s="6">
        <f>IF(L16&gt;100,IF(W16&lt;1,0,+W16/L16),IF(W16&lt;1,0,+W16/100))</f>
        <v>0</v>
      </c>
      <c r="AB16" s="6">
        <f>IF(Q16&gt;100,IF(X16&lt;1,0,+X16/Q16),IF(X16&lt;1,0,+X16/100))</f>
        <v>0</v>
      </c>
      <c r="AD16" s="6">
        <f t="shared" si="7"/>
        <v>0</v>
      </c>
    </row>
    <row r="17" spans="1:30">
      <c r="A17" t="s">
        <v>27</v>
      </c>
      <c r="B17" t="s">
        <v>522</v>
      </c>
      <c r="C17" s="88">
        <v>43.9</v>
      </c>
      <c r="D17" s="88">
        <v>43</v>
      </c>
      <c r="E17" s="88">
        <v>42</v>
      </c>
      <c r="F17" s="88">
        <v>40</v>
      </c>
      <c r="G17" s="40">
        <f t="shared" si="0"/>
        <v>42.225000000000001</v>
      </c>
      <c r="H17" s="89">
        <v>43</v>
      </c>
      <c r="I17" s="89">
        <v>43</v>
      </c>
      <c r="J17" s="89">
        <v>43</v>
      </c>
      <c r="K17" s="89">
        <v>43</v>
      </c>
      <c r="L17" s="40">
        <f t="shared" si="1"/>
        <v>43</v>
      </c>
      <c r="M17" s="89">
        <v>44</v>
      </c>
      <c r="N17" s="89">
        <v>45</v>
      </c>
      <c r="O17" s="89">
        <v>44</v>
      </c>
      <c r="P17" s="89">
        <v>42</v>
      </c>
      <c r="Q17" s="40">
        <f t="shared" si="2"/>
        <v>43.75</v>
      </c>
      <c r="R17" s="16">
        <f t="shared" si="3"/>
        <v>43.245833333333337</v>
      </c>
      <c r="T17" s="6">
        <f t="shared" si="4"/>
        <v>2.3110290639014134E-4</v>
      </c>
      <c r="V17" s="23">
        <f>+claims!D17</f>
        <v>1</v>
      </c>
      <c r="W17" s="23">
        <f>+claims!E17</f>
        <v>0</v>
      </c>
      <c r="X17" s="23">
        <f>+claims!F17</f>
        <v>0</v>
      </c>
      <c r="Z17" s="6">
        <f t="shared" si="5"/>
        <v>0.01</v>
      </c>
      <c r="AA17" s="6">
        <f t="shared" si="6"/>
        <v>0</v>
      </c>
      <c r="AB17" s="6">
        <f t="shared" si="8"/>
        <v>0</v>
      </c>
      <c r="AD17" s="6">
        <f t="shared" si="7"/>
        <v>1.6666666666666668E-3</v>
      </c>
    </row>
    <row r="18" spans="1:30">
      <c r="A18" t="s">
        <v>28</v>
      </c>
      <c r="B18" t="s">
        <v>523</v>
      </c>
      <c r="C18" s="88">
        <v>37.5</v>
      </c>
      <c r="D18" s="88">
        <v>37.200000000000003</v>
      </c>
      <c r="E18" s="88">
        <v>38</v>
      </c>
      <c r="F18" s="88">
        <v>38</v>
      </c>
      <c r="G18" s="40">
        <f t="shared" si="0"/>
        <v>37.674999999999997</v>
      </c>
      <c r="H18" s="89">
        <v>38</v>
      </c>
      <c r="I18" s="89">
        <v>38.799999999999997</v>
      </c>
      <c r="J18" s="89">
        <v>38</v>
      </c>
      <c r="K18" s="89">
        <v>37</v>
      </c>
      <c r="L18" s="40">
        <f t="shared" si="1"/>
        <v>37.950000000000003</v>
      </c>
      <c r="M18" s="89">
        <v>37</v>
      </c>
      <c r="N18" s="89">
        <v>36</v>
      </c>
      <c r="O18" s="89">
        <v>37</v>
      </c>
      <c r="P18" s="89">
        <v>35</v>
      </c>
      <c r="Q18" s="40">
        <f t="shared" si="2"/>
        <v>36.25</v>
      </c>
      <c r="R18" s="16">
        <f t="shared" si="3"/>
        <v>37.054166666666667</v>
      </c>
      <c r="T18" s="6">
        <f t="shared" si="4"/>
        <v>1.9801504446743682E-4</v>
      </c>
      <c r="V18" s="23">
        <f>+claims!D18</f>
        <v>0</v>
      </c>
      <c r="W18" s="23">
        <f>+claims!E18</f>
        <v>0</v>
      </c>
      <c r="X18" s="23">
        <f>+claims!F18</f>
        <v>1</v>
      </c>
      <c r="Z18" s="6">
        <f t="shared" si="5"/>
        <v>0</v>
      </c>
      <c r="AA18" s="6">
        <f t="shared" si="6"/>
        <v>0</v>
      </c>
      <c r="AB18" s="6">
        <f t="shared" si="8"/>
        <v>0.01</v>
      </c>
      <c r="AD18" s="6">
        <f t="shared" si="7"/>
        <v>5.0000000000000001E-3</v>
      </c>
    </row>
    <row r="19" spans="1:30">
      <c r="A19" t="s">
        <v>29</v>
      </c>
      <c r="B19" t="s">
        <v>524</v>
      </c>
      <c r="C19" s="88">
        <v>32.299999999999997</v>
      </c>
      <c r="D19" s="88">
        <v>32</v>
      </c>
      <c r="E19" s="88">
        <v>32</v>
      </c>
      <c r="F19" s="88">
        <v>33</v>
      </c>
      <c r="G19" s="40">
        <f t="shared" si="0"/>
        <v>32.325000000000003</v>
      </c>
      <c r="H19" s="89">
        <v>32</v>
      </c>
      <c r="I19" s="89">
        <v>32</v>
      </c>
      <c r="J19" s="89">
        <v>32</v>
      </c>
      <c r="K19" s="89">
        <v>32</v>
      </c>
      <c r="L19" s="40">
        <f t="shared" si="1"/>
        <v>32</v>
      </c>
      <c r="M19" s="89">
        <v>32</v>
      </c>
      <c r="N19" s="89">
        <v>32</v>
      </c>
      <c r="O19" s="89">
        <v>32</v>
      </c>
      <c r="P19" s="89">
        <v>35</v>
      </c>
      <c r="Q19" s="40">
        <f t="shared" si="2"/>
        <v>32.75</v>
      </c>
      <c r="R19" s="16">
        <f t="shared" si="3"/>
        <v>32.429166666666667</v>
      </c>
      <c r="T19" s="6">
        <f t="shared" si="4"/>
        <v>1.7329934679973695E-4</v>
      </c>
      <c r="V19" s="23">
        <f>+claims!D19</f>
        <v>0</v>
      </c>
      <c r="W19" s="23">
        <f>+claims!E19</f>
        <v>1</v>
      </c>
      <c r="X19" s="23">
        <f>+claims!F19</f>
        <v>0</v>
      </c>
      <c r="Z19" s="6">
        <f t="shared" si="5"/>
        <v>0</v>
      </c>
      <c r="AA19" s="6">
        <f t="shared" si="6"/>
        <v>0.01</v>
      </c>
      <c r="AB19" s="6">
        <f t="shared" si="8"/>
        <v>0</v>
      </c>
      <c r="AD19" s="6">
        <f t="shared" si="7"/>
        <v>3.3333333333333335E-3</v>
      </c>
    </row>
    <row r="20" spans="1:30">
      <c r="A20" t="s">
        <v>30</v>
      </c>
      <c r="B20" t="s">
        <v>525</v>
      </c>
      <c r="C20" s="88">
        <v>34</v>
      </c>
      <c r="D20" s="88">
        <v>34</v>
      </c>
      <c r="E20" s="88">
        <v>36</v>
      </c>
      <c r="F20" s="88">
        <v>34</v>
      </c>
      <c r="G20" s="40">
        <f t="shared" si="0"/>
        <v>34.5</v>
      </c>
      <c r="H20" s="89">
        <v>34</v>
      </c>
      <c r="I20" s="89">
        <v>35</v>
      </c>
      <c r="J20" s="89">
        <v>35</v>
      </c>
      <c r="K20" s="89">
        <v>34</v>
      </c>
      <c r="L20" s="40">
        <f t="shared" si="1"/>
        <v>34.5</v>
      </c>
      <c r="M20" s="89">
        <v>34</v>
      </c>
      <c r="N20" s="89">
        <v>35</v>
      </c>
      <c r="O20" s="89">
        <v>35</v>
      </c>
      <c r="P20" s="89">
        <v>34</v>
      </c>
      <c r="Q20" s="40">
        <f t="shared" si="2"/>
        <v>34.5</v>
      </c>
      <c r="R20" s="16">
        <f t="shared" si="3"/>
        <v>34.5</v>
      </c>
      <c r="T20" s="6">
        <f t="shared" si="4"/>
        <v>1.8436574476446383E-4</v>
      </c>
      <c r="V20" s="23">
        <f>+claims!D20</f>
        <v>0</v>
      </c>
      <c r="W20" s="23">
        <f>+claims!E20</f>
        <v>0</v>
      </c>
      <c r="X20" s="23">
        <f>+claims!F20</f>
        <v>0</v>
      </c>
      <c r="Z20" s="6">
        <f t="shared" si="5"/>
        <v>0</v>
      </c>
      <c r="AA20" s="6">
        <f t="shared" si="6"/>
        <v>0</v>
      </c>
      <c r="AB20" s="6">
        <f t="shared" si="8"/>
        <v>0</v>
      </c>
      <c r="AD20" s="6">
        <f t="shared" si="7"/>
        <v>0</v>
      </c>
    </row>
    <row r="21" spans="1:30">
      <c r="A21" t="s">
        <v>31</v>
      </c>
      <c r="B21" t="s">
        <v>526</v>
      </c>
      <c r="C21" s="88">
        <v>57.9</v>
      </c>
      <c r="D21" s="88">
        <v>57</v>
      </c>
      <c r="E21" s="88">
        <v>56.5</v>
      </c>
      <c r="F21" s="88">
        <v>58.5</v>
      </c>
      <c r="G21" s="40">
        <f t="shared" si="0"/>
        <v>57.475000000000001</v>
      </c>
      <c r="H21" s="89">
        <v>58</v>
      </c>
      <c r="I21" s="89">
        <v>60</v>
      </c>
      <c r="J21" s="89">
        <v>57</v>
      </c>
      <c r="K21" s="89">
        <v>60</v>
      </c>
      <c r="L21" s="40">
        <f t="shared" si="1"/>
        <v>58.75</v>
      </c>
      <c r="M21" s="89">
        <v>58</v>
      </c>
      <c r="N21" s="89">
        <v>57</v>
      </c>
      <c r="O21" s="89">
        <v>59</v>
      </c>
      <c r="P21" s="89">
        <v>60.5</v>
      </c>
      <c r="Q21" s="40">
        <f t="shared" si="2"/>
        <v>58.625</v>
      </c>
      <c r="R21" s="16">
        <f t="shared" si="3"/>
        <v>58.475000000000001</v>
      </c>
      <c r="T21" s="6">
        <f t="shared" si="4"/>
        <v>3.1248657753918906E-4</v>
      </c>
      <c r="V21" s="23">
        <f>+claims!D21</f>
        <v>0</v>
      </c>
      <c r="W21" s="23">
        <f>+claims!E21</f>
        <v>0</v>
      </c>
      <c r="X21" s="23">
        <f>+claims!F21</f>
        <v>0</v>
      </c>
      <c r="Z21" s="6">
        <f t="shared" si="5"/>
        <v>0</v>
      </c>
      <c r="AA21" s="6">
        <f t="shared" si="6"/>
        <v>0</v>
      </c>
      <c r="AB21" s="6">
        <f t="shared" si="8"/>
        <v>0</v>
      </c>
      <c r="AD21" s="6">
        <f t="shared" si="7"/>
        <v>0</v>
      </c>
    </row>
    <row r="22" spans="1:30">
      <c r="A22" t="s">
        <v>32</v>
      </c>
      <c r="B22" t="s">
        <v>527</v>
      </c>
      <c r="C22" s="88">
        <v>15.7</v>
      </c>
      <c r="D22" s="88">
        <v>15.5</v>
      </c>
      <c r="E22" s="88">
        <v>15.5</v>
      </c>
      <c r="F22" s="88">
        <v>15.5</v>
      </c>
      <c r="G22" s="40">
        <f t="shared" si="0"/>
        <v>15.55</v>
      </c>
      <c r="H22" s="89">
        <v>15.5</v>
      </c>
      <c r="I22" s="89">
        <v>15.5</v>
      </c>
      <c r="J22" s="89">
        <v>15.5</v>
      </c>
      <c r="K22" s="89">
        <v>14.7</v>
      </c>
      <c r="L22" s="40">
        <f t="shared" si="1"/>
        <v>15.3</v>
      </c>
      <c r="M22" s="89">
        <v>15.5</v>
      </c>
      <c r="N22" s="89">
        <v>16</v>
      </c>
      <c r="O22" s="89">
        <v>15</v>
      </c>
      <c r="P22" s="89">
        <v>15</v>
      </c>
      <c r="Q22" s="40">
        <f t="shared" si="2"/>
        <v>15.375</v>
      </c>
      <c r="R22" s="16">
        <f t="shared" si="3"/>
        <v>15.379166666666668</v>
      </c>
      <c r="T22" s="6">
        <f t="shared" si="4"/>
        <v>8.2185261343675853E-5</v>
      </c>
      <c r="V22" s="23">
        <f>+claims!D22</f>
        <v>0</v>
      </c>
      <c r="W22" s="23">
        <f>+claims!E22</f>
        <v>0</v>
      </c>
      <c r="X22" s="23">
        <f>+claims!F22</f>
        <v>0</v>
      </c>
      <c r="Z22" s="6">
        <f t="shared" si="5"/>
        <v>0</v>
      </c>
      <c r="AA22" s="6">
        <f t="shared" si="6"/>
        <v>0</v>
      </c>
      <c r="AB22" s="6">
        <f t="shared" si="8"/>
        <v>0</v>
      </c>
      <c r="AD22" s="6">
        <f t="shared" si="7"/>
        <v>0</v>
      </c>
    </row>
    <row r="23" spans="1:30">
      <c r="A23" t="s">
        <v>33</v>
      </c>
      <c r="B23" t="s">
        <v>528</v>
      </c>
      <c r="C23" s="88">
        <v>20</v>
      </c>
      <c r="D23" s="88">
        <v>20.3</v>
      </c>
      <c r="E23" s="88">
        <v>21</v>
      </c>
      <c r="F23" s="88">
        <v>21</v>
      </c>
      <c r="G23" s="40">
        <f t="shared" si="0"/>
        <v>20.574999999999999</v>
      </c>
      <c r="H23" s="89">
        <v>19.600000000000001</v>
      </c>
      <c r="I23" s="89">
        <v>19.8</v>
      </c>
      <c r="J23" s="89">
        <v>20</v>
      </c>
      <c r="K23" s="89">
        <v>19.899999999999999</v>
      </c>
      <c r="L23" s="40">
        <f t="shared" si="1"/>
        <v>19.825000000000003</v>
      </c>
      <c r="M23" s="89">
        <v>18.899999999999999</v>
      </c>
      <c r="N23" s="89">
        <v>19</v>
      </c>
      <c r="O23" s="89">
        <v>19.3</v>
      </c>
      <c r="P23" s="89">
        <v>20</v>
      </c>
      <c r="Q23" s="40">
        <f t="shared" si="2"/>
        <v>19.3</v>
      </c>
      <c r="R23" s="16">
        <f t="shared" si="3"/>
        <v>19.687500000000004</v>
      </c>
      <c r="T23" s="6">
        <f t="shared" si="4"/>
        <v>1.0520871304493862E-4</v>
      </c>
      <c r="V23" s="23">
        <f>+claims!D23</f>
        <v>0</v>
      </c>
      <c r="W23" s="23">
        <f>+claims!E23</f>
        <v>1</v>
      </c>
      <c r="X23" s="23">
        <f>+claims!F23</f>
        <v>0</v>
      </c>
      <c r="Z23" s="6">
        <f t="shared" si="5"/>
        <v>0</v>
      </c>
      <c r="AA23" s="6">
        <f t="shared" si="6"/>
        <v>0.01</v>
      </c>
      <c r="AB23" s="6">
        <f t="shared" si="8"/>
        <v>0</v>
      </c>
      <c r="AD23" s="6">
        <f t="shared" si="7"/>
        <v>3.3333333333333335E-3</v>
      </c>
    </row>
    <row r="24" spans="1:30">
      <c r="A24" t="s">
        <v>34</v>
      </c>
      <c r="B24" t="s">
        <v>529</v>
      </c>
      <c r="C24" s="88">
        <v>16.399999999999999</v>
      </c>
      <c r="D24" s="88">
        <v>16.5</v>
      </c>
      <c r="E24" s="88">
        <v>16.5</v>
      </c>
      <c r="F24" s="88">
        <v>16.5</v>
      </c>
      <c r="G24" s="40">
        <f t="shared" si="0"/>
        <v>16.475000000000001</v>
      </c>
      <c r="H24" s="89">
        <v>16.7</v>
      </c>
      <c r="I24" s="89">
        <v>16.600000000000001</v>
      </c>
      <c r="J24" s="89">
        <v>16.600000000000001</v>
      </c>
      <c r="K24" s="89">
        <v>16.3</v>
      </c>
      <c r="L24" s="40">
        <f t="shared" si="1"/>
        <v>16.55</v>
      </c>
      <c r="M24" s="89">
        <v>15.8</v>
      </c>
      <c r="N24" s="89">
        <v>16.600000000000001</v>
      </c>
      <c r="O24" s="89">
        <v>16.2</v>
      </c>
      <c r="P24" s="89">
        <v>16.600000000000001</v>
      </c>
      <c r="Q24" s="40">
        <f t="shared" si="2"/>
        <v>16.300000000000004</v>
      </c>
      <c r="R24" s="16">
        <f t="shared" si="3"/>
        <v>16.412500000000005</v>
      </c>
      <c r="T24" s="6">
        <f t="shared" si="4"/>
        <v>8.7707327128891689E-5</v>
      </c>
      <c r="V24" s="23">
        <f>+claims!D24</f>
        <v>0</v>
      </c>
      <c r="W24" s="23">
        <f>+claims!E24</f>
        <v>0</v>
      </c>
      <c r="X24" s="23">
        <f>+claims!F24</f>
        <v>0</v>
      </c>
      <c r="Z24" s="6">
        <f t="shared" si="5"/>
        <v>0</v>
      </c>
      <c r="AA24" s="6">
        <f t="shared" si="6"/>
        <v>0</v>
      </c>
      <c r="AB24" s="6">
        <f t="shared" si="8"/>
        <v>0</v>
      </c>
      <c r="AD24" s="6">
        <f t="shared" si="7"/>
        <v>0</v>
      </c>
    </row>
    <row r="25" spans="1:30">
      <c r="A25" t="s">
        <v>35</v>
      </c>
      <c r="B25" t="s">
        <v>530</v>
      </c>
      <c r="C25" s="88">
        <v>20</v>
      </c>
      <c r="D25" s="88">
        <v>20</v>
      </c>
      <c r="E25" s="88">
        <v>20</v>
      </c>
      <c r="F25" s="88">
        <v>20</v>
      </c>
      <c r="G25" s="40">
        <f t="shared" si="0"/>
        <v>20</v>
      </c>
      <c r="H25" s="89">
        <v>19.8</v>
      </c>
      <c r="I25" s="89">
        <v>20</v>
      </c>
      <c r="J25" s="89">
        <v>20</v>
      </c>
      <c r="K25" s="89">
        <v>20</v>
      </c>
      <c r="L25" s="40">
        <f t="shared" si="1"/>
        <v>19.95</v>
      </c>
      <c r="M25" s="89">
        <v>19.3</v>
      </c>
      <c r="N25" s="89">
        <v>20</v>
      </c>
      <c r="O25" s="89">
        <v>19.3</v>
      </c>
      <c r="P25" s="89">
        <v>19.7</v>
      </c>
      <c r="Q25" s="40">
        <f t="shared" si="2"/>
        <v>19.574999999999999</v>
      </c>
      <c r="R25" s="16">
        <f t="shared" si="3"/>
        <v>19.770833333333332</v>
      </c>
      <c r="T25" s="6">
        <f t="shared" si="4"/>
        <v>1.0565404093084309E-4</v>
      </c>
      <c r="V25" s="23">
        <f>+claims!D25</f>
        <v>1</v>
      </c>
      <c r="W25" s="23">
        <f>+claims!E25</f>
        <v>0</v>
      </c>
      <c r="X25" s="23">
        <f>+claims!F25</f>
        <v>0</v>
      </c>
      <c r="Z25" s="6">
        <f t="shared" si="5"/>
        <v>0.01</v>
      </c>
      <c r="AA25" s="6">
        <f t="shared" si="6"/>
        <v>0</v>
      </c>
      <c r="AB25" s="6">
        <f t="shared" si="8"/>
        <v>0</v>
      </c>
      <c r="AD25" s="6">
        <f t="shared" si="7"/>
        <v>1.6666666666666668E-3</v>
      </c>
    </row>
    <row r="26" spans="1:30">
      <c r="A26" t="s">
        <v>36</v>
      </c>
      <c r="B26" t="s">
        <v>531</v>
      </c>
      <c r="C26" s="88">
        <v>15.8</v>
      </c>
      <c r="D26" s="88">
        <v>15.7</v>
      </c>
      <c r="E26" s="88">
        <v>15.7</v>
      </c>
      <c r="F26" s="88">
        <v>15.7</v>
      </c>
      <c r="G26" s="40">
        <f t="shared" si="0"/>
        <v>15.725000000000001</v>
      </c>
      <c r="H26" s="89">
        <v>15.7</v>
      </c>
      <c r="I26" s="89">
        <v>15.7</v>
      </c>
      <c r="J26" s="89">
        <v>15.7</v>
      </c>
      <c r="K26" s="89">
        <v>15.7</v>
      </c>
      <c r="L26" s="40">
        <f t="shared" si="1"/>
        <v>15.7</v>
      </c>
      <c r="M26" s="89">
        <v>15.7</v>
      </c>
      <c r="N26" s="89">
        <v>15.7</v>
      </c>
      <c r="O26" s="89">
        <v>15.7</v>
      </c>
      <c r="P26" s="89">
        <v>15.7</v>
      </c>
      <c r="Q26" s="40">
        <f t="shared" si="2"/>
        <v>15.7</v>
      </c>
      <c r="R26" s="16">
        <f t="shared" si="3"/>
        <v>15.704166666666666</v>
      </c>
      <c r="T26" s="6">
        <f t="shared" si="4"/>
        <v>8.3922040098703397E-5</v>
      </c>
      <c r="V26" s="23">
        <f>+claims!D26</f>
        <v>0</v>
      </c>
      <c r="W26" s="23">
        <f>+claims!E26</f>
        <v>0</v>
      </c>
      <c r="X26" s="23">
        <f>+claims!F26</f>
        <v>0</v>
      </c>
      <c r="Z26" s="6">
        <f t="shared" si="5"/>
        <v>0</v>
      </c>
      <c r="AA26" s="6">
        <f t="shared" si="6"/>
        <v>0</v>
      </c>
      <c r="AB26" s="6">
        <f t="shared" si="8"/>
        <v>0</v>
      </c>
      <c r="AD26" s="6">
        <f t="shared" si="7"/>
        <v>0</v>
      </c>
    </row>
    <row r="27" spans="1:30">
      <c r="A27" t="s">
        <v>37</v>
      </c>
      <c r="B27" t="s">
        <v>532</v>
      </c>
      <c r="C27" s="88">
        <v>17</v>
      </c>
      <c r="D27" s="88">
        <v>18</v>
      </c>
      <c r="E27" s="88">
        <v>19</v>
      </c>
      <c r="F27" s="88">
        <v>20</v>
      </c>
      <c r="G27" s="40">
        <f t="shared" si="0"/>
        <v>18.5</v>
      </c>
      <c r="H27" s="89">
        <v>19</v>
      </c>
      <c r="I27" s="89">
        <v>17</v>
      </c>
      <c r="J27" s="89">
        <v>18</v>
      </c>
      <c r="K27" s="89">
        <v>20</v>
      </c>
      <c r="L27" s="40">
        <f t="shared" si="1"/>
        <v>18.5</v>
      </c>
      <c r="M27" s="89">
        <v>19</v>
      </c>
      <c r="N27" s="89">
        <v>18</v>
      </c>
      <c r="O27" s="89">
        <v>18</v>
      </c>
      <c r="P27" s="89">
        <v>21</v>
      </c>
      <c r="Q27" s="40">
        <f t="shared" si="2"/>
        <v>19</v>
      </c>
      <c r="R27" s="16">
        <f t="shared" si="3"/>
        <v>18.75</v>
      </c>
      <c r="T27" s="6">
        <f t="shared" si="4"/>
        <v>1.0019877432851295E-4</v>
      </c>
      <c r="V27" s="23">
        <f>+claims!D27</f>
        <v>1</v>
      </c>
      <c r="W27" s="23">
        <f>+claims!E27</f>
        <v>1</v>
      </c>
      <c r="X27" s="23">
        <f>+claims!F27</f>
        <v>0</v>
      </c>
      <c r="Z27" s="6">
        <f t="shared" si="5"/>
        <v>0.01</v>
      </c>
      <c r="AA27" s="6">
        <f t="shared" si="6"/>
        <v>0.01</v>
      </c>
      <c r="AB27" s="6">
        <f t="shared" si="8"/>
        <v>0</v>
      </c>
      <c r="AD27" s="6">
        <f t="shared" si="7"/>
        <v>5.0000000000000001E-3</v>
      </c>
    </row>
    <row r="28" spans="1:30">
      <c r="A28" t="s">
        <v>38</v>
      </c>
      <c r="B28" t="s">
        <v>533</v>
      </c>
      <c r="C28" s="88">
        <v>15</v>
      </c>
      <c r="D28" s="88">
        <v>15</v>
      </c>
      <c r="E28" s="88">
        <v>15</v>
      </c>
      <c r="F28" s="88">
        <v>15</v>
      </c>
      <c r="G28" s="40">
        <f t="shared" si="0"/>
        <v>15</v>
      </c>
      <c r="H28" s="89">
        <v>15</v>
      </c>
      <c r="I28" s="89">
        <v>15</v>
      </c>
      <c r="J28" s="89">
        <v>15</v>
      </c>
      <c r="K28" s="89">
        <v>15</v>
      </c>
      <c r="L28" s="40">
        <f t="shared" si="1"/>
        <v>15</v>
      </c>
      <c r="M28" s="89">
        <v>15</v>
      </c>
      <c r="N28" s="89">
        <v>16</v>
      </c>
      <c r="O28" s="89">
        <v>15</v>
      </c>
      <c r="P28" s="89">
        <v>15</v>
      </c>
      <c r="Q28" s="40">
        <f t="shared" si="2"/>
        <v>15.25</v>
      </c>
      <c r="R28" s="16">
        <f t="shared" si="3"/>
        <v>15.125</v>
      </c>
      <c r="T28" s="6">
        <f t="shared" si="4"/>
        <v>8.0827011291667109E-5</v>
      </c>
      <c r="V28" s="23">
        <f>+claims!D28</f>
        <v>0</v>
      </c>
      <c r="W28" s="23">
        <f>+claims!E28</f>
        <v>0</v>
      </c>
      <c r="X28" s="23">
        <f>+claims!F28</f>
        <v>0</v>
      </c>
      <c r="Z28" s="6">
        <f t="shared" si="5"/>
        <v>0</v>
      </c>
      <c r="AA28" s="6">
        <f t="shared" si="6"/>
        <v>0</v>
      </c>
      <c r="AB28" s="6">
        <f t="shared" si="8"/>
        <v>0</v>
      </c>
      <c r="AD28" s="6">
        <f t="shared" si="7"/>
        <v>0</v>
      </c>
    </row>
    <row r="29" spans="1:30">
      <c r="A29" t="s">
        <v>39</v>
      </c>
      <c r="B29" t="s">
        <v>534</v>
      </c>
      <c r="C29" s="88">
        <v>32</v>
      </c>
      <c r="D29" s="88">
        <v>34</v>
      </c>
      <c r="E29" s="88">
        <v>32</v>
      </c>
      <c r="F29" s="88">
        <v>32</v>
      </c>
      <c r="G29" s="40">
        <f t="shared" si="0"/>
        <v>32.5</v>
      </c>
      <c r="H29" s="89">
        <v>32</v>
      </c>
      <c r="I29" s="89">
        <v>32</v>
      </c>
      <c r="J29" s="89">
        <v>32</v>
      </c>
      <c r="K29" s="89">
        <v>32</v>
      </c>
      <c r="L29" s="40">
        <f t="shared" si="1"/>
        <v>32</v>
      </c>
      <c r="M29" s="89">
        <v>32</v>
      </c>
      <c r="N29" s="89">
        <v>32</v>
      </c>
      <c r="O29" s="89">
        <v>32</v>
      </c>
      <c r="P29" s="89">
        <v>32</v>
      </c>
      <c r="Q29" s="40">
        <f t="shared" si="2"/>
        <v>32</v>
      </c>
      <c r="R29" s="16">
        <f t="shared" si="3"/>
        <v>32.083333333333336</v>
      </c>
      <c r="T29" s="6">
        <f t="shared" si="4"/>
        <v>1.7145123607323329E-4</v>
      </c>
      <c r="V29" s="23">
        <f>+claims!D29</f>
        <v>0</v>
      </c>
      <c r="W29" s="23">
        <f>+claims!E29</f>
        <v>0</v>
      </c>
      <c r="X29" s="23">
        <f>+claims!F29</f>
        <v>0</v>
      </c>
      <c r="Z29" s="6">
        <f t="shared" si="5"/>
        <v>0</v>
      </c>
      <c r="AA29" s="6">
        <f t="shared" si="6"/>
        <v>0</v>
      </c>
      <c r="AB29" s="6">
        <f t="shared" si="8"/>
        <v>0</v>
      </c>
      <c r="AD29" s="6">
        <f t="shared" si="7"/>
        <v>0</v>
      </c>
    </row>
    <row r="30" spans="1:30">
      <c r="A30" t="s">
        <v>40</v>
      </c>
      <c r="B30" t="s">
        <v>535</v>
      </c>
      <c r="C30" s="88">
        <v>41</v>
      </c>
      <c r="D30" s="88">
        <v>42</v>
      </c>
      <c r="E30" s="88">
        <v>41</v>
      </c>
      <c r="F30" s="88">
        <v>41</v>
      </c>
      <c r="G30" s="40">
        <f t="shared" si="0"/>
        <v>41.25</v>
      </c>
      <c r="H30" s="89">
        <v>41</v>
      </c>
      <c r="I30" s="89">
        <v>43</v>
      </c>
      <c r="J30" s="89">
        <v>42</v>
      </c>
      <c r="K30" s="89">
        <v>42</v>
      </c>
      <c r="L30" s="40">
        <f t="shared" si="1"/>
        <v>42</v>
      </c>
      <c r="M30" s="89">
        <v>43</v>
      </c>
      <c r="N30" s="89">
        <v>43</v>
      </c>
      <c r="O30" s="89">
        <v>43</v>
      </c>
      <c r="P30" s="89">
        <v>42</v>
      </c>
      <c r="Q30" s="40">
        <f t="shared" si="2"/>
        <v>42.75</v>
      </c>
      <c r="R30" s="16">
        <f t="shared" si="3"/>
        <v>42.25</v>
      </c>
      <c r="T30" s="6">
        <f t="shared" si="4"/>
        <v>2.2578123815358251E-4</v>
      </c>
      <c r="V30" s="23">
        <f>+claims!D30</f>
        <v>0</v>
      </c>
      <c r="W30" s="23">
        <f>+claims!E30</f>
        <v>0</v>
      </c>
      <c r="X30" s="23">
        <f>+claims!F30</f>
        <v>2</v>
      </c>
      <c r="Z30" s="6">
        <f t="shared" si="5"/>
        <v>0</v>
      </c>
      <c r="AA30" s="6">
        <f t="shared" si="6"/>
        <v>0</v>
      </c>
      <c r="AB30" s="6">
        <f t="shared" si="8"/>
        <v>0.02</v>
      </c>
      <c r="AD30" s="6">
        <f t="shared" si="7"/>
        <v>0.01</v>
      </c>
    </row>
    <row r="31" spans="1:30">
      <c r="A31" t="s">
        <v>41</v>
      </c>
      <c r="B31" t="s">
        <v>536</v>
      </c>
      <c r="C31" s="88">
        <v>611.20000000000005</v>
      </c>
      <c r="D31" s="88">
        <v>609.5</v>
      </c>
      <c r="E31" s="88">
        <v>609.6</v>
      </c>
      <c r="F31" s="88">
        <v>610.6</v>
      </c>
      <c r="G31" s="40">
        <f t="shared" si="0"/>
        <v>610.22500000000002</v>
      </c>
      <c r="H31" s="89">
        <v>613.6</v>
      </c>
      <c r="I31" s="89">
        <v>614.1</v>
      </c>
      <c r="J31" s="89">
        <v>612.20000000000005</v>
      </c>
      <c r="K31" s="89">
        <v>614</v>
      </c>
      <c r="L31" s="40">
        <f t="shared" si="1"/>
        <v>613.47500000000002</v>
      </c>
      <c r="M31" s="89">
        <v>613.1</v>
      </c>
      <c r="N31" s="89">
        <v>615.70000000000005</v>
      </c>
      <c r="O31" s="89">
        <v>615.79999999999995</v>
      </c>
      <c r="P31" s="89">
        <v>614</v>
      </c>
      <c r="Q31" s="40">
        <f t="shared" si="2"/>
        <v>614.65000000000009</v>
      </c>
      <c r="R31" s="16">
        <f t="shared" si="3"/>
        <v>613.52083333333337</v>
      </c>
      <c r="T31" s="6">
        <f t="shared" si="4"/>
        <v>3.2786152280004201E-3</v>
      </c>
      <c r="V31" s="23">
        <f>+claims!D31</f>
        <v>0</v>
      </c>
      <c r="W31" s="23">
        <f>+claims!E31</f>
        <v>0</v>
      </c>
      <c r="X31" s="23">
        <f>+claims!F31</f>
        <v>0</v>
      </c>
      <c r="Z31" s="6">
        <f t="shared" si="5"/>
        <v>0</v>
      </c>
      <c r="AA31" s="6">
        <f t="shared" si="6"/>
        <v>0</v>
      </c>
      <c r="AB31" s="6">
        <f t="shared" si="8"/>
        <v>0</v>
      </c>
      <c r="AD31" s="6">
        <f t="shared" si="7"/>
        <v>0</v>
      </c>
    </row>
    <row r="32" spans="1:30">
      <c r="A32" t="s">
        <v>42</v>
      </c>
      <c r="B32" t="s">
        <v>43</v>
      </c>
      <c r="C32" s="88">
        <v>12.5</v>
      </c>
      <c r="D32" s="88">
        <v>14</v>
      </c>
      <c r="E32" s="88">
        <v>14</v>
      </c>
      <c r="F32" s="88">
        <v>13</v>
      </c>
      <c r="G32" s="40">
        <f t="shared" si="0"/>
        <v>13.375</v>
      </c>
      <c r="H32" s="89">
        <v>13</v>
      </c>
      <c r="I32" s="89">
        <v>13</v>
      </c>
      <c r="J32" s="89">
        <v>12</v>
      </c>
      <c r="K32" s="89">
        <v>13</v>
      </c>
      <c r="L32" s="40">
        <f t="shared" si="1"/>
        <v>12.75</v>
      </c>
      <c r="M32" s="89">
        <v>13</v>
      </c>
      <c r="N32" s="89">
        <v>13</v>
      </c>
      <c r="O32" s="89">
        <v>12</v>
      </c>
      <c r="P32" s="89">
        <v>13</v>
      </c>
      <c r="Q32" s="40">
        <f t="shared" si="2"/>
        <v>12.75</v>
      </c>
      <c r="R32" s="16">
        <f t="shared" si="3"/>
        <v>12.854166666666666</v>
      </c>
      <c r="T32" s="6">
        <f t="shared" si="4"/>
        <v>6.8691826400769427E-5</v>
      </c>
      <c r="V32" s="23">
        <f>+claims!D32</f>
        <v>0</v>
      </c>
      <c r="W32" s="23">
        <f>+claims!E32</f>
        <v>0</v>
      </c>
      <c r="X32" s="23">
        <f>+claims!F32</f>
        <v>0</v>
      </c>
      <c r="Z32" s="6">
        <f t="shared" si="5"/>
        <v>0</v>
      </c>
      <c r="AA32" s="6">
        <f t="shared" si="6"/>
        <v>0</v>
      </c>
      <c r="AB32" s="6">
        <f t="shared" si="8"/>
        <v>0</v>
      </c>
      <c r="AD32" s="6">
        <f t="shared" si="7"/>
        <v>0</v>
      </c>
    </row>
    <row r="33" spans="1:30">
      <c r="A33" t="s">
        <v>44</v>
      </c>
      <c r="B33" t="s">
        <v>45</v>
      </c>
      <c r="C33" s="88">
        <v>9.9</v>
      </c>
      <c r="D33" s="88">
        <v>10.1</v>
      </c>
      <c r="E33" s="88">
        <v>10</v>
      </c>
      <c r="F33" s="88">
        <v>9</v>
      </c>
      <c r="G33" s="40">
        <f t="shared" si="0"/>
        <v>9.75</v>
      </c>
      <c r="H33" s="89">
        <v>9</v>
      </c>
      <c r="I33" s="89">
        <v>10</v>
      </c>
      <c r="J33" s="89">
        <v>10</v>
      </c>
      <c r="K33" s="89">
        <v>10</v>
      </c>
      <c r="L33" s="40">
        <f t="shared" si="1"/>
        <v>9.75</v>
      </c>
      <c r="M33" s="89">
        <v>9</v>
      </c>
      <c r="N33" s="89">
        <v>9</v>
      </c>
      <c r="O33" s="89">
        <v>10</v>
      </c>
      <c r="P33" s="89">
        <v>11</v>
      </c>
      <c r="Q33" s="40">
        <f t="shared" si="2"/>
        <v>9.75</v>
      </c>
      <c r="R33" s="16">
        <f t="shared" si="3"/>
        <v>9.75</v>
      </c>
      <c r="T33" s="6">
        <f t="shared" si="4"/>
        <v>5.2103362650826733E-5</v>
      </c>
      <c r="V33" s="23">
        <f>+claims!D33</f>
        <v>0</v>
      </c>
      <c r="W33" s="23">
        <f>+claims!E33</f>
        <v>0</v>
      </c>
      <c r="X33" s="23">
        <f>+claims!F33</f>
        <v>0</v>
      </c>
      <c r="Z33" s="6">
        <f t="shared" si="5"/>
        <v>0</v>
      </c>
      <c r="AA33" s="6">
        <f t="shared" si="6"/>
        <v>0</v>
      </c>
      <c r="AB33" s="6">
        <f t="shared" si="8"/>
        <v>0</v>
      </c>
      <c r="AD33" s="6">
        <f t="shared" si="7"/>
        <v>0</v>
      </c>
    </row>
    <row r="34" spans="1:30">
      <c r="A34" t="s">
        <v>46</v>
      </c>
      <c r="B34" t="s">
        <v>47</v>
      </c>
      <c r="C34" s="40">
        <v>256.10000000000002</v>
      </c>
      <c r="D34" s="40">
        <v>255.8</v>
      </c>
      <c r="E34" s="40">
        <v>254.6</v>
      </c>
      <c r="F34" s="40">
        <v>251.6</v>
      </c>
      <c r="G34" s="40">
        <f t="shared" si="0"/>
        <v>254.52500000000001</v>
      </c>
      <c r="H34" s="90">
        <v>250.5</v>
      </c>
      <c r="I34" s="90">
        <v>246.4</v>
      </c>
      <c r="J34" s="90">
        <v>242.9</v>
      </c>
      <c r="K34" s="90">
        <v>239.8</v>
      </c>
      <c r="L34" s="40">
        <f t="shared" si="1"/>
        <v>244.89999999999998</v>
      </c>
      <c r="M34" s="90">
        <v>234.39999999999998</v>
      </c>
      <c r="N34" s="90">
        <v>241.4</v>
      </c>
      <c r="O34" s="90">
        <v>248.70000000000002</v>
      </c>
      <c r="P34" s="90">
        <v>243</v>
      </c>
      <c r="Q34" s="40">
        <f t="shared" si="2"/>
        <v>241.875</v>
      </c>
      <c r="R34" s="16">
        <f t="shared" si="3"/>
        <v>244.99166666666665</v>
      </c>
      <c r="T34" s="6">
        <f t="shared" si="4"/>
        <v>1.3092194517706453E-3</v>
      </c>
      <c r="V34" s="23">
        <f>+claims!D34</f>
        <v>1</v>
      </c>
      <c r="W34" s="23">
        <f>+claims!E34</f>
        <v>1</v>
      </c>
      <c r="X34" s="23">
        <f>+claims!F34</f>
        <v>0</v>
      </c>
      <c r="Z34" s="6">
        <f t="shared" si="5"/>
        <v>3.9288871427168252E-3</v>
      </c>
      <c r="AA34" s="6">
        <f t="shared" si="6"/>
        <v>4.0832993058391182E-3</v>
      </c>
      <c r="AB34" s="6">
        <f t="shared" si="8"/>
        <v>0</v>
      </c>
      <c r="AD34" s="6">
        <f t="shared" si="7"/>
        <v>2.0159142923991771E-3</v>
      </c>
    </row>
    <row r="35" spans="1:30">
      <c r="A35" t="s">
        <v>48</v>
      </c>
      <c r="B35" t="s">
        <v>49</v>
      </c>
      <c r="C35" s="87">
        <v>4041.1</v>
      </c>
      <c r="D35" s="87">
        <v>4050.4</v>
      </c>
      <c r="E35" s="87">
        <v>4060.2</v>
      </c>
      <c r="F35" s="87">
        <v>4065.9</v>
      </c>
      <c r="G35" s="40">
        <f t="shared" si="0"/>
        <v>4054.4</v>
      </c>
      <c r="H35" s="91">
        <v>4037.8</v>
      </c>
      <c r="I35" s="92">
        <v>4045.1</v>
      </c>
      <c r="J35" s="92">
        <v>4038.3</v>
      </c>
      <c r="K35" s="92">
        <v>4016</v>
      </c>
      <c r="L35" s="40">
        <f t="shared" si="1"/>
        <v>4034.3</v>
      </c>
      <c r="M35" s="91">
        <v>4088</v>
      </c>
      <c r="N35" s="92">
        <v>4083.2</v>
      </c>
      <c r="O35" s="92">
        <v>4099</v>
      </c>
      <c r="P35" s="92">
        <v>4090.3</v>
      </c>
      <c r="Q35" s="40">
        <f t="shared" si="2"/>
        <v>4090.125</v>
      </c>
      <c r="R35" s="16">
        <f t="shared" si="3"/>
        <v>4065.5625</v>
      </c>
      <c r="T35" s="6">
        <f t="shared" si="4"/>
        <v>2.1726100237651463E-2</v>
      </c>
      <c r="V35" s="23">
        <f>+claims!D35</f>
        <v>26</v>
      </c>
      <c r="W35" s="23">
        <f>+claims!E35</f>
        <v>20</v>
      </c>
      <c r="X35" s="23">
        <f>+claims!F35</f>
        <v>15</v>
      </c>
      <c r="Z35" s="6">
        <f t="shared" si="5"/>
        <v>6.4127861089187058E-3</v>
      </c>
      <c r="AA35" s="6">
        <f t="shared" si="6"/>
        <v>4.9574895273033735E-3</v>
      </c>
      <c r="AB35" s="6">
        <f t="shared" si="8"/>
        <v>3.6673695791693407E-3</v>
      </c>
      <c r="AD35" s="6">
        <f t="shared" si="7"/>
        <v>4.5549789835055794E-3</v>
      </c>
    </row>
    <row r="36" spans="1:30">
      <c r="A36" t="s">
        <v>50</v>
      </c>
      <c r="B36" t="s">
        <v>502</v>
      </c>
      <c r="C36" s="87">
        <v>269.5</v>
      </c>
      <c r="D36" s="87">
        <v>271.7</v>
      </c>
      <c r="E36" s="87">
        <v>266</v>
      </c>
      <c r="F36" s="87">
        <v>261.5</v>
      </c>
      <c r="G36" s="40">
        <f t="shared" si="0"/>
        <v>267.17500000000001</v>
      </c>
      <c r="H36" s="91">
        <v>278</v>
      </c>
      <c r="I36" s="92">
        <v>281</v>
      </c>
      <c r="J36" s="92">
        <v>281</v>
      </c>
      <c r="K36" s="92">
        <v>282</v>
      </c>
      <c r="L36" s="40">
        <f t="shared" si="1"/>
        <v>280.5</v>
      </c>
      <c r="M36" s="91">
        <v>283</v>
      </c>
      <c r="N36" s="92">
        <v>283</v>
      </c>
      <c r="O36" s="92">
        <v>285</v>
      </c>
      <c r="P36" s="92">
        <v>284</v>
      </c>
      <c r="Q36" s="40">
        <f t="shared" si="2"/>
        <v>283.75</v>
      </c>
      <c r="R36" s="16">
        <f t="shared" si="3"/>
        <v>279.90416666666664</v>
      </c>
      <c r="T36" s="6">
        <f t="shared" si="4"/>
        <v>1.4957895695703364E-3</v>
      </c>
      <c r="V36" s="23">
        <f>+claims!D36</f>
        <v>6</v>
      </c>
      <c r="W36" s="23">
        <f>+claims!E36</f>
        <v>7</v>
      </c>
      <c r="X36" s="23">
        <f>+claims!F36</f>
        <v>0</v>
      </c>
      <c r="Z36" s="6">
        <f t="shared" si="5"/>
        <v>2.2457190979694956E-2</v>
      </c>
      <c r="AA36" s="6">
        <f t="shared" si="6"/>
        <v>2.4955436720142603E-2</v>
      </c>
      <c r="AB36" s="6">
        <f t="shared" si="8"/>
        <v>0</v>
      </c>
      <c r="AD36" s="6">
        <f t="shared" si="7"/>
        <v>1.2061344069996692E-2</v>
      </c>
    </row>
    <row r="37" spans="1:30" s="52" customFormat="1">
      <c r="A37" s="52" t="s">
        <v>51</v>
      </c>
      <c r="B37" s="52" t="s">
        <v>52</v>
      </c>
      <c r="C37" s="40">
        <f>2624.6-16.2</f>
        <v>2608.4</v>
      </c>
      <c r="D37" s="40">
        <f>2603.6-16.2</f>
        <v>2587.4</v>
      </c>
      <c r="E37" s="40">
        <f>2586.5-16.2</f>
        <v>2570.3000000000002</v>
      </c>
      <c r="F37" s="40">
        <f>2598.6-16.2</f>
        <v>2582.4</v>
      </c>
      <c r="G37" s="40">
        <f t="shared" si="0"/>
        <v>2587.125</v>
      </c>
      <c r="H37" s="93">
        <f>2591.8-12.5</f>
        <v>2579.3000000000002</v>
      </c>
      <c r="I37" s="94">
        <f>2628.9-12.5</f>
        <v>2616.4</v>
      </c>
      <c r="J37" s="94">
        <f>2688.8-12.5</f>
        <v>2676.3</v>
      </c>
      <c r="K37" s="94">
        <f>2723-12.5</f>
        <v>2710.5</v>
      </c>
      <c r="L37" s="40">
        <f t="shared" si="1"/>
        <v>2645.625</v>
      </c>
      <c r="M37" s="93">
        <f>2725.7-13.4</f>
        <v>2712.2999999999997</v>
      </c>
      <c r="N37" s="94">
        <f>2746.2-13.4</f>
        <v>2732.7999999999997</v>
      </c>
      <c r="O37" s="94">
        <f>2736.1-13.4</f>
        <v>2722.7</v>
      </c>
      <c r="P37" s="94">
        <f>2735.8-13.4</f>
        <v>2722.4</v>
      </c>
      <c r="Q37" s="40">
        <f t="shared" si="2"/>
        <v>2722.5499999999997</v>
      </c>
      <c r="R37" s="40">
        <f t="shared" ref="R37:R51" si="9">IF(G37&gt;0,(+G37+(L37*2)+(Q37*3))/6,IF(L37&gt;0,((L37*2)+(Q37*3))/5,Q37))</f>
        <v>2674.3375000000001</v>
      </c>
      <c r="T37" s="41">
        <f t="shared" si="4"/>
        <v>1.4291484780841574E-2</v>
      </c>
      <c r="V37" s="42">
        <f>+claims!D37</f>
        <v>18</v>
      </c>
      <c r="W37" s="42">
        <f>+claims!E37</f>
        <v>21</v>
      </c>
      <c r="X37" s="42">
        <f>+claims!F37</f>
        <v>15</v>
      </c>
      <c r="Z37" s="41">
        <f t="shared" si="5"/>
        <v>6.9575300768227278E-3</v>
      </c>
      <c r="AA37" s="41">
        <f t="shared" si="6"/>
        <v>7.9376328844790924E-3</v>
      </c>
      <c r="AB37" s="41">
        <f t="shared" si="8"/>
        <v>5.5095406879579808E-3</v>
      </c>
      <c r="AD37" s="41">
        <f t="shared" si="7"/>
        <v>6.560236318275809E-3</v>
      </c>
    </row>
    <row r="38" spans="1:30">
      <c r="A38" t="s">
        <v>53</v>
      </c>
      <c r="B38" t="s">
        <v>54</v>
      </c>
      <c r="C38" s="87">
        <v>600.5</v>
      </c>
      <c r="D38" s="87">
        <v>605.6</v>
      </c>
      <c r="E38" s="87">
        <v>611.4</v>
      </c>
      <c r="F38" s="87">
        <v>623.1</v>
      </c>
      <c r="G38" s="40">
        <f t="shared" si="0"/>
        <v>610.15</v>
      </c>
      <c r="H38" s="87">
        <v>609.9</v>
      </c>
      <c r="I38" s="87">
        <v>628.70000000000005</v>
      </c>
      <c r="J38" s="87">
        <v>627.29999999999995</v>
      </c>
      <c r="K38" s="87">
        <v>633.79999999999995</v>
      </c>
      <c r="L38" s="40">
        <f t="shared" si="1"/>
        <v>624.92499999999995</v>
      </c>
      <c r="M38" s="87">
        <v>624.9</v>
      </c>
      <c r="N38" s="87">
        <v>631</v>
      </c>
      <c r="O38" s="87">
        <v>612.9</v>
      </c>
      <c r="P38" s="87">
        <v>615.5</v>
      </c>
      <c r="Q38" s="40">
        <f t="shared" si="2"/>
        <v>621.07500000000005</v>
      </c>
      <c r="R38" s="16">
        <f t="shared" si="9"/>
        <v>620.53750000000002</v>
      </c>
      <c r="T38" s="6">
        <f t="shared" si="4"/>
        <v>3.3161118359935791E-3</v>
      </c>
      <c r="V38" s="23">
        <f>+claims!D38</f>
        <v>4</v>
      </c>
      <c r="W38" s="23">
        <f>+claims!E38</f>
        <v>4</v>
      </c>
      <c r="X38" s="23">
        <f>+claims!F38</f>
        <v>6</v>
      </c>
      <c r="Z38" s="6">
        <f t="shared" si="5"/>
        <v>6.5557649758256169E-3</v>
      </c>
      <c r="AA38" s="6">
        <f t="shared" si="6"/>
        <v>6.400768092171061E-3</v>
      </c>
      <c r="AB38" s="6">
        <f t="shared" si="8"/>
        <v>9.6606690013283404E-3</v>
      </c>
      <c r="AD38" s="6">
        <f t="shared" si="7"/>
        <v>8.0565513606921258E-3</v>
      </c>
    </row>
    <row r="39" spans="1:30">
      <c r="A39" t="s">
        <v>55</v>
      </c>
      <c r="B39" t="s">
        <v>56</v>
      </c>
      <c r="C39" s="87">
        <v>147</v>
      </c>
      <c r="D39" s="87">
        <v>145.30000000000001</v>
      </c>
      <c r="E39" s="87">
        <v>146.4</v>
      </c>
      <c r="F39" s="87">
        <v>145.80000000000001</v>
      </c>
      <c r="G39" s="40">
        <f t="shared" si="0"/>
        <v>146.125</v>
      </c>
      <c r="H39" s="87">
        <v>146.30000000000001</v>
      </c>
      <c r="I39" s="87">
        <v>146.6</v>
      </c>
      <c r="J39" s="87">
        <v>146.80000000000001</v>
      </c>
      <c r="K39" s="87">
        <v>146.19999999999999</v>
      </c>
      <c r="L39" s="40">
        <f t="shared" si="1"/>
        <v>146.47499999999999</v>
      </c>
      <c r="M39" s="87">
        <v>151</v>
      </c>
      <c r="N39" s="87">
        <v>152.69999999999999</v>
      </c>
      <c r="O39" s="87">
        <v>150.6</v>
      </c>
      <c r="P39" s="87">
        <v>153.6</v>
      </c>
      <c r="Q39" s="40">
        <f t="shared" si="2"/>
        <v>151.97499999999999</v>
      </c>
      <c r="R39" s="16">
        <f t="shared" si="9"/>
        <v>149.16666666666666</v>
      </c>
      <c r="T39" s="6">
        <f t="shared" si="4"/>
        <v>7.971369157690585E-4</v>
      </c>
      <c r="V39" s="23">
        <f>+claims!D39</f>
        <v>1</v>
      </c>
      <c r="W39" s="23">
        <f>+claims!E39</f>
        <v>1</v>
      </c>
      <c r="X39" s="23">
        <f>+claims!F39</f>
        <v>2</v>
      </c>
      <c r="Z39" s="6">
        <f t="shared" si="5"/>
        <v>6.8434559452523521E-3</v>
      </c>
      <c r="AA39" s="6">
        <f t="shared" si="6"/>
        <v>6.8271036012971503E-3</v>
      </c>
      <c r="AB39" s="6">
        <f t="shared" si="8"/>
        <v>1.3160059220266493E-2</v>
      </c>
      <c r="AD39" s="6">
        <f t="shared" si="7"/>
        <v>9.9963068014410211E-3</v>
      </c>
    </row>
    <row r="40" spans="1:30">
      <c r="A40" t="s">
        <v>57</v>
      </c>
      <c r="B40" t="s">
        <v>58</v>
      </c>
      <c r="C40" s="87">
        <v>188.3</v>
      </c>
      <c r="D40" s="87">
        <v>193</v>
      </c>
      <c r="E40" s="87">
        <v>193</v>
      </c>
      <c r="F40" s="87">
        <v>188</v>
      </c>
      <c r="G40" s="40">
        <f t="shared" si="0"/>
        <v>190.57499999999999</v>
      </c>
      <c r="H40" s="87">
        <v>190.6</v>
      </c>
      <c r="I40" s="87">
        <v>196</v>
      </c>
      <c r="J40" s="87">
        <v>196</v>
      </c>
      <c r="K40" s="87">
        <v>192</v>
      </c>
      <c r="L40" s="40">
        <f t="shared" si="1"/>
        <v>193.65</v>
      </c>
      <c r="M40" s="87">
        <v>191</v>
      </c>
      <c r="N40" s="87">
        <v>196</v>
      </c>
      <c r="O40" s="87">
        <v>195</v>
      </c>
      <c r="P40" s="87">
        <v>197</v>
      </c>
      <c r="Q40" s="40">
        <f t="shared" si="2"/>
        <v>194.75</v>
      </c>
      <c r="R40" s="16">
        <f t="shared" si="9"/>
        <v>193.6875</v>
      </c>
      <c r="T40" s="6">
        <f t="shared" si="4"/>
        <v>1.0350533388135388E-3</v>
      </c>
      <c r="V40" s="23">
        <f>+claims!D40</f>
        <v>1</v>
      </c>
      <c r="W40" s="23">
        <f>+claims!E40</f>
        <v>2</v>
      </c>
      <c r="X40" s="23">
        <f>+claims!F40</f>
        <v>4</v>
      </c>
      <c r="Z40" s="6">
        <f t="shared" si="5"/>
        <v>5.2472779745507021E-3</v>
      </c>
      <c r="AA40" s="6">
        <f t="shared" si="6"/>
        <v>1.0327911179963851E-2</v>
      </c>
      <c r="AB40" s="6">
        <f t="shared" si="8"/>
        <v>2.0539152759948651E-2</v>
      </c>
      <c r="AD40" s="6">
        <f t="shared" si="7"/>
        <v>1.458675976905406E-2</v>
      </c>
    </row>
    <row r="41" spans="1:30">
      <c r="A41" t="s">
        <v>59</v>
      </c>
      <c r="B41" t="s">
        <v>60</v>
      </c>
      <c r="C41" s="87">
        <v>179.9</v>
      </c>
      <c r="D41" s="87">
        <v>185</v>
      </c>
      <c r="E41" s="87">
        <v>182</v>
      </c>
      <c r="F41" s="87">
        <v>197</v>
      </c>
      <c r="G41" s="40">
        <f t="shared" si="0"/>
        <v>185.97499999999999</v>
      </c>
      <c r="H41" s="87">
        <v>187</v>
      </c>
      <c r="I41" s="87">
        <v>183</v>
      </c>
      <c r="J41" s="87">
        <v>180</v>
      </c>
      <c r="K41" s="87">
        <v>186</v>
      </c>
      <c r="L41" s="40">
        <f t="shared" si="1"/>
        <v>184</v>
      </c>
      <c r="M41" s="87">
        <v>186</v>
      </c>
      <c r="N41" s="87">
        <v>192</v>
      </c>
      <c r="O41" s="87">
        <v>195</v>
      </c>
      <c r="P41" s="87">
        <v>197</v>
      </c>
      <c r="Q41" s="40">
        <f t="shared" si="2"/>
        <v>192.5</v>
      </c>
      <c r="R41" s="16">
        <f t="shared" si="9"/>
        <v>188.57916666666665</v>
      </c>
      <c r="T41" s="6">
        <f t="shared" si="4"/>
        <v>1.0077547394075927E-3</v>
      </c>
      <c r="V41" s="23">
        <f>+claims!D41</f>
        <v>0</v>
      </c>
      <c r="W41" s="23">
        <f>+claims!E41</f>
        <v>0</v>
      </c>
      <c r="X41" s="23">
        <f>+claims!F41</f>
        <v>0</v>
      </c>
      <c r="Z41" s="6">
        <f t="shared" si="5"/>
        <v>0</v>
      </c>
      <c r="AA41" s="6">
        <f t="shared" si="6"/>
        <v>0</v>
      </c>
      <c r="AB41" s="6">
        <f t="shared" si="8"/>
        <v>0</v>
      </c>
      <c r="AD41" s="6">
        <f t="shared" si="7"/>
        <v>0</v>
      </c>
    </row>
    <row r="42" spans="1:30">
      <c r="A42" t="s">
        <v>61</v>
      </c>
      <c r="B42" t="s">
        <v>537</v>
      </c>
      <c r="C42" s="87">
        <v>94</v>
      </c>
      <c r="D42" s="87">
        <v>99.5</v>
      </c>
      <c r="E42" s="87">
        <v>96.5</v>
      </c>
      <c r="F42" s="87">
        <v>95.5</v>
      </c>
      <c r="G42" s="40">
        <f t="shared" si="0"/>
        <v>96.375</v>
      </c>
      <c r="H42" s="87">
        <v>94.8</v>
      </c>
      <c r="I42" s="87">
        <v>96.8</v>
      </c>
      <c r="J42" s="87">
        <v>97.8</v>
      </c>
      <c r="K42" s="87">
        <v>98.3</v>
      </c>
      <c r="L42" s="40">
        <f t="shared" si="1"/>
        <v>96.924999999999997</v>
      </c>
      <c r="M42" s="87">
        <v>100.3</v>
      </c>
      <c r="N42" s="87">
        <v>96.3</v>
      </c>
      <c r="O42" s="87">
        <v>95.3</v>
      </c>
      <c r="P42" s="87">
        <v>96.3</v>
      </c>
      <c r="Q42" s="40">
        <f t="shared" si="2"/>
        <v>97.05</v>
      </c>
      <c r="R42" s="16">
        <f t="shared" si="9"/>
        <v>96.895833333333329</v>
      </c>
      <c r="T42" s="6">
        <f t="shared" si="4"/>
        <v>5.1780499933545962E-4</v>
      </c>
      <c r="V42" s="23">
        <f>+claims!D42</f>
        <v>1</v>
      </c>
      <c r="W42" s="23">
        <f>+claims!E42</f>
        <v>1</v>
      </c>
      <c r="X42" s="23">
        <f>+claims!F42</f>
        <v>1</v>
      </c>
      <c r="Z42" s="6">
        <f t="shared" si="5"/>
        <v>0.01</v>
      </c>
      <c r="AA42" s="6">
        <f t="shared" si="6"/>
        <v>0.01</v>
      </c>
      <c r="AB42" s="6">
        <f t="shared" si="8"/>
        <v>0.01</v>
      </c>
      <c r="AD42" s="6">
        <f t="shared" si="7"/>
        <v>0.01</v>
      </c>
    </row>
    <row r="43" spans="1:30">
      <c r="A43" t="s">
        <v>62</v>
      </c>
      <c r="B43" t="s">
        <v>63</v>
      </c>
      <c r="C43" s="87">
        <v>178.3</v>
      </c>
      <c r="D43" s="87">
        <v>181.6</v>
      </c>
      <c r="E43" s="87">
        <v>184</v>
      </c>
      <c r="F43" s="87">
        <v>184.5</v>
      </c>
      <c r="G43" s="40">
        <f t="shared" si="0"/>
        <v>182.1</v>
      </c>
      <c r="H43" s="87">
        <v>181.7</v>
      </c>
      <c r="I43" s="87">
        <v>178</v>
      </c>
      <c r="J43" s="87">
        <v>176.8</v>
      </c>
      <c r="K43" s="87">
        <v>185.3</v>
      </c>
      <c r="L43" s="40">
        <f t="shared" si="1"/>
        <v>180.45</v>
      </c>
      <c r="M43" s="87">
        <v>186.4</v>
      </c>
      <c r="N43" s="87">
        <v>191.3</v>
      </c>
      <c r="O43" s="87">
        <v>188.1</v>
      </c>
      <c r="P43" s="87">
        <v>188.4</v>
      </c>
      <c r="Q43" s="40">
        <f t="shared" si="2"/>
        <v>188.55</v>
      </c>
      <c r="R43" s="16">
        <f t="shared" si="9"/>
        <v>184.77500000000001</v>
      </c>
      <c r="T43" s="6">
        <f t="shared" si="4"/>
        <v>9.8742552141605237E-4</v>
      </c>
      <c r="V43" s="23">
        <f>+claims!D43</f>
        <v>0</v>
      </c>
      <c r="W43" s="23">
        <f>+claims!E43</f>
        <v>0</v>
      </c>
      <c r="X43" s="23">
        <f>+claims!F43</f>
        <v>1</v>
      </c>
      <c r="Z43" s="6">
        <f t="shared" si="5"/>
        <v>0</v>
      </c>
      <c r="AA43" s="6">
        <f t="shared" si="6"/>
        <v>0</v>
      </c>
      <c r="AB43" s="6">
        <f t="shared" si="8"/>
        <v>5.3036329885971885E-3</v>
      </c>
      <c r="AD43" s="6">
        <f t="shared" si="7"/>
        <v>2.6518164942985942E-3</v>
      </c>
    </row>
    <row r="44" spans="1:30">
      <c r="A44" t="s">
        <v>64</v>
      </c>
      <c r="B44" t="s">
        <v>538</v>
      </c>
      <c r="C44" s="87">
        <v>3480.2000000000003</v>
      </c>
      <c r="D44" s="87">
        <v>3394</v>
      </c>
      <c r="E44" s="87">
        <v>3348</v>
      </c>
      <c r="F44" s="87">
        <v>3176.6</v>
      </c>
      <c r="G44" s="40">
        <f t="shared" si="0"/>
        <v>3349.7000000000003</v>
      </c>
      <c r="H44" s="92">
        <v>3044</v>
      </c>
      <c r="I44" s="92">
        <v>2955.7</v>
      </c>
      <c r="J44" s="92">
        <v>2905.1</v>
      </c>
      <c r="K44" s="92">
        <v>2866.7</v>
      </c>
      <c r="L44" s="40">
        <f t="shared" si="1"/>
        <v>2942.875</v>
      </c>
      <c r="M44" s="92">
        <v>2811.3</v>
      </c>
      <c r="N44" s="92">
        <v>2791.5</v>
      </c>
      <c r="O44" s="92">
        <v>2784.7000000000003</v>
      </c>
      <c r="P44" s="92">
        <v>2747.4</v>
      </c>
      <c r="Q44" s="40">
        <f t="shared" si="2"/>
        <v>2783.7249999999999</v>
      </c>
      <c r="R44" s="16">
        <f t="shared" si="9"/>
        <v>2931.1041666666665</v>
      </c>
      <c r="T44" s="6">
        <f t="shared" si="4"/>
        <v>1.5663629062890524E-2</v>
      </c>
      <c r="V44" s="23">
        <f>+claims!D44</f>
        <v>42</v>
      </c>
      <c r="W44" s="23">
        <f>+claims!E44</f>
        <v>38</v>
      </c>
      <c r="X44" s="23">
        <f>+claims!F44</f>
        <v>36</v>
      </c>
      <c r="Z44" s="6">
        <f t="shared" si="5"/>
        <v>1.2538436277875629E-2</v>
      </c>
      <c r="AA44" s="6">
        <f t="shared" si="6"/>
        <v>1.2912543006413797E-2</v>
      </c>
      <c r="AB44" s="6">
        <f t="shared" si="8"/>
        <v>1.2932311920178897E-2</v>
      </c>
      <c r="AD44" s="6">
        <f t="shared" si="7"/>
        <v>1.2860076341873319E-2</v>
      </c>
    </row>
    <row r="45" spans="1:30">
      <c r="A45" t="s">
        <v>562</v>
      </c>
      <c r="B45" t="s">
        <v>563</v>
      </c>
      <c r="C45" s="87">
        <v>6.4</v>
      </c>
      <c r="D45" s="87">
        <v>8</v>
      </c>
      <c r="E45" s="87">
        <v>8.5</v>
      </c>
      <c r="F45" s="87">
        <v>7</v>
      </c>
      <c r="G45" s="40">
        <f t="shared" si="0"/>
        <v>7.4749999999999996</v>
      </c>
      <c r="H45" s="87">
        <v>6.6</v>
      </c>
      <c r="I45" s="87">
        <v>6.6</v>
      </c>
      <c r="J45" s="87">
        <v>6.6</v>
      </c>
      <c r="K45" s="87">
        <v>6.6</v>
      </c>
      <c r="L45" s="40">
        <f t="shared" si="1"/>
        <v>6.6</v>
      </c>
      <c r="M45" s="87">
        <v>7</v>
      </c>
      <c r="N45" s="87">
        <v>6.6</v>
      </c>
      <c r="O45" s="87">
        <v>6.6</v>
      </c>
      <c r="P45" s="87">
        <v>7</v>
      </c>
      <c r="Q45" s="40">
        <f t="shared" si="2"/>
        <v>6.8</v>
      </c>
      <c r="R45" s="16">
        <f t="shared" si="9"/>
        <v>6.8458333333333323</v>
      </c>
      <c r="T45" s="6">
        <f t="shared" si="4"/>
        <v>3.6583685827054834E-5</v>
      </c>
      <c r="V45" s="23">
        <f>+claims!D45</f>
        <v>0</v>
      </c>
      <c r="W45" s="23">
        <f>+claims!E45</f>
        <v>0</v>
      </c>
      <c r="X45" s="23">
        <f>+claims!F45</f>
        <v>0</v>
      </c>
      <c r="Z45" s="6">
        <f t="shared" si="5"/>
        <v>0</v>
      </c>
      <c r="AA45" s="6">
        <f t="shared" si="6"/>
        <v>0</v>
      </c>
      <c r="AB45" s="6">
        <f t="shared" si="8"/>
        <v>0</v>
      </c>
      <c r="AD45" s="6">
        <f t="shared" si="7"/>
        <v>0</v>
      </c>
    </row>
    <row r="46" spans="1:30">
      <c r="A46" t="s">
        <v>65</v>
      </c>
      <c r="B46" t="s">
        <v>66</v>
      </c>
      <c r="C46" s="87">
        <v>98.6</v>
      </c>
      <c r="D46" s="87">
        <v>103</v>
      </c>
      <c r="E46" s="87">
        <v>104</v>
      </c>
      <c r="F46" s="87">
        <v>102</v>
      </c>
      <c r="G46" s="40">
        <f t="shared" si="0"/>
        <v>101.9</v>
      </c>
      <c r="H46" s="87">
        <v>102</v>
      </c>
      <c r="I46" s="87">
        <v>101</v>
      </c>
      <c r="J46" s="87">
        <v>104</v>
      </c>
      <c r="K46" s="87">
        <v>100</v>
      </c>
      <c r="L46" s="40">
        <f t="shared" si="1"/>
        <v>101.75</v>
      </c>
      <c r="M46" s="87">
        <v>101</v>
      </c>
      <c r="N46" s="87">
        <v>97</v>
      </c>
      <c r="O46" s="87">
        <v>104</v>
      </c>
      <c r="P46" s="87">
        <v>97</v>
      </c>
      <c r="Q46" s="40">
        <f t="shared" si="2"/>
        <v>99.75</v>
      </c>
      <c r="R46" s="16">
        <f t="shared" si="9"/>
        <v>100.77499999999999</v>
      </c>
      <c r="T46" s="6">
        <f t="shared" si="4"/>
        <v>5.3853501242431422E-4</v>
      </c>
      <c r="V46" s="23">
        <f>+claims!D46</f>
        <v>1</v>
      </c>
      <c r="W46" s="23">
        <f>+claims!E46</f>
        <v>1</v>
      </c>
      <c r="X46" s="23">
        <f>+claims!F46</f>
        <v>3</v>
      </c>
      <c r="Z46" s="6">
        <f t="shared" si="5"/>
        <v>9.8135426889106956E-3</v>
      </c>
      <c r="AA46" s="6">
        <f t="shared" si="6"/>
        <v>9.8280098280098278E-3</v>
      </c>
      <c r="AB46" s="6">
        <f t="shared" si="8"/>
        <v>0.03</v>
      </c>
      <c r="AD46" s="6">
        <f t="shared" si="7"/>
        <v>1.9911593724155057E-2</v>
      </c>
    </row>
    <row r="47" spans="1:30">
      <c r="A47" t="s">
        <v>67</v>
      </c>
      <c r="B47" t="s">
        <v>68</v>
      </c>
      <c r="C47" s="87">
        <v>305.89999999999998</v>
      </c>
      <c r="D47" s="87">
        <v>304</v>
      </c>
      <c r="E47" s="87">
        <v>305.60000000000002</v>
      </c>
      <c r="F47" s="87">
        <v>303</v>
      </c>
      <c r="G47" s="40">
        <f t="shared" si="0"/>
        <v>304.625</v>
      </c>
      <c r="H47" s="87">
        <v>295.89999999999998</v>
      </c>
      <c r="I47" s="87">
        <v>297</v>
      </c>
      <c r="J47" s="87">
        <v>295</v>
      </c>
      <c r="K47" s="87">
        <v>292.5</v>
      </c>
      <c r="L47" s="40">
        <f t="shared" si="1"/>
        <v>295.10000000000002</v>
      </c>
      <c r="M47" s="87">
        <v>285</v>
      </c>
      <c r="N47" s="87">
        <v>286</v>
      </c>
      <c r="O47" s="87">
        <v>285.39999999999998</v>
      </c>
      <c r="P47" s="87">
        <v>278</v>
      </c>
      <c r="Q47" s="40">
        <f t="shared" si="2"/>
        <v>283.60000000000002</v>
      </c>
      <c r="R47" s="16">
        <f t="shared" si="9"/>
        <v>290.9375</v>
      </c>
      <c r="T47" s="6">
        <f t="shared" si="4"/>
        <v>1.5547509816640926E-3</v>
      </c>
      <c r="V47" s="23">
        <f>+claims!D47</f>
        <v>2</v>
      </c>
      <c r="W47" s="23">
        <f>+claims!E47</f>
        <v>1</v>
      </c>
      <c r="X47" s="23">
        <f>+claims!F47</f>
        <v>6</v>
      </c>
      <c r="Z47" s="6">
        <f t="shared" si="5"/>
        <v>6.5654493229380384E-3</v>
      </c>
      <c r="AA47" s="6">
        <f t="shared" si="6"/>
        <v>3.3886818027787187E-3</v>
      </c>
      <c r="AB47" s="6">
        <f t="shared" si="8"/>
        <v>2.1156558533145273E-2</v>
      </c>
      <c r="AD47" s="6">
        <f t="shared" si="7"/>
        <v>1.2802081421321882E-2</v>
      </c>
    </row>
    <row r="48" spans="1:30">
      <c r="A48" t="s">
        <v>69</v>
      </c>
      <c r="B48" t="s">
        <v>70</v>
      </c>
      <c r="C48" s="87">
        <v>12</v>
      </c>
      <c r="D48" s="87">
        <v>11.7</v>
      </c>
      <c r="E48" s="87">
        <v>10.3</v>
      </c>
      <c r="F48" s="87">
        <v>10.5</v>
      </c>
      <c r="G48" s="40">
        <f t="shared" si="0"/>
        <v>11.125</v>
      </c>
      <c r="H48" s="87">
        <v>12</v>
      </c>
      <c r="I48" s="87">
        <v>14</v>
      </c>
      <c r="J48" s="87">
        <v>13</v>
      </c>
      <c r="K48" s="87">
        <v>11.6</v>
      </c>
      <c r="L48" s="40">
        <f t="shared" si="1"/>
        <v>12.65</v>
      </c>
      <c r="M48" s="87">
        <v>13.8</v>
      </c>
      <c r="N48" s="87">
        <v>13.5</v>
      </c>
      <c r="O48" s="87">
        <v>12.7</v>
      </c>
      <c r="P48" s="87">
        <v>11.4</v>
      </c>
      <c r="Q48" s="40">
        <f t="shared" si="2"/>
        <v>12.85</v>
      </c>
      <c r="R48" s="16">
        <f t="shared" si="9"/>
        <v>12.495833333333332</v>
      </c>
      <c r="T48" s="6">
        <f t="shared" si="4"/>
        <v>6.677691649138006E-5</v>
      </c>
      <c r="V48" s="23">
        <f>+claims!D48</f>
        <v>0</v>
      </c>
      <c r="W48" s="23">
        <f>+claims!E48</f>
        <v>0</v>
      </c>
      <c r="X48" s="23">
        <f>+claims!F48</f>
        <v>0</v>
      </c>
      <c r="Z48" s="6">
        <f t="shared" si="5"/>
        <v>0</v>
      </c>
      <c r="AA48" s="6">
        <f t="shared" si="6"/>
        <v>0</v>
      </c>
      <c r="AB48" s="6">
        <f t="shared" si="8"/>
        <v>0</v>
      </c>
      <c r="AD48" s="6">
        <f t="shared" si="7"/>
        <v>0</v>
      </c>
    </row>
    <row r="49" spans="1:30">
      <c r="A49" t="s">
        <v>71</v>
      </c>
      <c r="B49" t="s">
        <v>72</v>
      </c>
      <c r="C49" s="87">
        <v>10.6</v>
      </c>
      <c r="D49" s="87">
        <v>10.3</v>
      </c>
      <c r="E49" s="87">
        <v>10.5</v>
      </c>
      <c r="F49" s="87">
        <v>10.6</v>
      </c>
      <c r="G49" s="40">
        <f t="shared" si="0"/>
        <v>10.5</v>
      </c>
      <c r="H49" s="87">
        <v>9.9</v>
      </c>
      <c r="I49" s="87">
        <v>8.1</v>
      </c>
      <c r="J49" s="87">
        <v>6.9</v>
      </c>
      <c r="K49" s="87">
        <v>6.5</v>
      </c>
      <c r="L49" s="40">
        <f t="shared" si="1"/>
        <v>7.85</v>
      </c>
      <c r="M49" s="87">
        <v>8.4</v>
      </c>
      <c r="N49" s="87">
        <v>10.8</v>
      </c>
      <c r="O49" s="87">
        <v>11.8</v>
      </c>
      <c r="P49" s="87">
        <v>11.8</v>
      </c>
      <c r="Q49" s="40">
        <f t="shared" si="2"/>
        <v>10.700000000000001</v>
      </c>
      <c r="R49" s="16">
        <f t="shared" si="9"/>
        <v>9.7166666666666668</v>
      </c>
      <c r="T49" s="6">
        <f t="shared" si="4"/>
        <v>5.192523149646493E-5</v>
      </c>
      <c r="V49" s="23">
        <f>+claims!D49</f>
        <v>0</v>
      </c>
      <c r="W49" s="23">
        <f>+claims!E49</f>
        <v>0</v>
      </c>
      <c r="X49" s="23">
        <f>+claims!F49</f>
        <v>0</v>
      </c>
      <c r="Z49" s="6">
        <f t="shared" si="5"/>
        <v>0</v>
      </c>
      <c r="AA49" s="6">
        <f t="shared" si="6"/>
        <v>0</v>
      </c>
      <c r="AB49" s="6">
        <f t="shared" si="8"/>
        <v>0</v>
      </c>
      <c r="AD49" s="6">
        <f t="shared" si="7"/>
        <v>0</v>
      </c>
    </row>
    <row r="50" spans="1:30">
      <c r="A50" t="s">
        <v>73</v>
      </c>
      <c r="B50" t="s">
        <v>74</v>
      </c>
      <c r="C50" s="87">
        <v>6.5</v>
      </c>
      <c r="D50" s="87">
        <v>7</v>
      </c>
      <c r="E50" s="87">
        <v>7</v>
      </c>
      <c r="F50" s="87">
        <v>7</v>
      </c>
      <c r="G50" s="40">
        <f t="shared" si="0"/>
        <v>6.875</v>
      </c>
      <c r="H50" s="87">
        <v>9</v>
      </c>
      <c r="I50" s="87">
        <v>9</v>
      </c>
      <c r="J50" s="87">
        <v>9</v>
      </c>
      <c r="K50" s="87">
        <v>10</v>
      </c>
      <c r="L50" s="40">
        <f t="shared" si="1"/>
        <v>9.25</v>
      </c>
      <c r="M50" s="87">
        <v>10</v>
      </c>
      <c r="N50" s="87">
        <v>10</v>
      </c>
      <c r="O50" s="87">
        <v>9</v>
      </c>
      <c r="P50" s="87">
        <v>10</v>
      </c>
      <c r="Q50" s="40">
        <f t="shared" si="2"/>
        <v>9.75</v>
      </c>
      <c r="R50" s="16">
        <f t="shared" si="9"/>
        <v>9.1041666666666661</v>
      </c>
      <c r="T50" s="6">
        <f t="shared" si="4"/>
        <v>4.8652071535066839E-5</v>
      </c>
      <c r="V50" s="23">
        <f>+claims!D50</f>
        <v>0</v>
      </c>
      <c r="W50" s="23">
        <f>+claims!E50</f>
        <v>0</v>
      </c>
      <c r="X50" s="23">
        <f>+claims!F50</f>
        <v>0</v>
      </c>
      <c r="Z50" s="6">
        <f t="shared" si="5"/>
        <v>0</v>
      </c>
      <c r="AA50" s="6">
        <f t="shared" si="6"/>
        <v>0</v>
      </c>
      <c r="AB50" s="6">
        <f t="shared" si="8"/>
        <v>0</v>
      </c>
      <c r="AD50" s="6">
        <f t="shared" si="7"/>
        <v>0</v>
      </c>
    </row>
    <row r="51" spans="1:30">
      <c r="A51" t="s">
        <v>75</v>
      </c>
      <c r="B51" t="s">
        <v>76</v>
      </c>
      <c r="C51" s="87">
        <v>32</v>
      </c>
      <c r="D51" s="40">
        <v>31.9</v>
      </c>
      <c r="E51" s="87">
        <v>31.5</v>
      </c>
      <c r="F51" s="87">
        <v>32</v>
      </c>
      <c r="G51" s="40">
        <f t="shared" si="0"/>
        <v>31.85</v>
      </c>
      <c r="H51" s="87">
        <v>31.7</v>
      </c>
      <c r="I51" s="40">
        <v>28.8</v>
      </c>
      <c r="J51" s="87">
        <v>28.7</v>
      </c>
      <c r="K51" s="87">
        <v>30.7</v>
      </c>
      <c r="L51" s="40">
        <f t="shared" si="1"/>
        <v>29.975000000000001</v>
      </c>
      <c r="M51" s="87">
        <v>30</v>
      </c>
      <c r="N51" s="40">
        <v>29.7</v>
      </c>
      <c r="O51" s="87">
        <v>29.7</v>
      </c>
      <c r="P51" s="87">
        <v>29</v>
      </c>
      <c r="Q51" s="40">
        <f t="shared" si="2"/>
        <v>29.6</v>
      </c>
      <c r="R51" s="16">
        <f t="shared" si="9"/>
        <v>30.100000000000005</v>
      </c>
      <c r="T51" s="6">
        <f t="shared" si="4"/>
        <v>1.6085243238870615E-4</v>
      </c>
      <c r="V51" s="23">
        <f>+claims!D51</f>
        <v>0</v>
      </c>
      <c r="W51" s="23">
        <f>+claims!E51</f>
        <v>0</v>
      </c>
      <c r="X51" s="23">
        <f>+claims!F51</f>
        <v>1</v>
      </c>
      <c r="Z51" s="6">
        <f t="shared" si="5"/>
        <v>0</v>
      </c>
      <c r="AA51" s="6">
        <f t="shared" si="6"/>
        <v>0</v>
      </c>
      <c r="AB51" s="6">
        <f t="shared" si="8"/>
        <v>0.01</v>
      </c>
      <c r="AD51" s="6">
        <f t="shared" si="7"/>
        <v>5.0000000000000001E-3</v>
      </c>
    </row>
    <row r="52" spans="1:30">
      <c r="A52" t="s">
        <v>77</v>
      </c>
      <c r="B52" t="s">
        <v>78</v>
      </c>
      <c r="C52" s="87">
        <v>10.1</v>
      </c>
      <c r="D52" s="87">
        <v>10.1</v>
      </c>
      <c r="E52" s="87">
        <v>10.1</v>
      </c>
      <c r="F52" s="87">
        <v>10.1</v>
      </c>
      <c r="G52" s="40">
        <f t="shared" si="0"/>
        <v>10.1</v>
      </c>
      <c r="H52" s="87">
        <v>10.1</v>
      </c>
      <c r="I52" s="87">
        <v>10.1</v>
      </c>
      <c r="J52" s="87">
        <v>10.1</v>
      </c>
      <c r="K52" s="87">
        <v>10.1</v>
      </c>
      <c r="L52" s="40">
        <f t="shared" si="1"/>
        <v>10.1</v>
      </c>
      <c r="M52" s="87">
        <v>10.1</v>
      </c>
      <c r="N52" s="87">
        <v>10</v>
      </c>
      <c r="O52" s="87">
        <v>10.1</v>
      </c>
      <c r="P52" s="87">
        <v>10.3</v>
      </c>
      <c r="Q52" s="40">
        <f t="shared" si="2"/>
        <v>10.125</v>
      </c>
      <c r="R52" s="16">
        <f t="shared" ref="R52:R102" si="10">IF(G52&gt;0,(+G52+(L52*2)+(Q52*3))/6,IF(L52&gt;0,((L52*2)+(Q52*3))/5,Q52))</f>
        <v>10.112499999999999</v>
      </c>
      <c r="T52" s="6">
        <f t="shared" si="4"/>
        <v>5.4040538954511314E-5</v>
      </c>
      <c r="V52" s="23">
        <f>+claims!D52</f>
        <v>0</v>
      </c>
      <c r="W52" s="23">
        <f>+claims!E52</f>
        <v>0</v>
      </c>
      <c r="X52" s="23">
        <f>+claims!F52</f>
        <v>0</v>
      </c>
      <c r="Z52" s="6">
        <f t="shared" si="5"/>
        <v>0</v>
      </c>
      <c r="AA52" s="6">
        <f t="shared" si="6"/>
        <v>0</v>
      </c>
      <c r="AB52" s="6">
        <f t="shared" si="8"/>
        <v>0</v>
      </c>
      <c r="AD52" s="6">
        <f t="shared" si="7"/>
        <v>0</v>
      </c>
    </row>
    <row r="53" spans="1:30">
      <c r="A53" t="s">
        <v>79</v>
      </c>
      <c r="B53" t="s">
        <v>80</v>
      </c>
      <c r="C53" s="87">
        <v>105.5</v>
      </c>
      <c r="D53" s="87">
        <v>107.9</v>
      </c>
      <c r="E53" s="87">
        <v>106.8</v>
      </c>
      <c r="F53" s="87">
        <v>105.6</v>
      </c>
      <c r="G53" s="40">
        <f t="shared" si="0"/>
        <v>106.44999999999999</v>
      </c>
      <c r="H53" s="87">
        <v>104.6</v>
      </c>
      <c r="I53" s="87">
        <v>105</v>
      </c>
      <c r="J53" s="87">
        <v>105.2</v>
      </c>
      <c r="K53" s="87">
        <v>106.1</v>
      </c>
      <c r="L53" s="40">
        <f t="shared" si="1"/>
        <v>105.22499999999999</v>
      </c>
      <c r="M53" s="87">
        <v>106</v>
      </c>
      <c r="N53" s="87">
        <v>106.4</v>
      </c>
      <c r="O53" s="87">
        <v>106</v>
      </c>
      <c r="P53" s="87">
        <v>107</v>
      </c>
      <c r="Q53" s="40">
        <f t="shared" si="2"/>
        <v>106.35</v>
      </c>
      <c r="R53" s="16">
        <f t="shared" si="10"/>
        <v>105.99166666666666</v>
      </c>
      <c r="T53" s="6">
        <f t="shared" si="4"/>
        <v>5.6641253808193607E-4</v>
      </c>
      <c r="V53" s="23">
        <f>+claims!D53</f>
        <v>0</v>
      </c>
      <c r="W53" s="23">
        <f>+claims!E53</f>
        <v>0</v>
      </c>
      <c r="X53" s="23">
        <f>+claims!F53</f>
        <v>0</v>
      </c>
      <c r="Z53" s="6">
        <f t="shared" si="5"/>
        <v>0</v>
      </c>
      <c r="AA53" s="6">
        <f t="shared" si="6"/>
        <v>0</v>
      </c>
      <c r="AB53" s="6">
        <f t="shared" si="8"/>
        <v>0</v>
      </c>
      <c r="AD53" s="6">
        <f t="shared" si="7"/>
        <v>0</v>
      </c>
    </row>
    <row r="54" spans="1:30">
      <c r="A54" t="s">
        <v>81</v>
      </c>
      <c r="B54" t="s">
        <v>503</v>
      </c>
      <c r="C54" s="87">
        <v>298.7</v>
      </c>
      <c r="D54" s="87">
        <v>300.2</v>
      </c>
      <c r="E54" s="87">
        <v>300.60000000000002</v>
      </c>
      <c r="F54" s="87">
        <v>301.7</v>
      </c>
      <c r="G54" s="40">
        <f t="shared" si="0"/>
        <v>300.3</v>
      </c>
      <c r="H54" s="87">
        <v>293</v>
      </c>
      <c r="I54" s="87">
        <v>295.60000000000002</v>
      </c>
      <c r="J54" s="87">
        <v>297.8</v>
      </c>
      <c r="K54" s="87">
        <v>302.7</v>
      </c>
      <c r="L54" s="40">
        <f t="shared" si="1"/>
        <v>297.27500000000003</v>
      </c>
      <c r="M54" s="87">
        <v>306.39999999999998</v>
      </c>
      <c r="N54" s="87">
        <v>309.3</v>
      </c>
      <c r="O54" s="87">
        <v>305.2</v>
      </c>
      <c r="P54" s="87">
        <v>303.2</v>
      </c>
      <c r="Q54" s="40">
        <f t="shared" si="2"/>
        <v>306.02500000000003</v>
      </c>
      <c r="R54" s="16">
        <f t="shared" si="10"/>
        <v>302.1541666666667</v>
      </c>
      <c r="T54" s="6">
        <f t="shared" si="4"/>
        <v>1.6146921151068386E-3</v>
      </c>
      <c r="V54" s="23">
        <f>+claims!D54</f>
        <v>4</v>
      </c>
      <c r="W54" s="23">
        <f>+claims!E54</f>
        <v>4</v>
      </c>
      <c r="X54" s="23">
        <f>+claims!F54</f>
        <v>1</v>
      </c>
      <c r="Z54" s="6">
        <f t="shared" si="5"/>
        <v>1.332001332001332E-2</v>
      </c>
      <c r="AA54" s="6">
        <f t="shared" si="6"/>
        <v>1.3455554621142039E-2</v>
      </c>
      <c r="AB54" s="6">
        <f t="shared" si="8"/>
        <v>3.2677068866922634E-3</v>
      </c>
      <c r="AD54" s="6">
        <f t="shared" si="7"/>
        <v>8.339040537062364E-3</v>
      </c>
    </row>
    <row r="55" spans="1:30">
      <c r="A55" t="s">
        <v>82</v>
      </c>
      <c r="B55" t="s">
        <v>83</v>
      </c>
      <c r="C55" s="87">
        <v>5</v>
      </c>
      <c r="D55" s="87">
        <v>5</v>
      </c>
      <c r="E55" s="87">
        <v>5</v>
      </c>
      <c r="F55" s="87">
        <v>5</v>
      </c>
      <c r="G55" s="40">
        <f t="shared" si="0"/>
        <v>5</v>
      </c>
      <c r="H55" s="87">
        <v>6</v>
      </c>
      <c r="I55" s="87">
        <v>6</v>
      </c>
      <c r="J55" s="87">
        <v>6</v>
      </c>
      <c r="K55" s="87">
        <v>5</v>
      </c>
      <c r="L55" s="40">
        <f t="shared" si="1"/>
        <v>5.75</v>
      </c>
      <c r="M55" s="87">
        <v>6</v>
      </c>
      <c r="N55" s="87">
        <v>6</v>
      </c>
      <c r="O55" s="87">
        <v>6</v>
      </c>
      <c r="P55" s="87">
        <v>6</v>
      </c>
      <c r="Q55" s="40">
        <f t="shared" si="2"/>
        <v>6</v>
      </c>
      <c r="R55" s="16">
        <f t="shared" si="10"/>
        <v>5.75</v>
      </c>
      <c r="T55" s="6">
        <f t="shared" si="4"/>
        <v>3.0727624127410634E-5</v>
      </c>
      <c r="V55" s="23">
        <f>+claims!D55</f>
        <v>0</v>
      </c>
      <c r="W55" s="23">
        <f>+claims!E55</f>
        <v>0</v>
      </c>
      <c r="X55" s="23">
        <f>+claims!F55</f>
        <v>0</v>
      </c>
      <c r="Z55" s="6">
        <f t="shared" ref="Z55:Z102" si="11">IF(G55&gt;100,IF(V55&lt;1,0,+V55/G55),IF(V55&lt;1,0,+V55/100))</f>
        <v>0</v>
      </c>
      <c r="AA55" s="6">
        <f t="shared" ref="AA55:AA102" si="12">IF(L55&gt;100,IF(W55&lt;1,0,+W55/L55),IF(W55&lt;1,0,+W55/100))</f>
        <v>0</v>
      </c>
      <c r="AB55" s="6">
        <f t="shared" si="8"/>
        <v>0</v>
      </c>
      <c r="AD55" s="6">
        <f t="shared" si="7"/>
        <v>0</v>
      </c>
    </row>
    <row r="56" spans="1:30">
      <c r="A56" t="s">
        <v>84</v>
      </c>
      <c r="B56" s="36" t="s">
        <v>566</v>
      </c>
      <c r="C56" s="87">
        <v>616.1</v>
      </c>
      <c r="D56" s="87">
        <v>614.1</v>
      </c>
      <c r="E56" s="87">
        <v>616.9</v>
      </c>
      <c r="F56" s="87">
        <v>617.70000000000005</v>
      </c>
      <c r="G56" s="40">
        <f t="shared" si="0"/>
        <v>616.20000000000005</v>
      </c>
      <c r="H56" s="87">
        <v>557</v>
      </c>
      <c r="I56" s="87">
        <v>529</v>
      </c>
      <c r="J56" s="87">
        <v>525</v>
      </c>
      <c r="K56" s="87">
        <v>518</v>
      </c>
      <c r="L56" s="40">
        <f t="shared" si="1"/>
        <v>532.25</v>
      </c>
      <c r="M56" s="87">
        <v>525</v>
      </c>
      <c r="N56" s="87">
        <v>533.70000000000005</v>
      </c>
      <c r="O56" s="87">
        <v>517</v>
      </c>
      <c r="P56" s="87">
        <v>522.79999999999995</v>
      </c>
      <c r="Q56" s="40">
        <f t="shared" ref="Q56:Q105" si="13">AVERAGE(M56:P56)</f>
        <v>524.625</v>
      </c>
      <c r="R56" s="16">
        <f t="shared" si="10"/>
        <v>542.42916666666667</v>
      </c>
      <c r="T56" s="6">
        <f t="shared" si="4"/>
        <v>2.8987060085352893E-3</v>
      </c>
      <c r="V56" s="23">
        <f>+claims!D56</f>
        <v>30</v>
      </c>
      <c r="W56" s="23">
        <f>+claims!E56</f>
        <v>22</v>
      </c>
      <c r="X56" s="23">
        <f>+claims!F56</f>
        <v>77</v>
      </c>
      <c r="Z56" s="6">
        <f t="shared" si="11"/>
        <v>4.8685491723466402E-2</v>
      </c>
      <c r="AA56" s="6">
        <f t="shared" si="12"/>
        <v>4.133395960544857E-2</v>
      </c>
      <c r="AB56" s="6">
        <f t="shared" si="8"/>
        <v>0.14677150345484871</v>
      </c>
      <c r="AD56" s="6">
        <f t="shared" si="7"/>
        <v>9.527798688315163E-2</v>
      </c>
    </row>
    <row r="57" spans="1:30">
      <c r="A57" t="s">
        <v>85</v>
      </c>
      <c r="B57" t="s">
        <v>86</v>
      </c>
      <c r="C57" s="87">
        <v>355.7</v>
      </c>
      <c r="D57" s="87">
        <v>357.8</v>
      </c>
      <c r="E57" s="87">
        <v>363</v>
      </c>
      <c r="F57" s="87">
        <v>363.5</v>
      </c>
      <c r="G57" s="40">
        <f t="shared" si="0"/>
        <v>360</v>
      </c>
      <c r="H57" s="87">
        <v>360</v>
      </c>
      <c r="I57" s="87">
        <v>365.5</v>
      </c>
      <c r="J57" s="87">
        <v>374</v>
      </c>
      <c r="K57" s="87">
        <v>388.9</v>
      </c>
      <c r="L57" s="40">
        <f t="shared" si="1"/>
        <v>372.1</v>
      </c>
      <c r="M57" s="87">
        <v>384.1</v>
      </c>
      <c r="N57" s="87">
        <v>385</v>
      </c>
      <c r="O57" s="87">
        <v>394</v>
      </c>
      <c r="P57" s="87">
        <v>392</v>
      </c>
      <c r="Q57" s="40">
        <f t="shared" si="13"/>
        <v>388.77499999999998</v>
      </c>
      <c r="R57" s="16">
        <f t="shared" si="10"/>
        <v>378.42083333333329</v>
      </c>
      <c r="T57" s="6">
        <f t="shared" si="4"/>
        <v>2.0222561962866385E-3</v>
      </c>
      <c r="V57" s="23">
        <f>+claims!D57</f>
        <v>4</v>
      </c>
      <c r="W57" s="23">
        <f>+claims!E57</f>
        <v>5</v>
      </c>
      <c r="X57" s="23">
        <f>+claims!F57</f>
        <v>4</v>
      </c>
      <c r="Z57" s="6">
        <f t="shared" si="11"/>
        <v>1.1111111111111112E-2</v>
      </c>
      <c r="AA57" s="6">
        <f t="shared" si="12"/>
        <v>1.3437248051599031E-2</v>
      </c>
      <c r="AB57" s="6">
        <f t="shared" si="8"/>
        <v>1.0288727413028102E-2</v>
      </c>
      <c r="AD57" s="6">
        <f t="shared" si="7"/>
        <v>1.1475298242232248E-2</v>
      </c>
    </row>
    <row r="58" spans="1:30">
      <c r="A58" t="s">
        <v>87</v>
      </c>
      <c r="B58" t="s">
        <v>88</v>
      </c>
      <c r="C58" s="87">
        <v>8481.9</v>
      </c>
      <c r="D58" s="87">
        <v>8620.1</v>
      </c>
      <c r="E58" s="87">
        <v>8751.1</v>
      </c>
      <c r="F58" s="87">
        <v>8986.1</v>
      </c>
      <c r="G58" s="40">
        <f t="shared" si="0"/>
        <v>8709.7999999999993</v>
      </c>
      <c r="H58" s="92">
        <v>8976.9</v>
      </c>
      <c r="I58" s="92">
        <v>9035.4</v>
      </c>
      <c r="J58" s="92">
        <v>8986.7000000000007</v>
      </c>
      <c r="K58" s="92">
        <v>9077.4</v>
      </c>
      <c r="L58" s="40">
        <f t="shared" si="1"/>
        <v>9019.1</v>
      </c>
      <c r="M58" s="92">
        <v>8982.6</v>
      </c>
      <c r="N58" s="92">
        <v>9024.2000000000007</v>
      </c>
      <c r="O58" s="92">
        <v>9043.6</v>
      </c>
      <c r="P58" s="92">
        <v>9048.6</v>
      </c>
      <c r="Q58" s="40">
        <f t="shared" si="13"/>
        <v>9024.75</v>
      </c>
      <c r="R58" s="16">
        <f t="shared" si="10"/>
        <v>8970.375</v>
      </c>
      <c r="T58" s="6">
        <f t="shared" si="4"/>
        <v>4.7937097614247165E-2</v>
      </c>
      <c r="V58" s="23">
        <f>+claims!D58</f>
        <v>384</v>
      </c>
      <c r="W58" s="23">
        <f>+claims!E58</f>
        <v>403</v>
      </c>
      <c r="X58" s="23">
        <f>+claims!F58</f>
        <v>421</v>
      </c>
      <c r="Z58" s="6">
        <f t="shared" si="11"/>
        <v>4.4088268387333811E-2</v>
      </c>
      <c r="AA58" s="6">
        <f t="shared" si="12"/>
        <v>4.4682950627002692E-2</v>
      </c>
      <c r="AB58" s="6">
        <f t="shared" ref="AB58:AB108" si="14">IF(Q58&gt;100,IF(X58&lt;1,0,+X58/Q58),IF(X58&lt;1,0,+X58/100))</f>
        <v>4.6649491675669688E-2</v>
      </c>
      <c r="AD58" s="6">
        <f t="shared" si="7"/>
        <v>4.5567107444724718E-2</v>
      </c>
    </row>
    <row r="59" spans="1:30">
      <c r="A59" t="s">
        <v>89</v>
      </c>
      <c r="B59" s="36" t="s">
        <v>564</v>
      </c>
      <c r="C59" s="87">
        <v>37</v>
      </c>
      <c r="D59" s="87">
        <v>37</v>
      </c>
      <c r="E59" s="87">
        <v>36.4</v>
      </c>
      <c r="F59" s="87">
        <v>37</v>
      </c>
      <c r="G59" s="40">
        <f t="shared" si="0"/>
        <v>36.85</v>
      </c>
      <c r="H59" s="87">
        <v>45</v>
      </c>
      <c r="I59" s="87">
        <v>41.9</v>
      </c>
      <c r="J59" s="87">
        <v>43.2</v>
      </c>
      <c r="K59" s="87">
        <v>43.2</v>
      </c>
      <c r="L59" s="40">
        <f t="shared" si="1"/>
        <v>43.325000000000003</v>
      </c>
      <c r="M59" s="87">
        <v>45.7</v>
      </c>
      <c r="N59" s="87">
        <v>43.8</v>
      </c>
      <c r="O59" s="87">
        <v>43.7</v>
      </c>
      <c r="P59" s="87">
        <v>43.8</v>
      </c>
      <c r="Q59" s="40">
        <f t="shared" si="13"/>
        <v>44.25</v>
      </c>
      <c r="R59" s="16">
        <f t="shared" si="10"/>
        <v>42.708333333333336</v>
      </c>
      <c r="T59" s="6">
        <f t="shared" si="4"/>
        <v>2.2823054152605729E-4</v>
      </c>
      <c r="V59" s="23">
        <f>+claims!D59</f>
        <v>0</v>
      </c>
      <c r="W59" s="23">
        <f>+claims!E59</f>
        <v>0</v>
      </c>
      <c r="X59" s="23">
        <f>+claims!F59</f>
        <v>0</v>
      </c>
      <c r="Z59" s="6">
        <f t="shared" si="11"/>
        <v>0</v>
      </c>
      <c r="AA59" s="6">
        <f t="shared" si="12"/>
        <v>0</v>
      </c>
      <c r="AB59" s="6">
        <f t="shared" si="14"/>
        <v>0</v>
      </c>
      <c r="AD59" s="6">
        <f t="shared" si="7"/>
        <v>0</v>
      </c>
    </row>
    <row r="60" spans="1:30">
      <c r="A60" t="s">
        <v>90</v>
      </c>
      <c r="B60" t="s">
        <v>91</v>
      </c>
      <c r="C60" s="87">
        <v>11.4</v>
      </c>
      <c r="D60" s="87">
        <v>11.8</v>
      </c>
      <c r="E60" s="87">
        <v>13.4</v>
      </c>
      <c r="F60" s="87">
        <v>13.4</v>
      </c>
      <c r="G60" s="40">
        <f t="shared" si="0"/>
        <v>12.5</v>
      </c>
      <c r="H60" s="87">
        <v>14.9</v>
      </c>
      <c r="I60" s="87">
        <v>14.9</v>
      </c>
      <c r="J60" s="87">
        <v>15.3</v>
      </c>
      <c r="K60" s="87">
        <v>13.4</v>
      </c>
      <c r="L60" s="40">
        <f t="shared" si="1"/>
        <v>14.625</v>
      </c>
      <c r="M60" s="87">
        <v>14.7</v>
      </c>
      <c r="N60" s="87">
        <v>15.4</v>
      </c>
      <c r="O60" s="87">
        <v>14.9</v>
      </c>
      <c r="P60" s="87">
        <v>14.7</v>
      </c>
      <c r="Q60" s="40">
        <f t="shared" si="13"/>
        <v>14.925000000000001</v>
      </c>
      <c r="R60" s="16">
        <f t="shared" si="10"/>
        <v>14.420833333333334</v>
      </c>
      <c r="T60" s="6">
        <f t="shared" si="4"/>
        <v>7.7063990655774079E-5</v>
      </c>
      <c r="V60" s="23">
        <f>+claims!D60</f>
        <v>0</v>
      </c>
      <c r="W60" s="23">
        <f>+claims!E60</f>
        <v>0</v>
      </c>
      <c r="X60" s="23">
        <f>+claims!F60</f>
        <v>0</v>
      </c>
      <c r="Z60" s="6">
        <f t="shared" si="11"/>
        <v>0</v>
      </c>
      <c r="AA60" s="6">
        <f t="shared" si="12"/>
        <v>0</v>
      </c>
      <c r="AB60" s="6">
        <f t="shared" si="14"/>
        <v>0</v>
      </c>
      <c r="AD60" s="6">
        <f t="shared" si="7"/>
        <v>0</v>
      </c>
    </row>
    <row r="61" spans="1:30">
      <c r="A61" t="s">
        <v>92</v>
      </c>
      <c r="B61" t="s">
        <v>93</v>
      </c>
      <c r="C61" s="87">
        <v>29.9</v>
      </c>
      <c r="D61" s="87">
        <v>29.5</v>
      </c>
      <c r="E61" s="87">
        <v>27.3</v>
      </c>
      <c r="F61" s="87">
        <v>26.8</v>
      </c>
      <c r="G61" s="40">
        <f t="shared" si="0"/>
        <v>28.375</v>
      </c>
      <c r="H61" s="87">
        <v>28.9</v>
      </c>
      <c r="I61" s="87">
        <v>27.2</v>
      </c>
      <c r="J61" s="87">
        <v>27.6</v>
      </c>
      <c r="K61" s="87">
        <v>26.9</v>
      </c>
      <c r="L61" s="40">
        <f t="shared" si="1"/>
        <v>27.65</v>
      </c>
      <c r="M61" s="87">
        <v>25.8</v>
      </c>
      <c r="N61" s="87">
        <v>28.9</v>
      </c>
      <c r="O61" s="87">
        <v>30</v>
      </c>
      <c r="P61" s="87">
        <v>30.2</v>
      </c>
      <c r="Q61" s="40">
        <f t="shared" si="13"/>
        <v>28.725000000000001</v>
      </c>
      <c r="R61" s="16">
        <f t="shared" si="10"/>
        <v>28.308333333333337</v>
      </c>
      <c r="T61" s="6">
        <f t="shared" si="4"/>
        <v>1.5127788284175934E-4</v>
      </c>
      <c r="V61" s="23">
        <f>+claims!D61</f>
        <v>0</v>
      </c>
      <c r="W61" s="23">
        <f>+claims!E61</f>
        <v>0</v>
      </c>
      <c r="X61" s="23">
        <f>+claims!F61</f>
        <v>0</v>
      </c>
      <c r="Z61" s="6">
        <f t="shared" si="11"/>
        <v>0</v>
      </c>
      <c r="AA61" s="6">
        <f t="shared" si="12"/>
        <v>0</v>
      </c>
      <c r="AB61" s="6">
        <f t="shared" si="14"/>
        <v>0</v>
      </c>
      <c r="AD61" s="6">
        <f t="shared" si="7"/>
        <v>0</v>
      </c>
    </row>
    <row r="62" spans="1:30">
      <c r="A62" t="s">
        <v>495</v>
      </c>
      <c r="B62" t="s">
        <v>496</v>
      </c>
      <c r="C62" s="87">
        <v>156.30000000000001</v>
      </c>
      <c r="D62" s="87">
        <v>159.9</v>
      </c>
      <c r="E62" s="87">
        <v>155.4</v>
      </c>
      <c r="F62" s="87">
        <v>156.30000000000001</v>
      </c>
      <c r="G62" s="40">
        <f t="shared" si="0"/>
        <v>156.97500000000002</v>
      </c>
      <c r="H62" s="87">
        <v>166.7</v>
      </c>
      <c r="I62" s="87">
        <v>168</v>
      </c>
      <c r="J62" s="87">
        <v>166.7</v>
      </c>
      <c r="K62" s="87">
        <v>163</v>
      </c>
      <c r="L62" s="40">
        <f t="shared" si="1"/>
        <v>166.1</v>
      </c>
      <c r="M62" s="87">
        <v>166.3</v>
      </c>
      <c r="N62" s="87">
        <v>164.9</v>
      </c>
      <c r="O62" s="87">
        <v>155.69999999999999</v>
      </c>
      <c r="P62" s="87">
        <v>161.69999999999999</v>
      </c>
      <c r="Q62" s="40">
        <f t="shared" si="13"/>
        <v>162.15</v>
      </c>
      <c r="R62" s="16">
        <f t="shared" si="10"/>
        <v>162.60416666666666</v>
      </c>
      <c r="T62" s="6">
        <f t="shared" si="4"/>
        <v>8.6894603737115944E-4</v>
      </c>
      <c r="V62" s="23">
        <f>+claims!D62</f>
        <v>2</v>
      </c>
      <c r="W62" s="23">
        <f>+claims!E62</f>
        <v>3</v>
      </c>
      <c r="X62" s="23">
        <f>+claims!F62</f>
        <v>2</v>
      </c>
      <c r="Z62" s="6">
        <f>IF(G62&gt;100,IF(V62&lt;1,0,+V62/G62),IF(V62&lt;1,0,+V62/100))</f>
        <v>1.2740882306099696E-2</v>
      </c>
      <c r="AA62" s="6">
        <f>IF(L62&gt;100,IF(W62&lt;1,0,+W62/L62),IF(W62&lt;1,0,+W62/100))</f>
        <v>1.8061408789885613E-2</v>
      </c>
      <c r="AB62" s="6">
        <f>IF(Q62&gt;100,IF(X62&lt;1,0,+X62/Q62),IF(X62&lt;1,0,+X62/100))</f>
        <v>1.2334258402713537E-2</v>
      </c>
      <c r="AD62" s="6">
        <f t="shared" si="7"/>
        <v>1.4311079182335255E-2</v>
      </c>
    </row>
    <row r="63" spans="1:30">
      <c r="A63" t="s">
        <v>94</v>
      </c>
      <c r="B63" t="s">
        <v>497</v>
      </c>
      <c r="C63" s="87">
        <v>59.3</v>
      </c>
      <c r="D63" s="87">
        <v>58.9</v>
      </c>
      <c r="E63" s="87">
        <v>60</v>
      </c>
      <c r="F63" s="87">
        <v>62.4</v>
      </c>
      <c r="G63" s="40">
        <f t="shared" si="0"/>
        <v>60.15</v>
      </c>
      <c r="H63" s="87">
        <v>60.6</v>
      </c>
      <c r="I63" s="87">
        <v>61</v>
      </c>
      <c r="J63" s="87">
        <v>59.2</v>
      </c>
      <c r="K63" s="87">
        <v>57.6</v>
      </c>
      <c r="L63" s="40">
        <f t="shared" si="1"/>
        <v>59.6</v>
      </c>
      <c r="M63" s="87">
        <v>54.4</v>
      </c>
      <c r="N63" s="87">
        <v>55</v>
      </c>
      <c r="O63" s="87">
        <v>55.6</v>
      </c>
      <c r="P63" s="87">
        <v>54.2</v>
      </c>
      <c r="Q63" s="40">
        <f t="shared" si="13"/>
        <v>54.8</v>
      </c>
      <c r="R63" s="16">
        <f t="shared" si="10"/>
        <v>57.291666666666664</v>
      </c>
      <c r="T63" s="6">
        <f t="shared" si="4"/>
        <v>3.0616292155934513E-4</v>
      </c>
      <c r="V63" s="23">
        <f>+claims!D63</f>
        <v>2</v>
      </c>
      <c r="W63" s="23">
        <f>+claims!E63</f>
        <v>0</v>
      </c>
      <c r="X63" s="23">
        <f>+claims!F63</f>
        <v>0</v>
      </c>
      <c r="Z63" s="6">
        <f t="shared" si="11"/>
        <v>0.02</v>
      </c>
      <c r="AA63" s="6">
        <f t="shared" si="12"/>
        <v>0</v>
      </c>
      <c r="AB63" s="6">
        <f t="shared" si="14"/>
        <v>0</v>
      </c>
      <c r="AD63" s="6">
        <f t="shared" si="7"/>
        <v>3.3333333333333335E-3</v>
      </c>
    </row>
    <row r="64" spans="1:30">
      <c r="A64" t="s">
        <v>95</v>
      </c>
      <c r="B64" t="s">
        <v>96</v>
      </c>
      <c r="C64" s="87">
        <v>181.3</v>
      </c>
      <c r="D64" s="87">
        <v>182.5</v>
      </c>
      <c r="E64" s="87">
        <v>181.9</v>
      </c>
      <c r="F64" s="87">
        <v>186.4</v>
      </c>
      <c r="G64" s="40">
        <f t="shared" si="0"/>
        <v>183.02500000000001</v>
      </c>
      <c r="H64" s="87">
        <v>181.5</v>
      </c>
      <c r="I64" s="87">
        <v>181</v>
      </c>
      <c r="J64" s="87">
        <v>182.6</v>
      </c>
      <c r="K64" s="87">
        <v>185.8</v>
      </c>
      <c r="L64" s="40">
        <f t="shared" si="1"/>
        <v>182.72500000000002</v>
      </c>
      <c r="M64" s="87">
        <v>186.6</v>
      </c>
      <c r="N64" s="87">
        <v>188.8</v>
      </c>
      <c r="O64" s="87">
        <v>185.7</v>
      </c>
      <c r="P64" s="87">
        <v>184.5</v>
      </c>
      <c r="Q64" s="40">
        <f t="shared" si="13"/>
        <v>186.39999999999998</v>
      </c>
      <c r="R64" s="16">
        <f t="shared" si="10"/>
        <v>184.61249999999998</v>
      </c>
      <c r="T64" s="6">
        <f t="shared" si="4"/>
        <v>9.8655713203853841E-4</v>
      </c>
      <c r="V64" s="23">
        <f>+claims!D64</f>
        <v>0</v>
      </c>
      <c r="W64" s="23">
        <f>+claims!E64</f>
        <v>1</v>
      </c>
      <c r="X64" s="23">
        <f>+claims!F64</f>
        <v>0</v>
      </c>
      <c r="Z64" s="6">
        <f t="shared" si="11"/>
        <v>0</v>
      </c>
      <c r="AA64" s="6">
        <f t="shared" si="12"/>
        <v>5.4727048843891089E-3</v>
      </c>
      <c r="AB64" s="6">
        <f t="shared" si="14"/>
        <v>0</v>
      </c>
      <c r="AD64" s="6">
        <f t="shared" si="7"/>
        <v>1.8242349614630362E-3</v>
      </c>
    </row>
    <row r="65" spans="1:30">
      <c r="A65" t="s">
        <v>97</v>
      </c>
      <c r="B65" t="s">
        <v>98</v>
      </c>
      <c r="C65" s="87">
        <v>357.4</v>
      </c>
      <c r="D65" s="87">
        <v>354.8</v>
      </c>
      <c r="E65" s="87">
        <v>359.6</v>
      </c>
      <c r="F65" s="87">
        <v>357.7</v>
      </c>
      <c r="G65" s="40">
        <f t="shared" si="0"/>
        <v>357.37500000000006</v>
      </c>
      <c r="H65" s="87">
        <v>358.6</v>
      </c>
      <c r="I65" s="87">
        <v>358.2</v>
      </c>
      <c r="J65" s="87">
        <v>354.1</v>
      </c>
      <c r="K65" s="87">
        <v>359.9</v>
      </c>
      <c r="L65" s="40">
        <f t="shared" si="1"/>
        <v>357.70000000000005</v>
      </c>
      <c r="M65" s="87">
        <v>364</v>
      </c>
      <c r="N65" s="87">
        <v>366.8</v>
      </c>
      <c r="O65" s="87">
        <v>370.9</v>
      </c>
      <c r="P65" s="87">
        <v>381.2</v>
      </c>
      <c r="Q65" s="40">
        <f t="shared" si="13"/>
        <v>370.72499999999997</v>
      </c>
      <c r="R65" s="16">
        <f t="shared" si="10"/>
        <v>364.1583333333333</v>
      </c>
      <c r="T65" s="6">
        <f t="shared" si="4"/>
        <v>1.946038328614083E-3</v>
      </c>
      <c r="V65" s="23">
        <f>+claims!D65</f>
        <v>4</v>
      </c>
      <c r="W65" s="23">
        <f>+claims!E65</f>
        <v>5</v>
      </c>
      <c r="X65" s="23">
        <f>+claims!F65</f>
        <v>0</v>
      </c>
      <c r="Z65" s="6">
        <f t="shared" si="11"/>
        <v>1.1192724728926197E-2</v>
      </c>
      <c r="AA65" s="6">
        <f t="shared" si="12"/>
        <v>1.3978194017332959E-2</v>
      </c>
      <c r="AB65" s="6">
        <f t="shared" si="14"/>
        <v>0</v>
      </c>
      <c r="AD65" s="6">
        <f t="shared" si="7"/>
        <v>6.5248521272653522E-3</v>
      </c>
    </row>
    <row r="66" spans="1:30">
      <c r="A66" t="s">
        <v>99</v>
      </c>
      <c r="B66" t="s">
        <v>100</v>
      </c>
      <c r="C66" s="87">
        <v>1393.8</v>
      </c>
      <c r="D66" s="87">
        <v>1396.6</v>
      </c>
      <c r="E66" s="87">
        <v>1386.8999999999999</v>
      </c>
      <c r="F66" s="87">
        <v>1421.6000000000001</v>
      </c>
      <c r="G66" s="40">
        <f t="shared" si="0"/>
        <v>1399.7249999999999</v>
      </c>
      <c r="H66" s="92">
        <v>1377.3</v>
      </c>
      <c r="I66" s="92">
        <v>1376.5</v>
      </c>
      <c r="J66" s="92">
        <v>1373.2</v>
      </c>
      <c r="K66" s="92">
        <v>1384.6</v>
      </c>
      <c r="L66" s="40">
        <f t="shared" si="1"/>
        <v>1377.9</v>
      </c>
      <c r="M66" s="92">
        <v>1373.3000000000002</v>
      </c>
      <c r="N66" s="92">
        <v>1371.3000000000002</v>
      </c>
      <c r="O66" s="92">
        <v>1372.3999999999999</v>
      </c>
      <c r="P66" s="92">
        <v>1351.2</v>
      </c>
      <c r="Q66" s="40">
        <f t="shared" si="13"/>
        <v>1367.05</v>
      </c>
      <c r="R66" s="16">
        <f t="shared" si="10"/>
        <v>1376.1125</v>
      </c>
      <c r="T66" s="6">
        <f t="shared" si="4"/>
        <v>7.3538552447011078E-3</v>
      </c>
      <c r="V66" s="23">
        <f>+claims!D66</f>
        <v>18</v>
      </c>
      <c r="W66" s="23">
        <f>+claims!E66</f>
        <v>11</v>
      </c>
      <c r="X66" s="23">
        <f>+claims!F66</f>
        <v>9</v>
      </c>
      <c r="Z66" s="6">
        <f t="shared" si="11"/>
        <v>1.2859668863526765E-2</v>
      </c>
      <c r="AA66" s="6">
        <f t="shared" si="12"/>
        <v>7.983162783946585E-3</v>
      </c>
      <c r="AB66" s="6">
        <f t="shared" si="14"/>
        <v>6.5835192567938261E-3</v>
      </c>
      <c r="AD66" s="6">
        <f t="shared" si="7"/>
        <v>8.0960920336335691E-3</v>
      </c>
    </row>
    <row r="67" spans="1:30">
      <c r="A67" t="s">
        <v>101</v>
      </c>
      <c r="B67" t="s">
        <v>539</v>
      </c>
      <c r="C67" s="87">
        <v>693.2</v>
      </c>
      <c r="D67" s="87">
        <v>691</v>
      </c>
      <c r="E67" s="87">
        <v>711.2</v>
      </c>
      <c r="F67" s="87">
        <v>720.2</v>
      </c>
      <c r="G67" s="40">
        <f t="shared" si="0"/>
        <v>703.90000000000009</v>
      </c>
      <c r="H67" s="87">
        <v>715.3</v>
      </c>
      <c r="I67" s="87">
        <v>723.9</v>
      </c>
      <c r="J67" s="87">
        <v>737.4</v>
      </c>
      <c r="K67" s="87">
        <v>752.1</v>
      </c>
      <c r="L67" s="40">
        <f t="shared" si="1"/>
        <v>732.17499999999995</v>
      </c>
      <c r="M67" s="87">
        <v>743.8</v>
      </c>
      <c r="N67" s="87">
        <v>759.1</v>
      </c>
      <c r="O67" s="87">
        <v>752</v>
      </c>
      <c r="P67" s="87">
        <v>742</v>
      </c>
      <c r="Q67" s="40">
        <f t="shared" si="13"/>
        <v>749.22500000000002</v>
      </c>
      <c r="R67" s="16">
        <f t="shared" si="10"/>
        <v>735.98750000000007</v>
      </c>
      <c r="T67" s="6">
        <f t="shared" si="4"/>
        <v>3.9330690891256764E-3</v>
      </c>
      <c r="V67" s="23">
        <f>+claims!D67</f>
        <v>5</v>
      </c>
      <c r="W67" s="23">
        <f>+claims!E67</f>
        <v>6</v>
      </c>
      <c r="X67" s="23">
        <f>+claims!F67</f>
        <v>5</v>
      </c>
      <c r="Z67" s="6">
        <f t="shared" si="11"/>
        <v>7.1032817161528613E-3</v>
      </c>
      <c r="AA67" s="6">
        <f t="shared" si="12"/>
        <v>8.1947621811725348E-3</v>
      </c>
      <c r="AB67" s="6">
        <f t="shared" si="14"/>
        <v>6.6735626814374855E-3</v>
      </c>
      <c r="AD67" s="6">
        <f t="shared" si="7"/>
        <v>7.2522490204683975E-3</v>
      </c>
    </row>
    <row r="68" spans="1:30">
      <c r="A68" t="s">
        <v>102</v>
      </c>
      <c r="B68" t="s">
        <v>103</v>
      </c>
      <c r="C68" s="87">
        <v>24.7</v>
      </c>
      <c r="D68" s="87">
        <v>26</v>
      </c>
      <c r="E68" s="87">
        <v>27</v>
      </c>
      <c r="F68" s="87">
        <v>27</v>
      </c>
      <c r="G68" s="40">
        <f t="shared" si="0"/>
        <v>26.175000000000001</v>
      </c>
      <c r="H68" s="87">
        <v>28</v>
      </c>
      <c r="I68" s="87">
        <v>28</v>
      </c>
      <c r="J68" s="87">
        <v>28</v>
      </c>
      <c r="K68" s="87">
        <v>29</v>
      </c>
      <c r="L68" s="40">
        <f t="shared" si="1"/>
        <v>28.25</v>
      </c>
      <c r="M68" s="87">
        <v>28.3</v>
      </c>
      <c r="N68" s="87">
        <v>29</v>
      </c>
      <c r="O68" s="87">
        <v>29</v>
      </c>
      <c r="P68" s="87">
        <v>29.3</v>
      </c>
      <c r="Q68" s="40">
        <f t="shared" si="13"/>
        <v>28.9</v>
      </c>
      <c r="R68" s="16">
        <f t="shared" si="10"/>
        <v>28.229166666666668</v>
      </c>
      <c r="T68" s="6">
        <f t="shared" si="4"/>
        <v>1.5085482135015005E-4</v>
      </c>
      <c r="V68" s="23">
        <f>+claims!D68</f>
        <v>0</v>
      </c>
      <c r="W68" s="23">
        <f>+claims!E68</f>
        <v>0</v>
      </c>
      <c r="X68" s="23">
        <f>+claims!F68</f>
        <v>0</v>
      </c>
      <c r="Z68" s="6">
        <f t="shared" si="11"/>
        <v>0</v>
      </c>
      <c r="AA68" s="6">
        <f t="shared" si="12"/>
        <v>0</v>
      </c>
      <c r="AB68" s="6">
        <f t="shared" si="14"/>
        <v>0</v>
      </c>
      <c r="AD68" s="6">
        <f t="shared" ref="AD68:AD131" si="15">(+Z68+(AA68*2)+(AB68*3))/6</f>
        <v>0</v>
      </c>
    </row>
    <row r="69" spans="1:30">
      <c r="A69" t="s">
        <v>104</v>
      </c>
      <c r="B69" t="s">
        <v>105</v>
      </c>
      <c r="C69" s="87">
        <v>41.5</v>
      </c>
      <c r="D69" s="87">
        <v>41.9</v>
      </c>
      <c r="E69" s="87">
        <v>41.4</v>
      </c>
      <c r="F69" s="87">
        <v>40.799999999999997</v>
      </c>
      <c r="G69" s="40">
        <f t="shared" ref="G69:G91" si="16">AVERAGE(C69:F69)</f>
        <v>41.400000000000006</v>
      </c>
      <c r="H69" s="87">
        <v>41.4</v>
      </c>
      <c r="I69" s="87">
        <v>41.6</v>
      </c>
      <c r="J69" s="87">
        <v>42.4</v>
      </c>
      <c r="K69" s="87">
        <v>41.8</v>
      </c>
      <c r="L69" s="40">
        <f t="shared" ref="L69:L80" si="17">AVERAGE(H69:K69)</f>
        <v>41.8</v>
      </c>
      <c r="M69" s="87">
        <v>41.1</v>
      </c>
      <c r="N69" s="87">
        <v>41.5</v>
      </c>
      <c r="O69" s="87">
        <v>42</v>
      </c>
      <c r="P69" s="87">
        <v>41.2</v>
      </c>
      <c r="Q69" s="40">
        <f t="shared" si="13"/>
        <v>41.45</v>
      </c>
      <c r="R69" s="16">
        <f t="shared" si="10"/>
        <v>41.558333333333337</v>
      </c>
      <c r="T69" s="6">
        <f t="shared" ref="T69:T132" si="18">+R69/$R$267</f>
        <v>2.2208501670057515E-4</v>
      </c>
      <c r="V69" s="23">
        <f>+claims!D69</f>
        <v>0</v>
      </c>
      <c r="W69" s="23">
        <f>+claims!E69</f>
        <v>0</v>
      </c>
      <c r="X69" s="23">
        <f>+claims!F69</f>
        <v>0</v>
      </c>
      <c r="Z69" s="6">
        <f t="shared" si="11"/>
        <v>0</v>
      </c>
      <c r="AA69" s="6">
        <f t="shared" si="12"/>
        <v>0</v>
      </c>
      <c r="AB69" s="6">
        <f t="shared" si="14"/>
        <v>0</v>
      </c>
      <c r="AD69" s="6">
        <f t="shared" si="15"/>
        <v>0</v>
      </c>
    </row>
    <row r="70" spans="1:30">
      <c r="A70" t="s">
        <v>106</v>
      </c>
      <c r="B70" t="s">
        <v>107</v>
      </c>
      <c r="C70" s="87">
        <v>567.1</v>
      </c>
      <c r="D70" s="87">
        <v>566.79999999999995</v>
      </c>
      <c r="E70" s="87">
        <v>568.20000000000005</v>
      </c>
      <c r="F70" s="87">
        <v>578.70000000000005</v>
      </c>
      <c r="G70" s="40">
        <f t="shared" si="16"/>
        <v>570.20000000000005</v>
      </c>
      <c r="H70" s="87">
        <v>576.5</v>
      </c>
      <c r="I70" s="87">
        <v>583</v>
      </c>
      <c r="J70" s="87">
        <v>591</v>
      </c>
      <c r="K70" s="87">
        <v>597.9</v>
      </c>
      <c r="L70" s="40">
        <f t="shared" si="17"/>
        <v>587.1</v>
      </c>
      <c r="M70" s="87">
        <v>597.4</v>
      </c>
      <c r="N70" s="87">
        <v>604.29999999999995</v>
      </c>
      <c r="O70" s="87">
        <v>611.29999999999995</v>
      </c>
      <c r="P70" s="87">
        <v>606</v>
      </c>
      <c r="Q70" s="40">
        <f t="shared" si="13"/>
        <v>604.75</v>
      </c>
      <c r="R70" s="16">
        <f t="shared" si="10"/>
        <v>593.10833333333335</v>
      </c>
      <c r="T70" s="6">
        <f t="shared" si="18"/>
        <v>3.169532162348112E-3</v>
      </c>
      <c r="V70" s="23">
        <f>+claims!D70</f>
        <v>18</v>
      </c>
      <c r="W70" s="23">
        <f>+claims!E70</f>
        <v>14</v>
      </c>
      <c r="X70" s="23">
        <f>+claims!F70</f>
        <v>13</v>
      </c>
      <c r="Z70" s="6">
        <f t="shared" si="11"/>
        <v>3.1567870922483338E-2</v>
      </c>
      <c r="AA70" s="6">
        <f t="shared" si="12"/>
        <v>2.3846022824050416E-2</v>
      </c>
      <c r="AB70" s="6">
        <f t="shared" si="14"/>
        <v>2.1496486151302192E-2</v>
      </c>
      <c r="AD70" s="6">
        <f t="shared" si="15"/>
        <v>2.3958229170748458E-2</v>
      </c>
    </row>
    <row r="71" spans="1:30">
      <c r="A71" t="s">
        <v>108</v>
      </c>
      <c r="B71" t="s">
        <v>109</v>
      </c>
      <c r="C71" s="87">
        <v>21.3</v>
      </c>
      <c r="D71" s="87">
        <v>21</v>
      </c>
      <c r="E71" s="87">
        <v>20</v>
      </c>
      <c r="F71" s="87">
        <v>20</v>
      </c>
      <c r="G71" s="40">
        <f t="shared" si="16"/>
        <v>20.574999999999999</v>
      </c>
      <c r="H71" s="87">
        <v>18</v>
      </c>
      <c r="I71" s="87">
        <v>18</v>
      </c>
      <c r="J71" s="87">
        <v>19</v>
      </c>
      <c r="K71" s="87">
        <v>19</v>
      </c>
      <c r="L71" s="40">
        <f t="shared" si="17"/>
        <v>18.5</v>
      </c>
      <c r="M71" s="87">
        <v>19</v>
      </c>
      <c r="N71" s="87">
        <v>17</v>
      </c>
      <c r="O71" s="87">
        <v>19</v>
      </c>
      <c r="P71" s="87">
        <v>19</v>
      </c>
      <c r="Q71" s="40">
        <f t="shared" si="13"/>
        <v>18.5</v>
      </c>
      <c r="R71" s="16">
        <f t="shared" si="10"/>
        <v>18.845833333333335</v>
      </c>
      <c r="T71" s="6">
        <f t="shared" si="18"/>
        <v>1.0071090139730313E-4</v>
      </c>
      <c r="V71" s="23">
        <f>+claims!D71</f>
        <v>0</v>
      </c>
      <c r="W71" s="23">
        <f>+claims!E71</f>
        <v>0</v>
      </c>
      <c r="X71" s="23">
        <f>+claims!F71</f>
        <v>1</v>
      </c>
      <c r="Z71" s="6">
        <f t="shared" si="11"/>
        <v>0</v>
      </c>
      <c r="AA71" s="6">
        <f t="shared" si="12"/>
        <v>0</v>
      </c>
      <c r="AB71" s="6">
        <f t="shared" si="14"/>
        <v>0.01</v>
      </c>
      <c r="AD71" s="6">
        <f t="shared" si="15"/>
        <v>5.0000000000000001E-3</v>
      </c>
    </row>
    <row r="72" spans="1:30">
      <c r="A72" t="s">
        <v>110</v>
      </c>
      <c r="B72" t="s">
        <v>111</v>
      </c>
      <c r="C72" s="87">
        <v>29.6</v>
      </c>
      <c r="D72" s="87">
        <v>30</v>
      </c>
      <c r="E72" s="87">
        <v>30</v>
      </c>
      <c r="F72" s="87">
        <v>30</v>
      </c>
      <c r="G72" s="40">
        <f t="shared" si="16"/>
        <v>29.9</v>
      </c>
      <c r="H72" s="87">
        <v>29</v>
      </c>
      <c r="I72" s="87">
        <v>30</v>
      </c>
      <c r="J72" s="87">
        <v>31</v>
      </c>
      <c r="K72" s="87">
        <v>31</v>
      </c>
      <c r="L72" s="40">
        <f t="shared" si="17"/>
        <v>30.25</v>
      </c>
      <c r="M72" s="87">
        <v>31</v>
      </c>
      <c r="N72" s="87">
        <v>31</v>
      </c>
      <c r="O72" s="87">
        <v>32</v>
      </c>
      <c r="P72" s="87">
        <v>32</v>
      </c>
      <c r="Q72" s="40">
        <f t="shared" si="13"/>
        <v>31.5</v>
      </c>
      <c r="R72" s="16">
        <f t="shared" si="10"/>
        <v>30.816666666666666</v>
      </c>
      <c r="T72" s="6">
        <f t="shared" si="18"/>
        <v>1.6468225220748483E-4</v>
      </c>
      <c r="V72" s="23">
        <f>+claims!D72</f>
        <v>0</v>
      </c>
      <c r="W72" s="23">
        <f>+claims!E72</f>
        <v>0</v>
      </c>
      <c r="X72" s="23">
        <f>+claims!F72</f>
        <v>0</v>
      </c>
      <c r="Z72" s="6">
        <f t="shared" si="11"/>
        <v>0</v>
      </c>
      <c r="AA72" s="6">
        <f t="shared" si="12"/>
        <v>0</v>
      </c>
      <c r="AB72" s="6">
        <f t="shared" si="14"/>
        <v>0</v>
      </c>
      <c r="AD72" s="6">
        <f t="shared" si="15"/>
        <v>0</v>
      </c>
    </row>
    <row r="73" spans="1:30">
      <c r="A73" t="s">
        <v>112</v>
      </c>
      <c r="B73" t="s">
        <v>113</v>
      </c>
      <c r="C73" s="87">
        <v>5</v>
      </c>
      <c r="D73" s="87">
        <v>5</v>
      </c>
      <c r="E73" s="87">
        <v>4</v>
      </c>
      <c r="F73" s="87">
        <v>4</v>
      </c>
      <c r="G73" s="40">
        <f t="shared" si="16"/>
        <v>4.5</v>
      </c>
      <c r="H73" s="87">
        <v>4</v>
      </c>
      <c r="I73" s="87">
        <v>4.3</v>
      </c>
      <c r="J73" s="87">
        <v>5</v>
      </c>
      <c r="K73" s="87">
        <v>5</v>
      </c>
      <c r="L73" s="40">
        <f t="shared" si="17"/>
        <v>4.5750000000000002</v>
      </c>
      <c r="M73" s="87">
        <v>5</v>
      </c>
      <c r="N73" s="87">
        <v>5</v>
      </c>
      <c r="O73" s="87">
        <v>5</v>
      </c>
      <c r="P73" s="87">
        <v>5</v>
      </c>
      <c r="Q73" s="40">
        <f t="shared" si="13"/>
        <v>5</v>
      </c>
      <c r="R73" s="16">
        <f t="shared" si="10"/>
        <v>4.7749999999999995</v>
      </c>
      <c r="T73" s="6">
        <f t="shared" si="18"/>
        <v>2.5517287862327962E-5</v>
      </c>
      <c r="V73" s="23">
        <f>+claims!D73</f>
        <v>0</v>
      </c>
      <c r="W73" s="23">
        <f>+claims!E73</f>
        <v>0</v>
      </c>
      <c r="X73" s="23">
        <f>+claims!F73</f>
        <v>0</v>
      </c>
      <c r="Z73" s="6">
        <f t="shared" si="11"/>
        <v>0</v>
      </c>
      <c r="AA73" s="6">
        <f t="shared" si="12"/>
        <v>0</v>
      </c>
      <c r="AB73" s="6">
        <f t="shared" si="14"/>
        <v>0</v>
      </c>
      <c r="AD73" s="6">
        <f t="shared" si="15"/>
        <v>0</v>
      </c>
    </row>
    <row r="74" spans="1:30">
      <c r="A74" t="s">
        <v>114</v>
      </c>
      <c r="B74" t="s">
        <v>115</v>
      </c>
      <c r="C74" s="87">
        <v>71.7</v>
      </c>
      <c r="D74" s="87">
        <v>76.5</v>
      </c>
      <c r="E74" s="87">
        <v>72.099999999999994</v>
      </c>
      <c r="F74" s="87">
        <v>74.400000000000006</v>
      </c>
      <c r="G74" s="40">
        <f t="shared" si="16"/>
        <v>73.674999999999997</v>
      </c>
      <c r="H74" s="87">
        <v>74.599999999999994</v>
      </c>
      <c r="I74" s="87">
        <v>76.900000000000006</v>
      </c>
      <c r="J74" s="87">
        <v>86.1</v>
      </c>
      <c r="K74" s="87">
        <v>86.2</v>
      </c>
      <c r="L74" s="40">
        <f t="shared" si="17"/>
        <v>80.95</v>
      </c>
      <c r="M74" s="87">
        <v>82.8</v>
      </c>
      <c r="N74" s="87">
        <v>88.9</v>
      </c>
      <c r="O74" s="87">
        <v>86.9</v>
      </c>
      <c r="P74" s="87">
        <v>87.1</v>
      </c>
      <c r="Q74" s="40">
        <f t="shared" si="13"/>
        <v>86.425000000000011</v>
      </c>
      <c r="R74" s="16">
        <f t="shared" si="10"/>
        <v>82.475000000000009</v>
      </c>
      <c r="T74" s="6">
        <f t="shared" si="18"/>
        <v>4.4074100867968569E-4</v>
      </c>
      <c r="V74" s="23">
        <f>+claims!D74</f>
        <v>0</v>
      </c>
      <c r="W74" s="23">
        <f>+claims!E74</f>
        <v>0</v>
      </c>
      <c r="X74" s="23">
        <f>+claims!F74</f>
        <v>0</v>
      </c>
      <c r="Z74" s="6">
        <f t="shared" si="11"/>
        <v>0</v>
      </c>
      <c r="AA74" s="6">
        <f t="shared" si="12"/>
        <v>0</v>
      </c>
      <c r="AB74" s="6">
        <f t="shared" si="14"/>
        <v>0</v>
      </c>
      <c r="AD74" s="6">
        <f t="shared" si="15"/>
        <v>0</v>
      </c>
    </row>
    <row r="75" spans="1:30">
      <c r="A75" t="s">
        <v>116</v>
      </c>
      <c r="B75" t="s">
        <v>117</v>
      </c>
      <c r="C75" s="87">
        <v>23.4</v>
      </c>
      <c r="D75" s="87">
        <v>22.5</v>
      </c>
      <c r="E75" s="87">
        <v>22.5</v>
      </c>
      <c r="F75" s="87">
        <v>24</v>
      </c>
      <c r="G75" s="40">
        <f t="shared" si="16"/>
        <v>23.1</v>
      </c>
      <c r="H75" s="87">
        <v>24</v>
      </c>
      <c r="I75" s="87">
        <v>23</v>
      </c>
      <c r="J75" s="87">
        <v>24</v>
      </c>
      <c r="K75" s="87">
        <v>26</v>
      </c>
      <c r="L75" s="40">
        <f t="shared" si="17"/>
        <v>24.25</v>
      </c>
      <c r="M75" s="87">
        <v>25</v>
      </c>
      <c r="N75" s="87">
        <v>24</v>
      </c>
      <c r="O75" s="87">
        <v>25</v>
      </c>
      <c r="P75" s="87">
        <v>25</v>
      </c>
      <c r="Q75" s="40">
        <f t="shared" si="13"/>
        <v>24.75</v>
      </c>
      <c r="R75" s="16">
        <f t="shared" si="10"/>
        <v>24.308333333333334</v>
      </c>
      <c r="T75" s="6">
        <f t="shared" si="18"/>
        <v>1.2990214431834324E-4</v>
      </c>
      <c r="V75" s="23">
        <f>+claims!D75</f>
        <v>0</v>
      </c>
      <c r="W75" s="23">
        <f>+claims!E75</f>
        <v>0</v>
      </c>
      <c r="X75" s="23">
        <f>+claims!F75</f>
        <v>0</v>
      </c>
      <c r="Z75" s="6">
        <f t="shared" si="11"/>
        <v>0</v>
      </c>
      <c r="AA75" s="6">
        <f t="shared" si="12"/>
        <v>0</v>
      </c>
      <c r="AB75" s="6">
        <f t="shared" si="14"/>
        <v>0</v>
      </c>
      <c r="AD75" s="6">
        <f t="shared" si="15"/>
        <v>0</v>
      </c>
    </row>
    <row r="76" spans="1:30">
      <c r="A76" t="s">
        <v>118</v>
      </c>
      <c r="B76" t="s">
        <v>119</v>
      </c>
      <c r="C76" s="87">
        <v>164.4</v>
      </c>
      <c r="D76" s="87">
        <v>166.1</v>
      </c>
      <c r="E76" s="87">
        <v>163.30000000000001</v>
      </c>
      <c r="F76" s="87">
        <v>156.19999999999999</v>
      </c>
      <c r="G76" s="40">
        <f t="shared" si="16"/>
        <v>162.5</v>
      </c>
      <c r="H76" s="87">
        <v>161.80000000000001</v>
      </c>
      <c r="I76" s="87">
        <v>166.1</v>
      </c>
      <c r="J76" s="87">
        <v>167.4</v>
      </c>
      <c r="K76" s="87">
        <v>171.9</v>
      </c>
      <c r="L76" s="40">
        <f t="shared" si="17"/>
        <v>166.79999999999998</v>
      </c>
      <c r="M76" s="87">
        <v>183.3</v>
      </c>
      <c r="N76" s="87">
        <v>188.7</v>
      </c>
      <c r="O76" s="87">
        <v>190.5</v>
      </c>
      <c r="P76" s="87">
        <v>192.3</v>
      </c>
      <c r="Q76" s="40">
        <f t="shared" si="13"/>
        <v>188.7</v>
      </c>
      <c r="R76" s="16">
        <f t="shared" si="10"/>
        <v>177.0333333333333</v>
      </c>
      <c r="T76" s="6">
        <f t="shared" si="18"/>
        <v>9.460545608155239E-4</v>
      </c>
      <c r="V76" s="23">
        <f>+claims!D76</f>
        <v>1</v>
      </c>
      <c r="W76" s="23">
        <f>+claims!E76</f>
        <v>1</v>
      </c>
      <c r="X76" s="23">
        <f>+claims!F76</f>
        <v>0</v>
      </c>
      <c r="Z76" s="6">
        <f t="shared" si="11"/>
        <v>6.1538461538461538E-3</v>
      </c>
      <c r="AA76" s="6">
        <f t="shared" si="12"/>
        <v>5.9952038369304565E-3</v>
      </c>
      <c r="AB76" s="6">
        <f t="shared" si="14"/>
        <v>0</v>
      </c>
      <c r="AD76" s="6">
        <f t="shared" si="15"/>
        <v>3.0240423046178446E-3</v>
      </c>
    </row>
    <row r="77" spans="1:30">
      <c r="A77" t="s">
        <v>120</v>
      </c>
      <c r="B77" t="s">
        <v>121</v>
      </c>
      <c r="C77" s="87">
        <v>15</v>
      </c>
      <c r="D77" s="87">
        <v>15</v>
      </c>
      <c r="E77" s="87">
        <v>15</v>
      </c>
      <c r="F77" s="87">
        <v>14.9</v>
      </c>
      <c r="G77" s="40">
        <f t="shared" si="16"/>
        <v>14.975</v>
      </c>
      <c r="H77" s="87">
        <v>15.8</v>
      </c>
      <c r="I77" s="87">
        <v>17.600000000000001</v>
      </c>
      <c r="J77" s="87">
        <v>17.2</v>
      </c>
      <c r="K77" s="87">
        <v>18</v>
      </c>
      <c r="L77" s="40">
        <f t="shared" si="17"/>
        <v>17.150000000000002</v>
      </c>
      <c r="M77" s="87">
        <v>18.8</v>
      </c>
      <c r="N77" s="87">
        <v>17.8</v>
      </c>
      <c r="O77" s="87">
        <v>17</v>
      </c>
      <c r="P77" s="87">
        <v>18</v>
      </c>
      <c r="Q77" s="40">
        <f t="shared" si="13"/>
        <v>17.899999999999999</v>
      </c>
      <c r="R77" s="16">
        <f t="shared" si="10"/>
        <v>17.162499999999998</v>
      </c>
      <c r="T77" s="6">
        <f t="shared" si="18"/>
        <v>9.1715278102032178E-5</v>
      </c>
      <c r="V77" s="23">
        <f>+claims!D77</f>
        <v>0</v>
      </c>
      <c r="W77" s="23">
        <f>+claims!E77</f>
        <v>0</v>
      </c>
      <c r="X77" s="23">
        <f>+claims!F77</f>
        <v>0</v>
      </c>
      <c r="Z77" s="6">
        <f t="shared" si="11"/>
        <v>0</v>
      </c>
      <c r="AA77" s="6">
        <f t="shared" si="12"/>
        <v>0</v>
      </c>
      <c r="AB77" s="6">
        <f t="shared" si="14"/>
        <v>0</v>
      </c>
      <c r="AD77" s="6">
        <f t="shared" si="15"/>
        <v>0</v>
      </c>
    </row>
    <row r="78" spans="1:30">
      <c r="A78" t="s">
        <v>122</v>
      </c>
      <c r="B78" t="s">
        <v>123</v>
      </c>
      <c r="C78" s="87">
        <v>48.6</v>
      </c>
      <c r="D78" s="87">
        <v>46</v>
      </c>
      <c r="E78" s="87">
        <v>48.5</v>
      </c>
      <c r="F78" s="87">
        <v>48.9</v>
      </c>
      <c r="G78" s="40">
        <f t="shared" si="16"/>
        <v>48</v>
      </c>
      <c r="H78" s="87">
        <v>49.7</v>
      </c>
      <c r="I78" s="87">
        <v>44.8</v>
      </c>
      <c r="J78" s="87">
        <v>47.4</v>
      </c>
      <c r="K78" s="87">
        <v>50</v>
      </c>
      <c r="L78" s="40">
        <f t="shared" si="17"/>
        <v>47.975000000000001</v>
      </c>
      <c r="M78" s="87">
        <v>50.1</v>
      </c>
      <c r="N78" s="87">
        <v>44.1</v>
      </c>
      <c r="O78" s="87">
        <v>46</v>
      </c>
      <c r="P78" s="87">
        <v>49.7</v>
      </c>
      <c r="Q78" s="40">
        <f t="shared" si="13"/>
        <v>47.474999999999994</v>
      </c>
      <c r="R78" s="16">
        <f t="shared" si="10"/>
        <v>47.729166666666664</v>
      </c>
      <c r="T78" s="6">
        <f t="shared" si="18"/>
        <v>2.5506154665180352E-4</v>
      </c>
      <c r="V78" s="23">
        <f>+claims!D78</f>
        <v>0</v>
      </c>
      <c r="W78" s="23">
        <f>+claims!E78</f>
        <v>0</v>
      </c>
      <c r="X78" s="23">
        <f>+claims!F78</f>
        <v>0</v>
      </c>
      <c r="Z78" s="6">
        <f t="shared" si="11"/>
        <v>0</v>
      </c>
      <c r="AA78" s="6">
        <f t="shared" si="12"/>
        <v>0</v>
      </c>
      <c r="AB78" s="6">
        <f t="shared" si="14"/>
        <v>0</v>
      </c>
      <c r="AD78" s="6">
        <f t="shared" si="15"/>
        <v>0</v>
      </c>
    </row>
    <row r="79" spans="1:30">
      <c r="A79" t="s">
        <v>124</v>
      </c>
      <c r="B79" t="s">
        <v>504</v>
      </c>
      <c r="C79" s="87">
        <v>24.2</v>
      </c>
      <c r="D79" s="87">
        <v>22</v>
      </c>
      <c r="E79" s="87">
        <v>21</v>
      </c>
      <c r="F79" s="87">
        <v>21</v>
      </c>
      <c r="G79" s="40">
        <f t="shared" si="16"/>
        <v>22.05</v>
      </c>
      <c r="H79" s="87">
        <v>21</v>
      </c>
      <c r="I79" s="87">
        <v>24</v>
      </c>
      <c r="J79" s="87">
        <v>24</v>
      </c>
      <c r="K79" s="87">
        <v>25</v>
      </c>
      <c r="L79" s="40">
        <f t="shared" si="17"/>
        <v>23.5</v>
      </c>
      <c r="M79" s="87">
        <v>25</v>
      </c>
      <c r="N79" s="87">
        <v>25</v>
      </c>
      <c r="O79" s="87">
        <v>25</v>
      </c>
      <c r="P79" s="87">
        <v>25</v>
      </c>
      <c r="Q79" s="40">
        <f t="shared" si="13"/>
        <v>25</v>
      </c>
      <c r="R79" s="16">
        <f t="shared" si="10"/>
        <v>24.008333333333336</v>
      </c>
      <c r="T79" s="6">
        <f t="shared" si="18"/>
        <v>1.2829896392908705E-4</v>
      </c>
      <c r="V79" s="23">
        <f>+claims!D79</f>
        <v>0</v>
      </c>
      <c r="W79" s="23">
        <f>+claims!E79</f>
        <v>0</v>
      </c>
      <c r="X79" s="23">
        <f>+claims!F79</f>
        <v>0</v>
      </c>
      <c r="Z79" s="6">
        <f t="shared" si="11"/>
        <v>0</v>
      </c>
      <c r="AA79" s="6">
        <f t="shared" si="12"/>
        <v>0</v>
      </c>
      <c r="AB79" s="6">
        <f t="shared" si="14"/>
        <v>0</v>
      </c>
      <c r="AD79" s="6">
        <f t="shared" si="15"/>
        <v>0</v>
      </c>
    </row>
    <row r="80" spans="1:30">
      <c r="A80" t="s">
        <v>125</v>
      </c>
      <c r="B80" t="s">
        <v>126</v>
      </c>
      <c r="C80" s="87">
        <v>115.8</v>
      </c>
      <c r="D80" s="87">
        <v>116.2</v>
      </c>
      <c r="E80" s="87">
        <v>115.8</v>
      </c>
      <c r="F80" s="87">
        <v>112.7</v>
      </c>
      <c r="G80" s="40">
        <f t="shared" si="16"/>
        <v>115.125</v>
      </c>
      <c r="H80" s="87">
        <v>110.7</v>
      </c>
      <c r="I80" s="87">
        <v>111.2</v>
      </c>
      <c r="J80" s="87">
        <v>113</v>
      </c>
      <c r="K80" s="87">
        <v>114</v>
      </c>
      <c r="L80" s="40">
        <f t="shared" si="17"/>
        <v>112.22499999999999</v>
      </c>
      <c r="M80" s="87">
        <v>115.1</v>
      </c>
      <c r="N80" s="87">
        <v>116.6</v>
      </c>
      <c r="O80" s="87">
        <v>114.8</v>
      </c>
      <c r="P80" s="87">
        <v>114.6</v>
      </c>
      <c r="Q80" s="40">
        <f t="shared" si="13"/>
        <v>115.27500000000001</v>
      </c>
      <c r="R80" s="16">
        <f t="shared" si="10"/>
        <v>114.23333333333335</v>
      </c>
      <c r="T80" s="6">
        <f t="shared" si="18"/>
        <v>6.1045546599789141E-4</v>
      </c>
      <c r="V80" s="23">
        <f>+claims!D80</f>
        <v>2</v>
      </c>
      <c r="W80" s="23">
        <f>+claims!E80</f>
        <v>3</v>
      </c>
      <c r="X80" s="23">
        <f>+claims!F80</f>
        <v>3</v>
      </c>
      <c r="Z80" s="6">
        <f t="shared" si="11"/>
        <v>1.737242128121607E-2</v>
      </c>
      <c r="AA80" s="6">
        <f t="shared" si="12"/>
        <v>2.6732011583871687E-2</v>
      </c>
      <c r="AB80" s="6">
        <f t="shared" si="14"/>
        <v>2.6024723487312947E-2</v>
      </c>
      <c r="AD80" s="6">
        <f t="shared" si="15"/>
        <v>2.4818435818483048E-2</v>
      </c>
    </row>
    <row r="81" spans="1:30">
      <c r="A81" t="s">
        <v>483</v>
      </c>
      <c r="B81" t="s">
        <v>540</v>
      </c>
      <c r="C81" s="87">
        <v>8</v>
      </c>
      <c r="D81" s="87">
        <v>8</v>
      </c>
      <c r="E81" s="87">
        <v>8</v>
      </c>
      <c r="F81" s="87">
        <v>8</v>
      </c>
      <c r="G81" s="40">
        <f t="shared" si="16"/>
        <v>8</v>
      </c>
      <c r="H81" s="87">
        <v>8</v>
      </c>
      <c r="I81" s="87">
        <v>8</v>
      </c>
      <c r="J81" s="87">
        <v>7</v>
      </c>
      <c r="K81" s="87">
        <v>7</v>
      </c>
      <c r="L81" s="40">
        <f>AVERAGE(H81:K81)</f>
        <v>7.5</v>
      </c>
      <c r="M81" s="87">
        <v>8</v>
      </c>
      <c r="N81" s="87">
        <v>7</v>
      </c>
      <c r="O81" s="87">
        <v>7</v>
      </c>
      <c r="P81" s="87">
        <v>7</v>
      </c>
      <c r="Q81" s="40">
        <f>AVERAGE(M81:P81)</f>
        <v>7.25</v>
      </c>
      <c r="R81" s="16">
        <f>IF(G81&gt;0,(+G81+(L81*2)+(Q81*3))/6,IF(L81&gt;0,((L81*2)+(Q81*3))/5,Q81))</f>
        <v>7.458333333333333</v>
      </c>
      <c r="T81" s="6">
        <f t="shared" si="18"/>
        <v>3.9856845788452925E-5</v>
      </c>
      <c r="V81" s="23">
        <f>+claims!D81</f>
        <v>0</v>
      </c>
      <c r="W81" s="23">
        <f>+claims!E81</f>
        <v>0</v>
      </c>
      <c r="X81" s="23">
        <f>+claims!F81</f>
        <v>0</v>
      </c>
      <c r="Z81" s="6">
        <f>IF(G81&gt;100,IF(V81&lt;1,0,+V81/G81),IF(V81&lt;1,0,+V81/100))</f>
        <v>0</v>
      </c>
      <c r="AA81" s="6">
        <f>IF(L81&gt;100,IF(W81&lt;1,0,+W81/L81),IF(W81&lt;1,0,+W81/100))</f>
        <v>0</v>
      </c>
      <c r="AB81" s="6">
        <f>IF(Q81&gt;100,IF(X81&lt;1,0,+X81/Q81),IF(X81&lt;1,0,+X81/100))</f>
        <v>0</v>
      </c>
      <c r="AD81" s="6">
        <f t="shared" si="15"/>
        <v>0</v>
      </c>
    </row>
    <row r="82" spans="1:30">
      <c r="A82" t="s">
        <v>127</v>
      </c>
      <c r="B82" t="s">
        <v>498</v>
      </c>
      <c r="C82" s="87">
        <v>154.80000000000001</v>
      </c>
      <c r="D82" s="87">
        <v>154.80000000000001</v>
      </c>
      <c r="E82" s="87">
        <v>156.5</v>
      </c>
      <c r="F82" s="87">
        <v>155.30000000000001</v>
      </c>
      <c r="G82" s="40">
        <f t="shared" si="16"/>
        <v>155.35000000000002</v>
      </c>
      <c r="H82" s="87">
        <v>154.19999999999999</v>
      </c>
      <c r="I82" s="87">
        <v>159.5</v>
      </c>
      <c r="J82" s="87">
        <v>164.9</v>
      </c>
      <c r="K82" s="87">
        <v>161</v>
      </c>
      <c r="L82" s="40">
        <f t="shared" ref="L82:L91" si="19">AVERAGE(H82:K82)</f>
        <v>159.9</v>
      </c>
      <c r="M82" s="87">
        <v>166.7</v>
      </c>
      <c r="N82" s="87">
        <v>167.7</v>
      </c>
      <c r="O82" s="87">
        <v>172.4</v>
      </c>
      <c r="P82" s="87">
        <v>171.3</v>
      </c>
      <c r="Q82" s="40">
        <f t="shared" si="13"/>
        <v>169.52499999999998</v>
      </c>
      <c r="R82" s="16">
        <f t="shared" si="10"/>
        <v>163.95416666666665</v>
      </c>
      <c r="T82" s="6">
        <f t="shared" si="18"/>
        <v>8.7616034912281233E-4</v>
      </c>
      <c r="V82" s="23">
        <f>+claims!D82</f>
        <v>0</v>
      </c>
      <c r="W82" s="23">
        <f>+claims!E82</f>
        <v>1</v>
      </c>
      <c r="X82" s="23">
        <f>+claims!F82</f>
        <v>0</v>
      </c>
      <c r="Z82" s="6">
        <f t="shared" si="11"/>
        <v>0</v>
      </c>
      <c r="AA82" s="6">
        <f t="shared" si="12"/>
        <v>6.2539086929330832E-3</v>
      </c>
      <c r="AB82" s="6">
        <f t="shared" si="14"/>
        <v>0</v>
      </c>
      <c r="AD82" s="6">
        <f t="shared" si="15"/>
        <v>2.0846362309776944E-3</v>
      </c>
    </row>
    <row r="83" spans="1:30">
      <c r="A83" t="s">
        <v>128</v>
      </c>
      <c r="B83" t="s">
        <v>129</v>
      </c>
      <c r="C83" s="87">
        <v>35</v>
      </c>
      <c r="D83" s="87">
        <v>36</v>
      </c>
      <c r="E83" s="87">
        <v>32.299999999999997</v>
      </c>
      <c r="F83" s="87">
        <v>31.8</v>
      </c>
      <c r="G83" s="40">
        <f t="shared" si="16"/>
        <v>33.774999999999999</v>
      </c>
      <c r="H83" s="87">
        <v>43.5</v>
      </c>
      <c r="I83" s="87">
        <v>44.6</v>
      </c>
      <c r="J83" s="87">
        <v>47.1</v>
      </c>
      <c r="K83" s="87">
        <v>51.3</v>
      </c>
      <c r="L83" s="40">
        <f t="shared" si="19"/>
        <v>46.625</v>
      </c>
      <c r="M83" s="87">
        <v>52.5</v>
      </c>
      <c r="N83" s="87">
        <v>54</v>
      </c>
      <c r="O83" s="87">
        <v>53.7</v>
      </c>
      <c r="P83" s="87">
        <v>54.6</v>
      </c>
      <c r="Q83" s="40">
        <f t="shared" si="13"/>
        <v>53.699999999999996</v>
      </c>
      <c r="R83" s="16">
        <f t="shared" si="10"/>
        <v>48.020833333333336</v>
      </c>
      <c r="T83" s="6">
        <f t="shared" si="18"/>
        <v>2.566201942524693E-4</v>
      </c>
      <c r="V83" s="23">
        <f>+claims!D83</f>
        <v>0</v>
      </c>
      <c r="W83" s="23">
        <f>+claims!E83</f>
        <v>0</v>
      </c>
      <c r="X83" s="23">
        <f>+claims!F83</f>
        <v>0</v>
      </c>
      <c r="Z83" s="6">
        <f t="shared" si="11"/>
        <v>0</v>
      </c>
      <c r="AA83" s="6">
        <f t="shared" si="12"/>
        <v>0</v>
      </c>
      <c r="AB83" s="6">
        <f t="shared" si="14"/>
        <v>0</v>
      </c>
      <c r="AD83" s="6">
        <f t="shared" si="15"/>
        <v>0</v>
      </c>
    </row>
    <row r="84" spans="1:30">
      <c r="A84" t="s">
        <v>130</v>
      </c>
      <c r="B84" t="s">
        <v>541</v>
      </c>
      <c r="C84" s="87">
        <v>100.2</v>
      </c>
      <c r="D84" s="87">
        <v>103.4</v>
      </c>
      <c r="E84" s="87">
        <v>103</v>
      </c>
      <c r="F84" s="87">
        <v>100.4</v>
      </c>
      <c r="G84" s="40">
        <f t="shared" si="16"/>
        <v>101.75</v>
      </c>
      <c r="H84" s="87">
        <v>101.8</v>
      </c>
      <c r="I84" s="87">
        <v>100.8</v>
      </c>
      <c r="J84" s="87">
        <v>107.7</v>
      </c>
      <c r="K84" s="87">
        <v>111.8</v>
      </c>
      <c r="L84" s="40">
        <f t="shared" si="19"/>
        <v>105.52500000000001</v>
      </c>
      <c r="M84" s="87">
        <v>115.1</v>
      </c>
      <c r="N84" s="87">
        <v>115.8</v>
      </c>
      <c r="O84" s="87">
        <v>117.2</v>
      </c>
      <c r="P84" s="87">
        <v>115.1</v>
      </c>
      <c r="Q84" s="40">
        <f t="shared" si="13"/>
        <v>115.79999999999998</v>
      </c>
      <c r="R84" s="16">
        <f t="shared" si="10"/>
        <v>110.03333333333335</v>
      </c>
      <c r="T84" s="6">
        <f t="shared" si="18"/>
        <v>5.8801094054830453E-4</v>
      </c>
      <c r="V84" s="23">
        <f>+claims!D84</f>
        <v>1</v>
      </c>
      <c r="W84" s="23">
        <f>+claims!E84</f>
        <v>1</v>
      </c>
      <c r="X84" s="23">
        <f>+claims!F84</f>
        <v>0</v>
      </c>
      <c r="Z84" s="6">
        <f t="shared" si="11"/>
        <v>9.8280098280098278E-3</v>
      </c>
      <c r="AA84" s="6">
        <f t="shared" si="12"/>
        <v>9.4764273868751473E-3</v>
      </c>
      <c r="AB84" s="6">
        <f t="shared" si="14"/>
        <v>0</v>
      </c>
      <c r="AD84" s="6">
        <f t="shared" si="15"/>
        <v>4.796810766960021E-3</v>
      </c>
    </row>
    <row r="85" spans="1:30">
      <c r="A85" t="s">
        <v>131</v>
      </c>
      <c r="B85" t="s">
        <v>132</v>
      </c>
      <c r="C85" s="87">
        <v>10.7</v>
      </c>
      <c r="D85" s="87">
        <v>10.5</v>
      </c>
      <c r="E85" s="87">
        <v>10.5</v>
      </c>
      <c r="F85" s="87">
        <v>10.5</v>
      </c>
      <c r="G85" s="40">
        <f t="shared" si="16"/>
        <v>10.55</v>
      </c>
      <c r="H85" s="87">
        <v>10</v>
      </c>
      <c r="I85" s="87">
        <v>11</v>
      </c>
      <c r="J85" s="87">
        <v>12</v>
      </c>
      <c r="K85" s="87">
        <v>14</v>
      </c>
      <c r="L85" s="40">
        <f t="shared" si="19"/>
        <v>11.75</v>
      </c>
      <c r="M85" s="87">
        <v>14</v>
      </c>
      <c r="N85" s="87">
        <v>14</v>
      </c>
      <c r="O85" s="87">
        <v>12</v>
      </c>
      <c r="P85" s="87">
        <v>14</v>
      </c>
      <c r="Q85" s="40">
        <f t="shared" si="13"/>
        <v>13.5</v>
      </c>
      <c r="R85" s="16">
        <f t="shared" si="10"/>
        <v>12.424999999999999</v>
      </c>
      <c r="T85" s="6">
        <f t="shared" si="18"/>
        <v>6.6398387788361247E-5</v>
      </c>
      <c r="V85" s="23">
        <f>+claims!D85</f>
        <v>0</v>
      </c>
      <c r="W85" s="23">
        <f>+claims!E85</f>
        <v>0</v>
      </c>
      <c r="X85" s="23">
        <f>+claims!F85</f>
        <v>0</v>
      </c>
      <c r="Z85" s="6">
        <f t="shared" si="11"/>
        <v>0</v>
      </c>
      <c r="AA85" s="6">
        <f t="shared" si="12"/>
        <v>0</v>
      </c>
      <c r="AB85" s="6">
        <f t="shared" si="14"/>
        <v>0</v>
      </c>
      <c r="AD85" s="6">
        <f t="shared" si="15"/>
        <v>0</v>
      </c>
    </row>
    <row r="86" spans="1:30">
      <c r="A86" t="s">
        <v>133</v>
      </c>
      <c r="B86" t="s">
        <v>542</v>
      </c>
      <c r="C86" s="87">
        <v>3</v>
      </c>
      <c r="D86" s="87">
        <v>3</v>
      </c>
      <c r="E86" s="87">
        <v>3</v>
      </c>
      <c r="F86" s="87">
        <v>3</v>
      </c>
      <c r="G86" s="40">
        <f t="shared" si="16"/>
        <v>3</v>
      </c>
      <c r="H86" s="87">
        <v>3</v>
      </c>
      <c r="I86" s="87">
        <v>4</v>
      </c>
      <c r="J86" s="87">
        <v>4</v>
      </c>
      <c r="K86" s="87">
        <v>4</v>
      </c>
      <c r="L86" s="40">
        <f t="shared" si="19"/>
        <v>3.75</v>
      </c>
      <c r="M86" s="87">
        <v>4</v>
      </c>
      <c r="N86" s="87">
        <v>4</v>
      </c>
      <c r="O86" s="87">
        <v>4</v>
      </c>
      <c r="P86" s="87">
        <v>4</v>
      </c>
      <c r="Q86" s="40">
        <f t="shared" si="13"/>
        <v>4</v>
      </c>
      <c r="R86" s="16">
        <f t="shared" si="10"/>
        <v>3.75</v>
      </c>
      <c r="T86" s="6">
        <f t="shared" si="18"/>
        <v>2.0039754865702588E-5</v>
      </c>
      <c r="V86" s="23">
        <f>+claims!D86</f>
        <v>0</v>
      </c>
      <c r="W86" s="23">
        <f>+claims!E86</f>
        <v>0</v>
      </c>
      <c r="X86" s="23">
        <f>+claims!F86</f>
        <v>0</v>
      </c>
      <c r="Z86" s="6">
        <f t="shared" si="11"/>
        <v>0</v>
      </c>
      <c r="AA86" s="6">
        <f t="shared" si="12"/>
        <v>0</v>
      </c>
      <c r="AB86" s="6">
        <f t="shared" si="14"/>
        <v>0</v>
      </c>
      <c r="AD86" s="6">
        <f t="shared" si="15"/>
        <v>0</v>
      </c>
    </row>
    <row r="87" spans="1:30">
      <c r="A87" t="s">
        <v>134</v>
      </c>
      <c r="B87" t="s">
        <v>135</v>
      </c>
      <c r="C87" s="87">
        <v>11</v>
      </c>
      <c r="D87" s="87">
        <v>11.3</v>
      </c>
      <c r="E87" s="87">
        <v>11.1</v>
      </c>
      <c r="F87" s="87">
        <v>10.5</v>
      </c>
      <c r="G87" s="40">
        <f t="shared" si="16"/>
        <v>10.975</v>
      </c>
      <c r="H87" s="87">
        <v>11</v>
      </c>
      <c r="I87" s="87">
        <v>11.1</v>
      </c>
      <c r="J87" s="87">
        <v>11.5</v>
      </c>
      <c r="K87" s="87">
        <v>11.6</v>
      </c>
      <c r="L87" s="40">
        <f t="shared" si="19"/>
        <v>11.3</v>
      </c>
      <c r="M87" s="87">
        <v>12</v>
      </c>
      <c r="N87" s="87">
        <v>12</v>
      </c>
      <c r="O87" s="87">
        <v>12</v>
      </c>
      <c r="P87" s="87">
        <v>11.3</v>
      </c>
      <c r="Q87" s="40">
        <f t="shared" si="13"/>
        <v>11.824999999999999</v>
      </c>
      <c r="R87" s="16">
        <f t="shared" si="10"/>
        <v>11.508333333333333</v>
      </c>
      <c r="T87" s="6">
        <f t="shared" si="18"/>
        <v>6.1499781043411724E-5</v>
      </c>
      <c r="V87" s="23">
        <f>+claims!D87</f>
        <v>0</v>
      </c>
      <c r="W87" s="23">
        <f>+claims!E87</f>
        <v>0</v>
      </c>
      <c r="X87" s="23">
        <f>+claims!F87</f>
        <v>0</v>
      </c>
      <c r="Z87" s="6">
        <f t="shared" si="11"/>
        <v>0</v>
      </c>
      <c r="AA87" s="6">
        <f t="shared" si="12"/>
        <v>0</v>
      </c>
      <c r="AB87" s="6">
        <f t="shared" si="14"/>
        <v>0</v>
      </c>
      <c r="AD87" s="6">
        <f t="shared" si="15"/>
        <v>0</v>
      </c>
    </row>
    <row r="88" spans="1:30">
      <c r="A88" t="s">
        <v>136</v>
      </c>
      <c r="B88" t="s">
        <v>137</v>
      </c>
      <c r="C88" s="87">
        <v>6.5</v>
      </c>
      <c r="D88" s="87">
        <v>6.5</v>
      </c>
      <c r="E88" s="87">
        <v>6.8</v>
      </c>
      <c r="F88" s="87">
        <v>6.5</v>
      </c>
      <c r="G88" s="40">
        <f t="shared" si="16"/>
        <v>6.5750000000000002</v>
      </c>
      <c r="H88" s="87">
        <v>6.5</v>
      </c>
      <c r="I88" s="87">
        <v>5.5</v>
      </c>
      <c r="J88" s="87">
        <v>5.6</v>
      </c>
      <c r="K88" s="87">
        <v>6.2</v>
      </c>
      <c r="L88" s="40">
        <f t="shared" si="19"/>
        <v>5.95</v>
      </c>
      <c r="M88" s="87">
        <v>6.5</v>
      </c>
      <c r="N88" s="87">
        <v>6.5</v>
      </c>
      <c r="O88" s="87">
        <v>6.5</v>
      </c>
      <c r="P88" s="87">
        <v>6.5</v>
      </c>
      <c r="Q88" s="40">
        <f t="shared" si="13"/>
        <v>6.5</v>
      </c>
      <c r="R88" s="16">
        <f t="shared" si="10"/>
        <v>6.3291666666666666</v>
      </c>
      <c r="T88" s="6">
        <f t="shared" si="18"/>
        <v>3.3822652934446923E-5</v>
      </c>
      <c r="V88" s="23">
        <f>+claims!D88</f>
        <v>0</v>
      </c>
      <c r="W88" s="23">
        <f>+claims!E88</f>
        <v>0</v>
      </c>
      <c r="X88" s="23">
        <f>+claims!F88</f>
        <v>0</v>
      </c>
      <c r="Z88" s="6">
        <f t="shared" si="11"/>
        <v>0</v>
      </c>
      <c r="AA88" s="6">
        <f t="shared" si="12"/>
        <v>0</v>
      </c>
      <c r="AB88" s="6">
        <f t="shared" si="14"/>
        <v>0</v>
      </c>
      <c r="AD88" s="6">
        <f t="shared" si="15"/>
        <v>0</v>
      </c>
    </row>
    <row r="89" spans="1:30">
      <c r="A89" t="s">
        <v>138</v>
      </c>
      <c r="B89" t="s">
        <v>139</v>
      </c>
      <c r="C89" s="87">
        <v>73.900000000000006</v>
      </c>
      <c r="D89" s="87">
        <v>73.599999999999994</v>
      </c>
      <c r="E89" s="87">
        <v>75.599999999999994</v>
      </c>
      <c r="F89" s="87">
        <v>75.099999999999994</v>
      </c>
      <c r="G89" s="40">
        <f t="shared" si="16"/>
        <v>74.55</v>
      </c>
      <c r="H89" s="87">
        <v>73.900000000000006</v>
      </c>
      <c r="I89" s="87">
        <v>73.7</v>
      </c>
      <c r="J89" s="87">
        <v>79.599999999999994</v>
      </c>
      <c r="K89" s="87">
        <v>85.8</v>
      </c>
      <c r="L89" s="40">
        <f t="shared" si="19"/>
        <v>78.25</v>
      </c>
      <c r="M89" s="87">
        <v>86.7</v>
      </c>
      <c r="N89" s="87">
        <v>87.5</v>
      </c>
      <c r="O89" s="87">
        <v>88.2</v>
      </c>
      <c r="P89" s="87">
        <v>90.6</v>
      </c>
      <c r="Q89" s="40">
        <f t="shared" si="13"/>
        <v>88.25</v>
      </c>
      <c r="R89" s="16">
        <f t="shared" si="10"/>
        <v>82.63333333333334</v>
      </c>
      <c r="T89" s="6">
        <f t="shared" si="18"/>
        <v>4.4158713166290422E-4</v>
      </c>
      <c r="V89" s="23">
        <f>+claims!D89</f>
        <v>0</v>
      </c>
      <c r="W89" s="23">
        <f>+claims!E89</f>
        <v>1</v>
      </c>
      <c r="X89" s="23">
        <f>+claims!F89</f>
        <v>2</v>
      </c>
      <c r="Z89" s="6">
        <f t="shared" si="11"/>
        <v>0</v>
      </c>
      <c r="AA89" s="6">
        <f t="shared" si="12"/>
        <v>0.01</v>
      </c>
      <c r="AB89" s="6">
        <f t="shared" si="14"/>
        <v>0.02</v>
      </c>
      <c r="AD89" s="6">
        <f t="shared" si="15"/>
        <v>1.3333333333333334E-2</v>
      </c>
    </row>
    <row r="90" spans="1:30">
      <c r="A90" t="s">
        <v>140</v>
      </c>
      <c r="B90" t="s">
        <v>141</v>
      </c>
      <c r="C90" s="87">
        <v>11.6</v>
      </c>
      <c r="D90" s="87">
        <v>12.7</v>
      </c>
      <c r="E90" s="87">
        <v>12.8</v>
      </c>
      <c r="F90" s="87">
        <v>12.7</v>
      </c>
      <c r="G90" s="40">
        <f t="shared" si="16"/>
        <v>12.45</v>
      </c>
      <c r="H90" s="87">
        <v>12.7</v>
      </c>
      <c r="I90" s="87">
        <v>12.6</v>
      </c>
      <c r="J90" s="87">
        <v>12.6</v>
      </c>
      <c r="K90" s="87">
        <v>13.5</v>
      </c>
      <c r="L90" s="40">
        <f t="shared" si="19"/>
        <v>12.85</v>
      </c>
      <c r="M90" s="87">
        <v>13</v>
      </c>
      <c r="N90" s="87">
        <v>12.5</v>
      </c>
      <c r="O90" s="87">
        <v>13</v>
      </c>
      <c r="P90" s="87">
        <v>13.3</v>
      </c>
      <c r="Q90" s="40">
        <f t="shared" si="13"/>
        <v>12.95</v>
      </c>
      <c r="R90" s="16">
        <f t="shared" si="10"/>
        <v>12.833333333333334</v>
      </c>
      <c r="T90" s="6">
        <f t="shared" si="18"/>
        <v>6.8580494429293308E-5</v>
      </c>
      <c r="V90" s="23">
        <f>+claims!D90</f>
        <v>0</v>
      </c>
      <c r="W90" s="23">
        <f>+claims!E90</f>
        <v>0</v>
      </c>
      <c r="X90" s="23">
        <f>+claims!F90</f>
        <v>0</v>
      </c>
      <c r="Z90" s="6">
        <f t="shared" si="11"/>
        <v>0</v>
      </c>
      <c r="AA90" s="6">
        <f t="shared" si="12"/>
        <v>0</v>
      </c>
      <c r="AB90" s="6">
        <f t="shared" si="14"/>
        <v>0</v>
      </c>
      <c r="AD90" s="6">
        <f t="shared" si="15"/>
        <v>0</v>
      </c>
    </row>
    <row r="91" spans="1:30">
      <c r="A91" t="s">
        <v>142</v>
      </c>
      <c r="B91" t="s">
        <v>143</v>
      </c>
      <c r="C91" s="87">
        <v>11822.9</v>
      </c>
      <c r="D91" s="87">
        <v>11864.4</v>
      </c>
      <c r="E91" s="87">
        <v>11897.7</v>
      </c>
      <c r="F91" s="87">
        <v>11908</v>
      </c>
      <c r="G91" s="40">
        <f t="shared" si="16"/>
        <v>11873.25</v>
      </c>
      <c r="H91" s="92">
        <v>11944.7</v>
      </c>
      <c r="I91" s="92">
        <v>12019.7</v>
      </c>
      <c r="J91" s="92">
        <v>12019.3</v>
      </c>
      <c r="K91" s="92">
        <v>12002.6</v>
      </c>
      <c r="L91" s="40">
        <f t="shared" si="19"/>
        <v>11996.574999999999</v>
      </c>
      <c r="M91" s="92">
        <v>11962.8</v>
      </c>
      <c r="N91" s="92">
        <v>12028.6</v>
      </c>
      <c r="O91" s="92">
        <v>12002.4</v>
      </c>
      <c r="P91" s="92">
        <v>12018.5</v>
      </c>
      <c r="Q91" s="40">
        <f t="shared" ref="Q91:Q96" si="20">AVERAGE(M91:P91)</f>
        <v>12003.075000000001</v>
      </c>
      <c r="R91" s="16">
        <f t="shared" ref="R91:R96" si="21">IF(G91&gt;0,(+G91+(L91*2)+(Q91*3))/6,IF(L91&gt;0,((L91*2)+(Q91*3))/5,Q91))</f>
        <v>11979.270833333334</v>
      </c>
      <c r="T91" s="6">
        <f t="shared" si="18"/>
        <v>6.4016440258629542E-2</v>
      </c>
      <c r="V91" s="23">
        <f>+claims!D91</f>
        <v>137</v>
      </c>
      <c r="W91" s="23">
        <f>+claims!E91</f>
        <v>121</v>
      </c>
      <c r="X91" s="23">
        <f>+claims!F91</f>
        <v>179</v>
      </c>
      <c r="Z91" s="6">
        <f t="shared" ref="Z91:Z96" si="22">IF(G91&gt;100,IF(V91&lt;1,0,+V91/G91),IF(V91&lt;1,0,+V91/100))</f>
        <v>1.1538542522055882E-2</v>
      </c>
      <c r="AA91" s="6">
        <f t="shared" ref="AA91:AA96" si="23">IF(L91&gt;100,IF(W91&lt;1,0,+W91/L91),IF(W91&lt;1,0,+W91/100))</f>
        <v>1.0086212106372028E-2</v>
      </c>
      <c r="AB91" s="6">
        <f t="shared" ref="AB91:AB96" si="24">IF(Q91&gt;100,IF(X91&lt;1,0,+X91/Q91),IF(X91&lt;1,0,+X91/100))</f>
        <v>1.4912845250071334E-2</v>
      </c>
      <c r="AD91" s="6">
        <f t="shared" si="15"/>
        <v>1.2741583747502325E-2</v>
      </c>
    </row>
    <row r="92" spans="1:30">
      <c r="A92" t="s">
        <v>144</v>
      </c>
      <c r="B92" t="s">
        <v>488</v>
      </c>
      <c r="C92" s="87">
        <v>10582.9</v>
      </c>
      <c r="D92" s="87">
        <v>10652.4</v>
      </c>
      <c r="E92" s="87">
        <v>10686.3</v>
      </c>
      <c r="F92" s="87">
        <v>10677.9</v>
      </c>
      <c r="G92" s="40">
        <f t="shared" ref="G92:G104" si="25">AVERAGE(C92:F92)</f>
        <v>10649.875</v>
      </c>
      <c r="H92" s="92">
        <v>10905.2</v>
      </c>
      <c r="I92" s="92">
        <v>11340.8</v>
      </c>
      <c r="J92" s="92">
        <v>11675.1</v>
      </c>
      <c r="K92" s="92">
        <v>11795.4</v>
      </c>
      <c r="L92" s="40">
        <f t="shared" ref="L92:L104" si="26">AVERAGE(H92:K92)</f>
        <v>11429.125</v>
      </c>
      <c r="M92" s="92">
        <v>11808.2</v>
      </c>
      <c r="N92" s="92">
        <v>11759.7</v>
      </c>
      <c r="O92" s="92">
        <v>11720.3</v>
      </c>
      <c r="P92" s="92">
        <v>11679.3</v>
      </c>
      <c r="Q92" s="40">
        <f>AVERAGE(M92:P92)</f>
        <v>11741.875</v>
      </c>
      <c r="R92" s="16">
        <f>IF(G92&gt;0,(+G92+(L92*2)+(Q92*3))/6,IF(L92&gt;0,((L92*2)+(Q92*3))/5,Q92))</f>
        <v>11455.625</v>
      </c>
      <c r="T92" s="6">
        <f t="shared" si="18"/>
        <v>6.1218111155577126E-2</v>
      </c>
      <c r="V92" s="23">
        <f>+claims!D92</f>
        <v>254</v>
      </c>
      <c r="W92" s="23">
        <f>+claims!E92</f>
        <v>272</v>
      </c>
      <c r="X92" s="23">
        <f>+claims!F92</f>
        <v>271</v>
      </c>
      <c r="Z92" s="6">
        <f>IF(G92&gt;100,IF(V92&lt;1,0,+V92/G92),IF(V92&lt;1,0,+V92/100))</f>
        <v>2.3850045188323808E-2</v>
      </c>
      <c r="AA92" s="6">
        <f>IF(L92&gt;100,IF(W92&lt;1,0,+W92/L92),IF(W92&lt;1,0,+W92/100))</f>
        <v>2.3798847243336651E-2</v>
      </c>
      <c r="AB92" s="6">
        <f>IF(Q92&gt;100,IF(X92&lt;1,0,+X92/Q92),IF(X92&lt;1,0,+X92/100))</f>
        <v>2.3079789215947197E-2</v>
      </c>
      <c r="AD92" s="6">
        <f t="shared" si="15"/>
        <v>2.3447851220473118E-2</v>
      </c>
    </row>
    <row r="93" spans="1:30">
      <c r="A93" t="s">
        <v>145</v>
      </c>
      <c r="B93" t="s">
        <v>146</v>
      </c>
      <c r="C93" s="87">
        <v>17.8</v>
      </c>
      <c r="D93" s="87">
        <v>18</v>
      </c>
      <c r="E93" s="87">
        <v>18</v>
      </c>
      <c r="F93" s="87">
        <v>18</v>
      </c>
      <c r="G93" s="40">
        <f t="shared" si="25"/>
        <v>17.95</v>
      </c>
      <c r="H93" s="87">
        <v>19</v>
      </c>
      <c r="I93" s="87">
        <v>18</v>
      </c>
      <c r="J93" s="87">
        <v>18.8</v>
      </c>
      <c r="K93" s="87">
        <v>18</v>
      </c>
      <c r="L93" s="40">
        <f t="shared" si="26"/>
        <v>18.45</v>
      </c>
      <c r="M93" s="87">
        <v>19</v>
      </c>
      <c r="N93" s="87">
        <v>19</v>
      </c>
      <c r="O93" s="87">
        <v>18</v>
      </c>
      <c r="P93" s="87">
        <v>18</v>
      </c>
      <c r="Q93" s="40">
        <f>AVERAGE(M93:P93)</f>
        <v>18.5</v>
      </c>
      <c r="R93" s="16">
        <f>IF(G93&gt;0,(+G93+(L93*2)+(Q93*3))/6,IF(L93&gt;0,((L93*2)+(Q93*3))/5,Q93))</f>
        <v>18.391666666666666</v>
      </c>
      <c r="T93" s="6">
        <f t="shared" si="18"/>
        <v>9.8283864419123582E-5</v>
      </c>
      <c r="V93" s="23">
        <f>+claims!D93</f>
        <v>0</v>
      </c>
      <c r="W93" s="23">
        <f>+claims!E93</f>
        <v>1</v>
      </c>
      <c r="X93" s="23">
        <f>+claims!F93</f>
        <v>3</v>
      </c>
      <c r="Z93" s="6">
        <f>IF(G93&gt;100,IF(V93&lt;1,0,+V93/G93),IF(V93&lt;1,0,+V93/100))</f>
        <v>0</v>
      </c>
      <c r="AA93" s="6">
        <f>IF(L93&gt;100,IF(W93&lt;1,0,+W93/L93),IF(W93&lt;1,0,+W93/100))</f>
        <v>0.01</v>
      </c>
      <c r="AB93" s="6">
        <f>IF(Q93&gt;100,IF(X93&lt;1,0,+X93/Q93),IF(X93&lt;1,0,+X93/100))</f>
        <v>0.03</v>
      </c>
      <c r="AD93" s="6">
        <f t="shared" si="15"/>
        <v>1.8333333333333333E-2</v>
      </c>
    </row>
    <row r="94" spans="1:30">
      <c r="A94" t="s">
        <v>487</v>
      </c>
      <c r="B94" t="s">
        <v>492</v>
      </c>
      <c r="C94" s="87">
        <v>11781.2</v>
      </c>
      <c r="D94" s="87">
        <v>11919</v>
      </c>
      <c r="E94" s="87">
        <v>11871</v>
      </c>
      <c r="F94" s="87">
        <v>11950</v>
      </c>
      <c r="G94" s="40">
        <f t="shared" si="25"/>
        <v>11880.3</v>
      </c>
      <c r="H94" s="92">
        <v>11912</v>
      </c>
      <c r="I94" s="92">
        <v>11913</v>
      </c>
      <c r="J94" s="92">
        <v>11965</v>
      </c>
      <c r="K94" s="92">
        <v>11973</v>
      </c>
      <c r="L94" s="40">
        <f t="shared" si="26"/>
        <v>11940.75</v>
      </c>
      <c r="M94" s="92">
        <v>11973</v>
      </c>
      <c r="N94" s="92">
        <v>11965</v>
      </c>
      <c r="O94" s="92">
        <v>11947</v>
      </c>
      <c r="P94" s="92">
        <v>11910</v>
      </c>
      <c r="Q94" s="40">
        <f t="shared" si="20"/>
        <v>11948.75</v>
      </c>
      <c r="R94" s="16">
        <f t="shared" si="21"/>
        <v>11934.675000000001</v>
      </c>
      <c r="T94" s="6">
        <f t="shared" si="18"/>
        <v>6.3778123040487758E-2</v>
      </c>
      <c r="V94" s="23">
        <f>+claims!D94</f>
        <v>771</v>
      </c>
      <c r="W94" s="23">
        <f>+claims!E94</f>
        <v>849</v>
      </c>
      <c r="X94" s="23">
        <f>+claims!F94</f>
        <v>775</v>
      </c>
      <c r="Z94" s="6">
        <f t="shared" si="22"/>
        <v>6.4897351076993015E-2</v>
      </c>
      <c r="AA94" s="6">
        <f t="shared" si="23"/>
        <v>7.1101061491112366E-2</v>
      </c>
      <c r="AB94" s="6">
        <f t="shared" si="24"/>
        <v>6.486034103985773E-2</v>
      </c>
      <c r="AD94" s="6">
        <f t="shared" si="15"/>
        <v>6.6946749529798497E-2</v>
      </c>
    </row>
    <row r="95" spans="1:30">
      <c r="A95" t="s">
        <v>485</v>
      </c>
      <c r="B95" t="s">
        <v>493</v>
      </c>
      <c r="C95" s="87">
        <v>2963.6</v>
      </c>
      <c r="D95" s="87">
        <v>2948</v>
      </c>
      <c r="E95" s="87">
        <v>2927.1</v>
      </c>
      <c r="F95" s="87">
        <v>2906.2</v>
      </c>
      <c r="G95" s="40">
        <f t="shared" si="25"/>
        <v>2936.2250000000004</v>
      </c>
      <c r="H95" s="92">
        <v>2876.5</v>
      </c>
      <c r="I95" s="92">
        <v>2874.3</v>
      </c>
      <c r="J95" s="92">
        <v>2916.1</v>
      </c>
      <c r="K95" s="92">
        <v>2908.8</v>
      </c>
      <c r="L95" s="40">
        <f t="shared" si="26"/>
        <v>2893.9250000000002</v>
      </c>
      <c r="M95" s="92">
        <v>2903.9</v>
      </c>
      <c r="N95" s="92">
        <v>2886.4</v>
      </c>
      <c r="O95" s="92">
        <v>2876.1</v>
      </c>
      <c r="P95" s="92">
        <v>2880.3</v>
      </c>
      <c r="Q95" s="40">
        <f t="shared" si="20"/>
        <v>2886.6750000000002</v>
      </c>
      <c r="R95" s="16">
        <f t="shared" si="21"/>
        <v>2897.3500000000004</v>
      </c>
      <c r="T95" s="6">
        <f t="shared" si="18"/>
        <v>1.5483249002704908E-2</v>
      </c>
      <c r="V95" s="23">
        <f>+claims!D95</f>
        <v>23</v>
      </c>
      <c r="W95" s="23">
        <f>+claims!E95</f>
        <v>36</v>
      </c>
      <c r="X95" s="23">
        <f>+claims!F95</f>
        <v>30</v>
      </c>
      <c r="Z95" s="6">
        <f t="shared" si="22"/>
        <v>7.8331871706017065E-3</v>
      </c>
      <c r="AA95" s="6">
        <f t="shared" si="23"/>
        <v>1.243985244952789E-2</v>
      </c>
      <c r="AB95" s="6">
        <f t="shared" si="24"/>
        <v>1.039257969809556E-2</v>
      </c>
      <c r="AD95" s="6">
        <f t="shared" si="15"/>
        <v>1.0648438527324028E-2</v>
      </c>
    </row>
    <row r="96" spans="1:30">
      <c r="A96" t="s">
        <v>486</v>
      </c>
      <c r="B96" t="s">
        <v>494</v>
      </c>
      <c r="C96" s="87">
        <v>16134.8</v>
      </c>
      <c r="D96" s="87">
        <v>16069.8</v>
      </c>
      <c r="E96" s="87">
        <v>15917.7</v>
      </c>
      <c r="F96" s="87">
        <v>15844.7</v>
      </c>
      <c r="G96" s="40">
        <f t="shared" si="25"/>
        <v>15991.75</v>
      </c>
      <c r="H96" s="92">
        <v>15745.5</v>
      </c>
      <c r="I96" s="92">
        <v>15780.5</v>
      </c>
      <c r="J96" s="92">
        <v>15661.9</v>
      </c>
      <c r="K96" s="92">
        <v>15542.6</v>
      </c>
      <c r="L96" s="40">
        <f t="shared" si="26"/>
        <v>15682.625</v>
      </c>
      <c r="M96" s="92">
        <v>15436.3</v>
      </c>
      <c r="N96" s="92">
        <v>15409.6</v>
      </c>
      <c r="O96" s="92">
        <v>15397.9</v>
      </c>
      <c r="P96" s="92">
        <v>15329.4</v>
      </c>
      <c r="Q96" s="40">
        <f t="shared" si="20"/>
        <v>15393.300000000001</v>
      </c>
      <c r="R96" s="16">
        <f t="shared" si="21"/>
        <v>15589.483333333332</v>
      </c>
      <c r="T96" s="6">
        <f t="shared" si="18"/>
        <v>8.3309179862121621E-2</v>
      </c>
      <c r="V96" s="23">
        <f>+claims!D96</f>
        <v>1495</v>
      </c>
      <c r="W96" s="23">
        <f>+claims!E96</f>
        <v>1390</v>
      </c>
      <c r="X96" s="23">
        <f>+claims!F96</f>
        <v>1302</v>
      </c>
      <c r="Z96" s="6">
        <f t="shared" si="22"/>
        <v>9.3485703565901163E-2</v>
      </c>
      <c r="AA96" s="6">
        <f t="shared" si="23"/>
        <v>8.8633121049569191E-2</v>
      </c>
      <c r="AB96" s="6">
        <f t="shared" si="24"/>
        <v>8.4582253318001982E-2</v>
      </c>
      <c r="AD96" s="6">
        <f t="shared" si="15"/>
        <v>8.7416450936507586E-2</v>
      </c>
    </row>
    <row r="97" spans="1:30">
      <c r="A97" t="s">
        <v>511</v>
      </c>
      <c r="B97" t="s">
        <v>553</v>
      </c>
      <c r="C97" s="87">
        <v>19.100000000000001</v>
      </c>
      <c r="D97" s="87">
        <v>20</v>
      </c>
      <c r="E97" s="87">
        <v>18</v>
      </c>
      <c r="F97" s="87">
        <v>18</v>
      </c>
      <c r="G97" s="40">
        <f t="shared" si="25"/>
        <v>18.774999999999999</v>
      </c>
      <c r="H97" s="87">
        <v>18</v>
      </c>
      <c r="I97" s="87">
        <v>16.8</v>
      </c>
      <c r="J97" s="87">
        <v>18</v>
      </c>
      <c r="K97" s="87">
        <v>25</v>
      </c>
      <c r="L97" s="40">
        <f t="shared" si="26"/>
        <v>19.45</v>
      </c>
      <c r="M97" s="87">
        <v>24.3</v>
      </c>
      <c r="N97" s="87">
        <v>25</v>
      </c>
      <c r="O97" s="87">
        <v>25</v>
      </c>
      <c r="P97" s="87">
        <v>28</v>
      </c>
      <c r="Q97" s="40">
        <f>AVERAGE(M97:P97)</f>
        <v>25.574999999999999</v>
      </c>
      <c r="R97" s="16">
        <f>IF(G97&gt;0,(+G97+(L97*2)+(Q97*3))/6,IF(L97&gt;0,((L97*2)+(Q97*3))/5,Q97))</f>
        <v>22.399999999999995</v>
      </c>
      <c r="T97" s="6">
        <f t="shared" si="18"/>
        <v>1.197041357311301E-4</v>
      </c>
      <c r="V97" s="23">
        <f>+claims!D97</f>
        <v>0</v>
      </c>
      <c r="W97" s="23">
        <f>+claims!E97</f>
        <v>0</v>
      </c>
      <c r="X97" s="23">
        <f>+claims!F97</f>
        <v>0</v>
      </c>
      <c r="Z97" s="6">
        <f>IF(G97&gt;100,IF(V97&lt;1,0,+V97/G97),IF(V97&lt;1,0,+V97/100))</f>
        <v>0</v>
      </c>
      <c r="AA97" s="6">
        <f>IF(L97&gt;100,IF(W97&lt;1,0,+W97/L97),IF(W97&lt;1,0,+W97/100))</f>
        <v>0</v>
      </c>
      <c r="AB97" s="6">
        <f>IF(Q97&gt;100,IF(X97&lt;1,0,+X97/Q97),IF(X97&lt;1,0,+X97/100))</f>
        <v>0</v>
      </c>
      <c r="AD97" s="6">
        <f t="shared" si="15"/>
        <v>0</v>
      </c>
    </row>
    <row r="98" spans="1:30">
      <c r="A98" t="s">
        <v>147</v>
      </c>
      <c r="B98" t="s">
        <v>148</v>
      </c>
      <c r="C98" s="87">
        <v>569.70000000000005</v>
      </c>
      <c r="D98" s="87">
        <v>571</v>
      </c>
      <c r="E98" s="87">
        <v>587</v>
      </c>
      <c r="F98" s="87">
        <v>594</v>
      </c>
      <c r="G98" s="40">
        <f t="shared" si="25"/>
        <v>580.42499999999995</v>
      </c>
      <c r="H98" s="87">
        <v>593</v>
      </c>
      <c r="I98" s="87">
        <v>595</v>
      </c>
      <c r="J98" s="87">
        <v>596</v>
      </c>
      <c r="K98" s="87">
        <v>618</v>
      </c>
      <c r="L98" s="40">
        <f t="shared" si="26"/>
        <v>600.5</v>
      </c>
      <c r="M98" s="87">
        <v>602</v>
      </c>
      <c r="N98" s="87">
        <v>609.70000000000005</v>
      </c>
      <c r="O98" s="87">
        <v>618.1</v>
      </c>
      <c r="P98" s="87">
        <v>623.29999999999995</v>
      </c>
      <c r="Q98" s="40">
        <f t="shared" si="13"/>
        <v>613.27500000000009</v>
      </c>
      <c r="R98" s="16">
        <f t="shared" si="10"/>
        <v>603.54166666666663</v>
      </c>
      <c r="T98" s="6">
        <f t="shared" si="18"/>
        <v>3.2252872136633555E-3</v>
      </c>
      <c r="V98" s="23">
        <f>+claims!D98</f>
        <v>12</v>
      </c>
      <c r="W98" s="23">
        <f>+claims!E98</f>
        <v>18</v>
      </c>
      <c r="X98" s="23">
        <f>+claims!F98</f>
        <v>8</v>
      </c>
      <c r="Z98" s="6">
        <f t="shared" si="11"/>
        <v>2.0674505750096914E-2</v>
      </c>
      <c r="AA98" s="6">
        <f t="shared" si="12"/>
        <v>2.9975020815986679E-2</v>
      </c>
      <c r="AB98" s="6">
        <f t="shared" si="14"/>
        <v>1.3044718927071866E-2</v>
      </c>
      <c r="AD98" s="6">
        <f t="shared" si="15"/>
        <v>1.9959784027214312E-2</v>
      </c>
    </row>
    <row r="99" spans="1:30">
      <c r="A99" t="s">
        <v>149</v>
      </c>
      <c r="B99" t="s">
        <v>150</v>
      </c>
      <c r="C99" s="87">
        <v>126.7</v>
      </c>
      <c r="D99" s="87">
        <v>128.19999999999999</v>
      </c>
      <c r="E99" s="87">
        <v>133</v>
      </c>
      <c r="F99" s="87">
        <v>134</v>
      </c>
      <c r="G99" s="40">
        <f t="shared" si="25"/>
        <v>130.47499999999999</v>
      </c>
      <c r="H99" s="87">
        <v>138</v>
      </c>
      <c r="I99" s="87">
        <v>138.9</v>
      </c>
      <c r="J99" s="87">
        <v>143.30000000000001</v>
      </c>
      <c r="K99" s="87">
        <v>148</v>
      </c>
      <c r="L99" s="40">
        <f t="shared" si="26"/>
        <v>142.05000000000001</v>
      </c>
      <c r="M99" s="87">
        <v>151</v>
      </c>
      <c r="N99" s="87">
        <v>151.5</v>
      </c>
      <c r="O99" s="87">
        <v>152.9</v>
      </c>
      <c r="P99" s="87">
        <v>154.19999999999999</v>
      </c>
      <c r="Q99" s="40">
        <f t="shared" si="13"/>
        <v>152.39999999999998</v>
      </c>
      <c r="R99" s="16">
        <f t="shared" si="10"/>
        <v>145.29583333333332</v>
      </c>
      <c r="T99" s="6">
        <f t="shared" si="18"/>
        <v>7.7645143546879432E-4</v>
      </c>
      <c r="V99" s="23">
        <f>+claims!D99</f>
        <v>4</v>
      </c>
      <c r="W99" s="23">
        <f>+claims!E99</f>
        <v>14</v>
      </c>
      <c r="X99" s="23">
        <f>+claims!F99</f>
        <v>7</v>
      </c>
      <c r="Z99" s="6">
        <f t="shared" si="11"/>
        <v>3.0657214025675419E-2</v>
      </c>
      <c r="AA99" s="6">
        <f t="shared" si="12"/>
        <v>9.8556846180922197E-2</v>
      </c>
      <c r="AB99" s="6">
        <f t="shared" si="14"/>
        <v>4.5931758530183733E-2</v>
      </c>
      <c r="AD99" s="6">
        <f t="shared" si="15"/>
        <v>6.092769699634517E-2</v>
      </c>
    </row>
    <row r="100" spans="1:30">
      <c r="A100" t="s">
        <v>151</v>
      </c>
      <c r="B100" t="s">
        <v>152</v>
      </c>
      <c r="C100" s="87">
        <v>15.6</v>
      </c>
      <c r="D100" s="87">
        <v>16.2</v>
      </c>
      <c r="E100" s="87">
        <v>15.8</v>
      </c>
      <c r="F100" s="87">
        <v>16.100000000000001</v>
      </c>
      <c r="G100" s="40">
        <f t="shared" si="25"/>
        <v>15.924999999999999</v>
      </c>
      <c r="H100" s="87">
        <v>15.5</v>
      </c>
      <c r="I100" s="87">
        <v>17.8</v>
      </c>
      <c r="J100" s="87">
        <v>18.2</v>
      </c>
      <c r="K100" s="87">
        <v>17.5</v>
      </c>
      <c r="L100" s="40">
        <f t="shared" si="26"/>
        <v>17.25</v>
      </c>
      <c r="M100" s="87">
        <v>17.399999999999999</v>
      </c>
      <c r="N100" s="87">
        <v>17.399999999999999</v>
      </c>
      <c r="O100" s="87">
        <v>17.7</v>
      </c>
      <c r="P100" s="87">
        <v>17.399999999999999</v>
      </c>
      <c r="Q100" s="40">
        <f t="shared" si="13"/>
        <v>17.475000000000001</v>
      </c>
      <c r="R100" s="16">
        <f t="shared" si="10"/>
        <v>17.141666666666666</v>
      </c>
      <c r="T100" s="6">
        <f t="shared" si="18"/>
        <v>9.1603946130556059E-5</v>
      </c>
      <c r="V100" s="23">
        <f>+claims!D100</f>
        <v>1</v>
      </c>
      <c r="W100" s="23">
        <f>+claims!E100</f>
        <v>0</v>
      </c>
      <c r="X100" s="23">
        <f>+claims!F100</f>
        <v>0</v>
      </c>
      <c r="Z100" s="6">
        <f t="shared" si="11"/>
        <v>0.01</v>
      </c>
      <c r="AA100" s="6">
        <f t="shared" si="12"/>
        <v>0</v>
      </c>
      <c r="AB100" s="6">
        <f t="shared" si="14"/>
        <v>0</v>
      </c>
      <c r="AD100" s="6">
        <f t="shared" si="15"/>
        <v>1.6666666666666668E-3</v>
      </c>
    </row>
    <row r="101" spans="1:30">
      <c r="A101" t="s">
        <v>153</v>
      </c>
      <c r="B101" t="s">
        <v>154</v>
      </c>
      <c r="C101" s="87">
        <v>282</v>
      </c>
      <c r="D101" s="87">
        <v>277</v>
      </c>
      <c r="E101" s="87">
        <v>280.60000000000002</v>
      </c>
      <c r="F101" s="87">
        <v>276.2</v>
      </c>
      <c r="G101" s="40">
        <f t="shared" si="25"/>
        <v>278.95</v>
      </c>
      <c r="H101" s="87">
        <v>275</v>
      </c>
      <c r="I101" s="87">
        <v>270.89999999999998</v>
      </c>
      <c r="J101" s="87">
        <v>272.39999999999998</v>
      </c>
      <c r="K101" s="87">
        <v>283.5</v>
      </c>
      <c r="L101" s="40">
        <f t="shared" si="26"/>
        <v>275.45</v>
      </c>
      <c r="M101" s="87">
        <v>277.60000000000002</v>
      </c>
      <c r="N101" s="87">
        <v>276</v>
      </c>
      <c r="O101" s="87">
        <v>275</v>
      </c>
      <c r="P101" s="87">
        <v>278</v>
      </c>
      <c r="Q101" s="40">
        <f t="shared" si="13"/>
        <v>276.64999999999998</v>
      </c>
      <c r="R101" s="16">
        <f t="shared" si="10"/>
        <v>276.63333333333327</v>
      </c>
      <c r="T101" s="6">
        <f t="shared" si="18"/>
        <v>1.4783104500485844E-3</v>
      </c>
      <c r="V101" s="23">
        <f>+claims!D101</f>
        <v>2</v>
      </c>
      <c r="W101" s="23">
        <f>+claims!E101</f>
        <v>3</v>
      </c>
      <c r="X101" s="23">
        <f>+claims!F101</f>
        <v>1</v>
      </c>
      <c r="Z101" s="6">
        <f t="shared" si="11"/>
        <v>7.1697436816633812E-3</v>
      </c>
      <c r="AA101" s="6">
        <f t="shared" si="12"/>
        <v>1.0891268832819025E-2</v>
      </c>
      <c r="AB101" s="6">
        <f t="shared" si="14"/>
        <v>3.6146755828664382E-3</v>
      </c>
      <c r="AD101" s="6">
        <f t="shared" si="15"/>
        <v>6.6327180159834577E-3</v>
      </c>
    </row>
    <row r="102" spans="1:30">
      <c r="A102" t="s">
        <v>155</v>
      </c>
      <c r="B102" t="s">
        <v>480</v>
      </c>
      <c r="C102" s="87">
        <v>2609.3000000000002</v>
      </c>
      <c r="D102" s="87">
        <v>2602</v>
      </c>
      <c r="E102" s="87">
        <v>2601.1999999999998</v>
      </c>
      <c r="F102" s="87">
        <v>2596.6</v>
      </c>
      <c r="G102" s="40">
        <f t="shared" si="25"/>
        <v>2602.2750000000001</v>
      </c>
      <c r="H102" s="92">
        <v>2596.8000000000002</v>
      </c>
      <c r="I102" s="92">
        <v>2637.4</v>
      </c>
      <c r="J102" s="92">
        <v>2661.8</v>
      </c>
      <c r="K102" s="92">
        <v>2678.6</v>
      </c>
      <c r="L102" s="40">
        <f t="shared" si="26"/>
        <v>2643.65</v>
      </c>
      <c r="M102" s="92">
        <v>2671</v>
      </c>
      <c r="N102" s="92">
        <v>2676.3</v>
      </c>
      <c r="O102" s="92">
        <v>2686.7</v>
      </c>
      <c r="P102" s="92">
        <v>2690.4</v>
      </c>
      <c r="Q102" s="40">
        <f t="shared" si="13"/>
        <v>2681.1</v>
      </c>
      <c r="R102" s="16">
        <f t="shared" si="10"/>
        <v>2655.4791666666665</v>
      </c>
      <c r="T102" s="6">
        <f t="shared" si="18"/>
        <v>1.4190707080261383E-2</v>
      </c>
      <c r="V102" s="23">
        <f>+claims!D102</f>
        <v>12</v>
      </c>
      <c r="W102" s="23">
        <f>+claims!E102</f>
        <v>14</v>
      </c>
      <c r="X102" s="23">
        <f>+claims!F102</f>
        <v>10</v>
      </c>
      <c r="Z102" s="6">
        <f t="shared" si="11"/>
        <v>4.6113496844107562E-3</v>
      </c>
      <c r="AA102" s="6">
        <f t="shared" si="12"/>
        <v>5.2957085847218808E-3</v>
      </c>
      <c r="AB102" s="6">
        <f t="shared" si="14"/>
        <v>3.7298123904367614E-3</v>
      </c>
      <c r="AD102" s="6">
        <f t="shared" si="15"/>
        <v>4.3987006708608003E-3</v>
      </c>
    </row>
    <row r="103" spans="1:30">
      <c r="A103" t="s">
        <v>156</v>
      </c>
      <c r="B103" t="s">
        <v>543</v>
      </c>
      <c r="C103" s="87">
        <v>67</v>
      </c>
      <c r="D103" s="87">
        <v>65.400000000000006</v>
      </c>
      <c r="E103" s="87">
        <v>67.099999999999994</v>
      </c>
      <c r="F103" s="87">
        <v>72</v>
      </c>
      <c r="G103" s="40">
        <f t="shared" si="25"/>
        <v>67.875</v>
      </c>
      <c r="H103" s="87">
        <v>72</v>
      </c>
      <c r="I103" s="87">
        <v>69.599999999999994</v>
      </c>
      <c r="J103" s="87">
        <v>67.900000000000006</v>
      </c>
      <c r="K103" s="87">
        <v>70</v>
      </c>
      <c r="L103" s="40">
        <f t="shared" si="26"/>
        <v>69.875</v>
      </c>
      <c r="M103" s="87">
        <v>70.5</v>
      </c>
      <c r="N103" s="87">
        <v>71.3</v>
      </c>
      <c r="O103" s="87">
        <v>70.8</v>
      </c>
      <c r="P103" s="87">
        <v>70.8</v>
      </c>
      <c r="Q103" s="40">
        <f>AVERAGE(M103:P103)</f>
        <v>70.850000000000009</v>
      </c>
      <c r="R103" s="16">
        <f>IF(G103&gt;0,(+G103+(L103*2)+(Q103*3))/6,IF(L103&gt;0,((L103*2)+(Q103*3))/5,Q103))</f>
        <v>70.029166666666669</v>
      </c>
      <c r="T103" s="6">
        <f t="shared" si="18"/>
        <v>3.7423128891984827E-4</v>
      </c>
      <c r="V103" s="23">
        <f>+claims!D103</f>
        <v>0</v>
      </c>
      <c r="W103" s="23">
        <f>+claims!E103</f>
        <v>0</v>
      </c>
      <c r="X103" s="23">
        <f>+claims!F103</f>
        <v>1</v>
      </c>
      <c r="Z103" s="6">
        <f>IF(G103&gt;100,IF(V103&lt;1,0,+V103/G103),IF(V103&lt;1,0,+V103/100))</f>
        <v>0</v>
      </c>
      <c r="AA103" s="6">
        <f>IF(L103&gt;100,IF(W103&lt;1,0,+W103/L103),IF(W103&lt;1,0,+W103/100))</f>
        <v>0</v>
      </c>
      <c r="AB103" s="6">
        <f>IF(Q103&gt;100,IF(X103&lt;1,0,+X103/Q103),IF(X103&lt;1,0,+X103/100))</f>
        <v>0.01</v>
      </c>
      <c r="AD103" s="6">
        <f t="shared" si="15"/>
        <v>5.0000000000000001E-3</v>
      </c>
    </row>
    <row r="104" spans="1:30">
      <c r="A104" t="s">
        <v>514</v>
      </c>
      <c r="B104" t="s">
        <v>515</v>
      </c>
      <c r="C104" s="87">
        <v>689.4</v>
      </c>
      <c r="D104" s="87">
        <v>701.4</v>
      </c>
      <c r="E104" s="87">
        <v>705.6</v>
      </c>
      <c r="F104" s="87">
        <v>713</v>
      </c>
      <c r="G104" s="40">
        <f t="shared" si="25"/>
        <v>702.35</v>
      </c>
      <c r="H104" s="87">
        <v>700.1</v>
      </c>
      <c r="I104" s="87">
        <v>708.4</v>
      </c>
      <c r="J104" s="87">
        <v>717.8</v>
      </c>
      <c r="K104" s="87">
        <v>724.8</v>
      </c>
      <c r="L104" s="40">
        <f t="shared" si="26"/>
        <v>712.77500000000009</v>
      </c>
      <c r="M104" s="87">
        <v>715.4</v>
      </c>
      <c r="N104" s="87">
        <v>717</v>
      </c>
      <c r="O104" s="87">
        <v>711.5</v>
      </c>
      <c r="P104" s="87">
        <v>720</v>
      </c>
      <c r="Q104" s="40">
        <f>AVERAGE(M104:P104)</f>
        <v>715.97500000000002</v>
      </c>
      <c r="R104" s="16">
        <f>IF(G104&gt;0,(+G104+(L104*2)+(Q104*3))/6,IF(L104&gt;0,((L104*2)+(Q104*3))/5,Q104))</f>
        <v>712.63750000000016</v>
      </c>
      <c r="T104" s="6">
        <f t="shared" si="18"/>
        <v>3.8082882154952353E-3</v>
      </c>
      <c r="V104" s="23">
        <f>+claims!D104</f>
        <v>7</v>
      </c>
      <c r="W104" s="23">
        <f>+claims!E104</f>
        <v>6</v>
      </c>
      <c r="X104" s="23">
        <f>+claims!F104</f>
        <v>7</v>
      </c>
      <c r="Z104" s="6">
        <f>IF(G104&gt;100,IF(V104&lt;1,0,+V104/G104),IF(V104&lt;1,0,+V104/100))</f>
        <v>9.9665408984124723E-3</v>
      </c>
      <c r="AA104" s="6">
        <f>IF(L104&gt;100,IF(W104&lt;1,0,+W104/L104),IF(W104&lt;1,0,+W104/100))</f>
        <v>8.4178036547297528E-3</v>
      </c>
      <c r="AB104" s="6">
        <f>IF(Q104&gt;100,IF(X104&lt;1,0,+X104/Q104),IF(X104&lt;1,0,+X104/100))</f>
        <v>9.7768776842766855E-3</v>
      </c>
      <c r="AD104" s="6">
        <f t="shared" si="15"/>
        <v>9.3554635434503399E-3</v>
      </c>
    </row>
    <row r="105" spans="1:30">
      <c r="A105" t="s">
        <v>559</v>
      </c>
      <c r="B105" t="s">
        <v>560</v>
      </c>
      <c r="C105" s="87">
        <v>2707.1</v>
      </c>
      <c r="D105" s="87">
        <v>2723.9</v>
      </c>
      <c r="E105" s="87">
        <v>2699.9</v>
      </c>
      <c r="F105" s="87">
        <v>2699.4</v>
      </c>
      <c r="G105" s="40">
        <f t="shared" ref="G105:G145" si="27">AVERAGE(C105:F105)</f>
        <v>2707.5749999999998</v>
      </c>
      <c r="H105" s="92">
        <v>2639.5</v>
      </c>
      <c r="I105" s="92">
        <v>2537</v>
      </c>
      <c r="J105" s="92">
        <v>2511</v>
      </c>
      <c r="K105" s="92">
        <v>2516</v>
      </c>
      <c r="L105" s="40">
        <f t="shared" ref="L105:L129" si="28">AVERAGE(H105:K105)</f>
        <v>2550.875</v>
      </c>
      <c r="M105" s="92">
        <v>2509</v>
      </c>
      <c r="N105" s="92">
        <v>2534</v>
      </c>
      <c r="O105" s="92">
        <v>2544</v>
      </c>
      <c r="P105" s="92">
        <v>2539</v>
      </c>
      <c r="Q105" s="40">
        <f t="shared" si="13"/>
        <v>2531.5</v>
      </c>
      <c r="R105" s="16">
        <f t="shared" ref="R105:R164" si="29">IF(G105&gt;0,(+G105+(L105*2)+(Q105*3))/6,IF(L105&gt;0,((L105*2)+(Q105*3))/5,Q105))</f>
        <v>2567.3041666666668</v>
      </c>
      <c r="T105" s="6">
        <f t="shared" si="18"/>
        <v>1.3719505644185831E-2</v>
      </c>
      <c r="V105" s="23">
        <f>+claims!D105</f>
        <v>427</v>
      </c>
      <c r="W105" s="23">
        <f>+claims!E105</f>
        <v>476</v>
      </c>
      <c r="X105" s="23">
        <f>+claims!F105</f>
        <v>499</v>
      </c>
      <c r="Z105" s="6">
        <f t="shared" ref="Z105:Z168" si="30">IF(G105&gt;100,IF(V105&lt;1,0,+V105/G105),IF(V105&lt;1,0,+V105/100))</f>
        <v>0.15770569605643428</v>
      </c>
      <c r="AA105" s="6">
        <f t="shared" ref="AA105:AA168" si="31">IF(L105&gt;100,IF(W105&lt;1,0,+W105/L105),IF(W105&lt;1,0,+W105/100))</f>
        <v>0.18660263635027197</v>
      </c>
      <c r="AB105" s="6">
        <f t="shared" si="14"/>
        <v>0.19711633418921587</v>
      </c>
      <c r="AD105" s="6">
        <f t="shared" si="15"/>
        <v>0.1870433285541043</v>
      </c>
    </row>
    <row r="106" spans="1:30">
      <c r="A106" t="s">
        <v>157</v>
      </c>
      <c r="B106" t="s">
        <v>158</v>
      </c>
      <c r="C106" s="87">
        <v>37762.199999999997</v>
      </c>
      <c r="D106" s="87">
        <v>37857.5</v>
      </c>
      <c r="E106" s="87">
        <v>37890.6</v>
      </c>
      <c r="F106" s="87">
        <v>37745</v>
      </c>
      <c r="G106" s="40">
        <f t="shared" si="27"/>
        <v>37813.824999999997</v>
      </c>
      <c r="H106" s="92">
        <v>37561</v>
      </c>
      <c r="I106" s="92">
        <v>37687.199999999997</v>
      </c>
      <c r="J106" s="92">
        <v>37817.199999999997</v>
      </c>
      <c r="K106" s="92">
        <v>37771.1</v>
      </c>
      <c r="L106" s="40">
        <f t="shared" si="28"/>
        <v>37709.125</v>
      </c>
      <c r="M106" s="92">
        <v>37259.199999999997</v>
      </c>
      <c r="N106" s="92">
        <v>37200.1</v>
      </c>
      <c r="O106" s="92">
        <v>37170.300000000003</v>
      </c>
      <c r="P106" s="92">
        <v>37365.199999999997</v>
      </c>
      <c r="Q106" s="40">
        <f t="shared" ref="Q106:Q142" si="32">AVERAGE(M106:P106)</f>
        <v>37248.699999999997</v>
      </c>
      <c r="R106" s="16">
        <f t="shared" si="29"/>
        <v>37496.362499999996</v>
      </c>
      <c r="T106" s="6">
        <f t="shared" si="18"/>
        <v>0.20037811009480613</v>
      </c>
      <c r="V106" s="23">
        <f>+claims!D106</f>
        <v>1746</v>
      </c>
      <c r="W106" s="23">
        <f>+claims!E106</f>
        <v>1725</v>
      </c>
      <c r="X106" s="23">
        <f>+claims!F106</f>
        <v>1710</v>
      </c>
      <c r="Z106" s="6">
        <f t="shared" si="30"/>
        <v>4.6173588627968741E-2</v>
      </c>
      <c r="AA106" s="6">
        <f t="shared" si="31"/>
        <v>4.5744895963510161E-2</v>
      </c>
      <c r="AB106" s="6">
        <f t="shared" si="14"/>
        <v>4.5907642414366144E-2</v>
      </c>
      <c r="AD106" s="6">
        <f t="shared" si="15"/>
        <v>4.5897717966347916E-2</v>
      </c>
    </row>
    <row r="107" spans="1:30" s="52" customFormat="1">
      <c r="A107" s="52" t="s">
        <v>519</v>
      </c>
      <c r="B107" s="52" t="s">
        <v>518</v>
      </c>
      <c r="C107" s="40">
        <v>980.1</v>
      </c>
      <c r="D107" s="40">
        <v>980.1</v>
      </c>
      <c r="E107" s="40">
        <v>980.1</v>
      </c>
      <c r="F107" s="40">
        <v>980.1</v>
      </c>
      <c r="G107" s="40">
        <f t="shared" si="27"/>
        <v>980.1</v>
      </c>
      <c r="H107" s="40">
        <v>979.9</v>
      </c>
      <c r="I107" s="40">
        <v>979.9</v>
      </c>
      <c r="J107" s="40">
        <v>979.9</v>
      </c>
      <c r="K107" s="40">
        <v>979.9</v>
      </c>
      <c r="L107" s="40">
        <f t="shared" si="28"/>
        <v>979.9</v>
      </c>
      <c r="M107" s="40">
        <v>994.2</v>
      </c>
      <c r="N107" s="40">
        <v>994.2</v>
      </c>
      <c r="O107" s="40">
        <v>994.2</v>
      </c>
      <c r="P107" s="40">
        <v>994.2</v>
      </c>
      <c r="Q107" s="40">
        <f t="shared" si="32"/>
        <v>994.2</v>
      </c>
      <c r="R107" s="40">
        <f>IF(G107&gt;0,(+G107+(L107*2)+(Q107*3))/6,IF(L107&gt;0,((L107*2)+(Q107*3))/5,Q107))</f>
        <v>987.08333333333337</v>
      </c>
      <c r="T107" s="41">
        <f t="shared" si="18"/>
        <v>5.2749088085388262E-3</v>
      </c>
      <c r="V107" s="42">
        <f>+claims!D107</f>
        <v>22</v>
      </c>
      <c r="W107" s="42">
        <f>+claims!E107</f>
        <v>14</v>
      </c>
      <c r="X107" s="42">
        <f>+claims!F107</f>
        <v>13</v>
      </c>
      <c r="Z107" s="41">
        <f>IF(G107&gt;100,IF(V107&lt;1,0,+V107/G107),IF(V107&lt;1,0,+V107/100))</f>
        <v>2.2446689113355778E-2</v>
      </c>
      <c r="AA107" s="41">
        <f>IF(L107&gt;100,IF(W107&lt;1,0,+W107/L107),IF(W107&lt;1,0,+W107/100))</f>
        <v>1.4287172160424534E-2</v>
      </c>
      <c r="AB107" s="41">
        <f>IF(Q107&gt;100,IF(X107&lt;1,0,+X107/Q107),IF(X107&lt;1,0,+X107/100))</f>
        <v>1.3075839871253268E-2</v>
      </c>
      <c r="AD107" s="41">
        <f t="shared" si="15"/>
        <v>1.5041425507994107E-2</v>
      </c>
    </row>
    <row r="108" spans="1:30">
      <c r="A108" t="s">
        <v>159</v>
      </c>
      <c r="B108" t="s">
        <v>160</v>
      </c>
      <c r="C108" s="87">
        <v>700.9</v>
      </c>
      <c r="D108" s="87">
        <v>712.8</v>
      </c>
      <c r="E108" s="87">
        <v>718.8</v>
      </c>
      <c r="F108" s="87">
        <v>719.2</v>
      </c>
      <c r="G108" s="40">
        <f t="shared" si="27"/>
        <v>712.92499999999995</v>
      </c>
      <c r="H108" s="87">
        <v>738.1</v>
      </c>
      <c r="I108" s="87">
        <v>752</v>
      </c>
      <c r="J108" s="87">
        <v>762.3</v>
      </c>
      <c r="K108" s="87">
        <v>769</v>
      </c>
      <c r="L108" s="40">
        <f t="shared" si="28"/>
        <v>755.34999999999991</v>
      </c>
      <c r="M108" s="87">
        <v>798.2</v>
      </c>
      <c r="N108" s="87">
        <v>822.5</v>
      </c>
      <c r="O108" s="87">
        <v>818.1</v>
      </c>
      <c r="P108" s="87">
        <v>815.8</v>
      </c>
      <c r="Q108" s="40">
        <f t="shared" si="32"/>
        <v>813.65000000000009</v>
      </c>
      <c r="R108" s="16">
        <f t="shared" si="29"/>
        <v>777.42916666666679</v>
      </c>
      <c r="T108" s="6">
        <f t="shared" si="18"/>
        <v>4.154530646785985E-3</v>
      </c>
      <c r="V108" s="23">
        <f>+claims!D108</f>
        <v>3</v>
      </c>
      <c r="W108" s="23">
        <f>+claims!E108</f>
        <v>3</v>
      </c>
      <c r="X108" s="23">
        <f>+claims!F108</f>
        <v>5</v>
      </c>
      <c r="Z108" s="6">
        <f t="shared" si="30"/>
        <v>4.2080162709962482E-3</v>
      </c>
      <c r="AA108" s="6">
        <f t="shared" si="31"/>
        <v>3.9716687628251809E-3</v>
      </c>
      <c r="AB108" s="6">
        <f t="shared" si="14"/>
        <v>6.1451484053339882E-3</v>
      </c>
      <c r="AD108" s="6">
        <f t="shared" si="15"/>
        <v>5.0977998354414288E-3</v>
      </c>
    </row>
    <row r="109" spans="1:30">
      <c r="A109" t="s">
        <v>161</v>
      </c>
      <c r="B109" t="s">
        <v>162</v>
      </c>
      <c r="C109" s="87">
        <v>1632.9</v>
      </c>
      <c r="D109" s="87">
        <v>1484.5</v>
      </c>
      <c r="E109" s="87">
        <v>1442.4</v>
      </c>
      <c r="F109" s="87">
        <v>1082.0999999999999</v>
      </c>
      <c r="G109" s="40">
        <f t="shared" si="27"/>
        <v>1410.4749999999999</v>
      </c>
      <c r="H109" s="92">
        <v>1385</v>
      </c>
      <c r="I109" s="92">
        <v>1386.7</v>
      </c>
      <c r="J109" s="92">
        <v>1400.7</v>
      </c>
      <c r="K109" s="92">
        <v>1230.8</v>
      </c>
      <c r="L109" s="40">
        <f t="shared" si="28"/>
        <v>1350.8</v>
      </c>
      <c r="M109" s="92">
        <v>1387.8</v>
      </c>
      <c r="N109" s="92">
        <v>1351.7</v>
      </c>
      <c r="O109" s="92">
        <v>1396.7</v>
      </c>
      <c r="P109" s="92">
        <v>998.7</v>
      </c>
      <c r="Q109" s="40">
        <f t="shared" si="32"/>
        <v>1283.7249999999999</v>
      </c>
      <c r="R109" s="16">
        <f t="shared" si="29"/>
        <v>1327.2083333333333</v>
      </c>
      <c r="T109" s="6">
        <f t="shared" si="18"/>
        <v>7.0925145748580503E-3</v>
      </c>
      <c r="V109" s="23">
        <f>+claims!D109</f>
        <v>21</v>
      </c>
      <c r="W109" s="23">
        <f>+claims!E109</f>
        <v>23</v>
      </c>
      <c r="X109" s="23">
        <f>+claims!F109</f>
        <v>19</v>
      </c>
      <c r="Z109" s="6">
        <f t="shared" si="30"/>
        <v>1.4888601357698648E-2</v>
      </c>
      <c r="AA109" s="6">
        <f t="shared" si="31"/>
        <v>1.7026946994373706E-2</v>
      </c>
      <c r="AB109" s="6">
        <f t="shared" ref="AB109:AB172" si="33">IF(Q109&gt;100,IF(X109&lt;1,0,+X109/Q109),IF(X109&lt;1,0,+X109/100))</f>
        <v>1.4800677715242752E-2</v>
      </c>
      <c r="AD109" s="6">
        <f t="shared" si="15"/>
        <v>1.5557421415362385E-2</v>
      </c>
    </row>
    <row r="110" spans="1:30">
      <c r="A110" t="s">
        <v>163</v>
      </c>
      <c r="B110" t="s">
        <v>164</v>
      </c>
      <c r="C110" s="87">
        <v>1657.2</v>
      </c>
      <c r="D110" s="87">
        <v>1658.6</v>
      </c>
      <c r="E110" s="87">
        <v>1686</v>
      </c>
      <c r="F110" s="87">
        <v>1682</v>
      </c>
      <c r="G110" s="40">
        <f t="shared" si="27"/>
        <v>1670.95</v>
      </c>
      <c r="H110" s="92">
        <v>1678</v>
      </c>
      <c r="I110" s="92">
        <v>1667</v>
      </c>
      <c r="J110" s="92">
        <v>1671</v>
      </c>
      <c r="K110" s="92">
        <v>1691</v>
      </c>
      <c r="L110" s="40">
        <f t="shared" si="28"/>
        <v>1676.75</v>
      </c>
      <c r="M110" s="92">
        <v>1643</v>
      </c>
      <c r="N110" s="92">
        <v>1651</v>
      </c>
      <c r="O110" s="92">
        <v>1663</v>
      </c>
      <c r="P110" s="92">
        <v>1668</v>
      </c>
      <c r="Q110" s="40">
        <f t="shared" si="32"/>
        <v>1656.25</v>
      </c>
      <c r="R110" s="16">
        <f t="shared" si="29"/>
        <v>1665.5333333333335</v>
      </c>
      <c r="T110" s="6">
        <f t="shared" si="18"/>
        <v>8.9005012588417396E-3</v>
      </c>
      <c r="V110" s="23">
        <f>+claims!D110</f>
        <v>44</v>
      </c>
      <c r="W110" s="23">
        <f>+claims!E110</f>
        <v>33</v>
      </c>
      <c r="X110" s="23">
        <f>+claims!F110</f>
        <v>34</v>
      </c>
      <c r="Z110" s="6">
        <f t="shared" si="30"/>
        <v>2.6332325922379485E-2</v>
      </c>
      <c r="AA110" s="6">
        <f t="shared" si="31"/>
        <v>1.9680930371253912E-2</v>
      </c>
      <c r="AB110" s="6">
        <f t="shared" si="33"/>
        <v>2.0528301886792454E-2</v>
      </c>
      <c r="AD110" s="6">
        <f t="shared" si="15"/>
        <v>2.1213182054210782E-2</v>
      </c>
    </row>
    <row r="111" spans="1:30">
      <c r="A111" t="s">
        <v>165</v>
      </c>
      <c r="B111" t="s">
        <v>166</v>
      </c>
      <c r="C111" s="87">
        <v>6659.2000000000007</v>
      </c>
      <c r="D111" s="87">
        <v>6636.4</v>
      </c>
      <c r="E111" s="87">
        <v>6526</v>
      </c>
      <c r="F111" s="87">
        <v>5405.3</v>
      </c>
      <c r="G111" s="40">
        <f t="shared" si="27"/>
        <v>6306.7249999999995</v>
      </c>
      <c r="H111" s="92">
        <v>6774.5</v>
      </c>
      <c r="I111" s="92">
        <v>6499.6</v>
      </c>
      <c r="J111" s="92">
        <v>6725.3</v>
      </c>
      <c r="K111" s="92">
        <v>5582.4</v>
      </c>
      <c r="L111" s="40">
        <f t="shared" si="28"/>
        <v>6395.4500000000007</v>
      </c>
      <c r="M111" s="92">
        <v>6978.9</v>
      </c>
      <c r="N111" s="92">
        <v>6788.3</v>
      </c>
      <c r="O111" s="92">
        <v>6938.2000000000007</v>
      </c>
      <c r="P111" s="92">
        <v>5625.4</v>
      </c>
      <c r="Q111" s="40">
        <f t="shared" si="32"/>
        <v>6582.7000000000007</v>
      </c>
      <c r="R111" s="16">
        <f t="shared" si="29"/>
        <v>6474.2875000000013</v>
      </c>
      <c r="T111" s="6">
        <f t="shared" si="18"/>
        <v>3.4598169181355325E-2</v>
      </c>
      <c r="V111" s="23">
        <f>+claims!D111</f>
        <v>89</v>
      </c>
      <c r="W111" s="23">
        <f>+claims!E111</f>
        <v>78</v>
      </c>
      <c r="X111" s="23">
        <f>+claims!F111</f>
        <v>91</v>
      </c>
      <c r="Z111" s="6">
        <f t="shared" si="30"/>
        <v>1.4111920212154487E-2</v>
      </c>
      <c r="AA111" s="6">
        <f t="shared" si="31"/>
        <v>1.2196170715117778E-2</v>
      </c>
      <c r="AB111" s="6">
        <f t="shared" si="33"/>
        <v>1.3824114724960881E-2</v>
      </c>
      <c r="AD111" s="6">
        <f t="shared" si="15"/>
        <v>1.332943430287878E-2</v>
      </c>
    </row>
    <row r="112" spans="1:30">
      <c r="A112" t="s">
        <v>167</v>
      </c>
      <c r="B112" t="s">
        <v>168</v>
      </c>
      <c r="C112" s="87">
        <v>1808.6999999999998</v>
      </c>
      <c r="D112" s="87">
        <v>1844.2</v>
      </c>
      <c r="E112" s="87">
        <v>1801.8999999999999</v>
      </c>
      <c r="F112" s="87">
        <v>1426.4</v>
      </c>
      <c r="G112" s="40">
        <f t="shared" si="27"/>
        <v>1720.2999999999997</v>
      </c>
      <c r="H112" s="92">
        <v>1846.4</v>
      </c>
      <c r="I112" s="92">
        <v>1881.6</v>
      </c>
      <c r="J112" s="92">
        <v>1814.8</v>
      </c>
      <c r="K112" s="92">
        <v>1400.9</v>
      </c>
      <c r="L112" s="40">
        <f t="shared" si="28"/>
        <v>1735.9250000000002</v>
      </c>
      <c r="M112" s="92">
        <v>1865.8</v>
      </c>
      <c r="N112" s="92">
        <v>1942</v>
      </c>
      <c r="O112" s="92">
        <v>1818.2</v>
      </c>
      <c r="P112" s="92">
        <v>1384.5</v>
      </c>
      <c r="Q112" s="40">
        <f t="shared" si="32"/>
        <v>1752.625</v>
      </c>
      <c r="R112" s="16">
        <f t="shared" si="29"/>
        <v>1741.6708333333333</v>
      </c>
      <c r="T112" s="6">
        <f t="shared" si="18"/>
        <v>9.3073750817983872E-3</v>
      </c>
      <c r="V112" s="23">
        <f>+claims!D112</f>
        <v>26</v>
      </c>
      <c r="W112" s="23">
        <f>+claims!E112</f>
        <v>28</v>
      </c>
      <c r="X112" s="23">
        <f>+claims!F112</f>
        <v>36</v>
      </c>
      <c r="Z112" s="6">
        <f t="shared" si="30"/>
        <v>1.5113642969249552E-2</v>
      </c>
      <c r="AA112" s="6">
        <f t="shared" si="31"/>
        <v>1.6129729106960266E-2</v>
      </c>
      <c r="AB112" s="6">
        <f t="shared" si="33"/>
        <v>2.054061764496113E-2</v>
      </c>
      <c r="AD112" s="6">
        <f t="shared" si="15"/>
        <v>1.8165825686342247E-2</v>
      </c>
    </row>
    <row r="113" spans="1:30">
      <c r="A113" t="s">
        <v>169</v>
      </c>
      <c r="B113" t="s">
        <v>170</v>
      </c>
      <c r="C113" s="87">
        <v>6673.7</v>
      </c>
      <c r="D113" s="87">
        <v>6558.2</v>
      </c>
      <c r="E113" s="87">
        <v>6586.7</v>
      </c>
      <c r="F113" s="87">
        <v>5384.9</v>
      </c>
      <c r="G113" s="40">
        <f t="shared" si="27"/>
        <v>6300.875</v>
      </c>
      <c r="H113" s="92">
        <v>6979.2</v>
      </c>
      <c r="I113" s="92">
        <v>6705.2</v>
      </c>
      <c r="J113" s="92">
        <v>6857.9</v>
      </c>
      <c r="K113" s="92">
        <v>5568.6</v>
      </c>
      <c r="L113" s="40">
        <f t="shared" si="28"/>
        <v>6527.7250000000004</v>
      </c>
      <c r="M113" s="92">
        <v>7084.3</v>
      </c>
      <c r="N113" s="92">
        <v>6746.5</v>
      </c>
      <c r="O113" s="92">
        <v>6914.9</v>
      </c>
      <c r="P113" s="92">
        <v>5465.4000000000005</v>
      </c>
      <c r="Q113" s="40">
        <f t="shared" si="32"/>
        <v>6552.7749999999996</v>
      </c>
      <c r="R113" s="16">
        <f t="shared" si="29"/>
        <v>6502.4416666666657</v>
      </c>
      <c r="T113" s="6">
        <f t="shared" si="18"/>
        <v>3.4748623207608152E-2</v>
      </c>
      <c r="V113" s="23">
        <f>+claims!D113</f>
        <v>109</v>
      </c>
      <c r="W113" s="23">
        <f>+claims!E113</f>
        <v>115</v>
      </c>
      <c r="X113" s="23">
        <f>+claims!F113</f>
        <v>109</v>
      </c>
      <c r="Z113" s="6">
        <f t="shared" si="30"/>
        <v>1.7299184637054377E-2</v>
      </c>
      <c r="AA113" s="6">
        <f t="shared" si="31"/>
        <v>1.7617163713238532E-2</v>
      </c>
      <c r="AB113" s="6">
        <f t="shared" si="33"/>
        <v>1.6634174071290409E-2</v>
      </c>
      <c r="AD113" s="6">
        <f t="shared" si="15"/>
        <v>1.7072672379567111E-2</v>
      </c>
    </row>
    <row r="114" spans="1:30">
      <c r="A114" t="s">
        <v>171</v>
      </c>
      <c r="B114" t="s">
        <v>172</v>
      </c>
      <c r="C114" s="87">
        <v>1507.9</v>
      </c>
      <c r="D114" s="87">
        <v>1417.8</v>
      </c>
      <c r="E114" s="87">
        <v>1435</v>
      </c>
      <c r="F114" s="87">
        <v>967.1</v>
      </c>
      <c r="G114" s="40">
        <f t="shared" si="27"/>
        <v>1331.95</v>
      </c>
      <c r="H114" s="92">
        <v>1517</v>
      </c>
      <c r="I114" s="92">
        <v>1420.8</v>
      </c>
      <c r="J114" s="92">
        <v>1230.2</v>
      </c>
      <c r="K114" s="87">
        <v>966.2</v>
      </c>
      <c r="L114" s="40">
        <f t="shared" si="28"/>
        <v>1283.55</v>
      </c>
      <c r="M114" s="92">
        <v>1538.9</v>
      </c>
      <c r="N114" s="92">
        <v>1408.9</v>
      </c>
      <c r="O114" s="92">
        <v>1502</v>
      </c>
      <c r="P114" s="87">
        <v>1023.9</v>
      </c>
      <c r="Q114" s="40">
        <f t="shared" si="32"/>
        <v>1368.425</v>
      </c>
      <c r="R114" s="16">
        <f t="shared" si="29"/>
        <v>1334.0541666666666</v>
      </c>
      <c r="T114" s="6">
        <f t="shared" si="18"/>
        <v>7.129098260685105E-3</v>
      </c>
      <c r="V114" s="23">
        <f>+claims!D114</f>
        <v>21</v>
      </c>
      <c r="W114" s="23">
        <f>+claims!E114</f>
        <v>23</v>
      </c>
      <c r="X114" s="23">
        <f>+claims!F114</f>
        <v>12</v>
      </c>
      <c r="Z114" s="6">
        <f t="shared" si="30"/>
        <v>1.5766357596005854E-2</v>
      </c>
      <c r="AA114" s="6">
        <f t="shared" si="31"/>
        <v>1.7919052627478477E-2</v>
      </c>
      <c r="AB114" s="6">
        <f t="shared" si="33"/>
        <v>8.76920547344575E-3</v>
      </c>
      <c r="AD114" s="6">
        <f t="shared" si="15"/>
        <v>1.2985346545216677E-2</v>
      </c>
    </row>
    <row r="115" spans="1:30">
      <c r="A115" t="s">
        <v>173</v>
      </c>
      <c r="B115" t="s">
        <v>174</v>
      </c>
      <c r="C115" s="87">
        <v>826.7</v>
      </c>
      <c r="D115" s="87">
        <v>766.6</v>
      </c>
      <c r="E115" s="87">
        <v>792.3</v>
      </c>
      <c r="F115" s="87">
        <v>589.9</v>
      </c>
      <c r="G115" s="40">
        <f t="shared" si="27"/>
        <v>743.87500000000011</v>
      </c>
      <c r="H115" s="87">
        <v>800.9</v>
      </c>
      <c r="I115" s="87">
        <v>768.4</v>
      </c>
      <c r="J115" s="87">
        <v>764.6</v>
      </c>
      <c r="K115" s="87">
        <v>575.1</v>
      </c>
      <c r="L115" s="40">
        <f t="shared" si="28"/>
        <v>727.25</v>
      </c>
      <c r="M115" s="87">
        <v>821.7</v>
      </c>
      <c r="N115" s="87">
        <v>777.8</v>
      </c>
      <c r="O115" s="87">
        <v>793.3</v>
      </c>
      <c r="P115" s="87">
        <v>591</v>
      </c>
      <c r="Q115" s="40">
        <f t="shared" si="32"/>
        <v>745.95</v>
      </c>
      <c r="R115" s="16">
        <f t="shared" si="29"/>
        <v>739.37083333333339</v>
      </c>
      <c r="T115" s="6">
        <f t="shared" si="18"/>
        <v>3.9511494012933988E-3</v>
      </c>
      <c r="V115" s="23">
        <f>+claims!D115</f>
        <v>11</v>
      </c>
      <c r="W115" s="23">
        <f>+claims!E115</f>
        <v>17</v>
      </c>
      <c r="X115" s="23">
        <f>+claims!F115</f>
        <v>11</v>
      </c>
      <c r="Z115" s="6">
        <f t="shared" si="30"/>
        <v>1.4787430683918667E-2</v>
      </c>
      <c r="AA115" s="6">
        <f t="shared" si="31"/>
        <v>2.3375730491577863E-2</v>
      </c>
      <c r="AB115" s="6">
        <f t="shared" si="33"/>
        <v>1.4746296668677524E-2</v>
      </c>
      <c r="AD115" s="6">
        <f t="shared" si="15"/>
        <v>1.7629630278851161E-2</v>
      </c>
    </row>
    <row r="116" spans="1:30">
      <c r="A116" t="s">
        <v>175</v>
      </c>
      <c r="B116" t="s">
        <v>176</v>
      </c>
      <c r="C116" s="87">
        <v>948.8</v>
      </c>
      <c r="D116" s="87">
        <v>1055.2</v>
      </c>
      <c r="E116" s="87">
        <v>1014.0999999999999</v>
      </c>
      <c r="F116" s="87">
        <v>783.7</v>
      </c>
      <c r="G116" s="40">
        <f t="shared" si="27"/>
        <v>950.45</v>
      </c>
      <c r="H116" s="87">
        <v>952</v>
      </c>
      <c r="I116" s="92">
        <v>1012.3</v>
      </c>
      <c r="J116" s="92">
        <v>1000.9</v>
      </c>
      <c r="K116" s="87">
        <v>775.6</v>
      </c>
      <c r="L116" s="40">
        <f t="shared" si="28"/>
        <v>935.19999999999993</v>
      </c>
      <c r="M116" s="87">
        <v>956.90000000000009</v>
      </c>
      <c r="N116" s="92">
        <v>963.8</v>
      </c>
      <c r="O116" s="92">
        <v>978.9</v>
      </c>
      <c r="P116" s="87">
        <v>777.59999999999991</v>
      </c>
      <c r="Q116" s="40">
        <f t="shared" si="32"/>
        <v>919.3</v>
      </c>
      <c r="R116" s="16">
        <f t="shared" si="29"/>
        <v>929.79166666666663</v>
      </c>
      <c r="T116" s="6">
        <f t="shared" si="18"/>
        <v>4.9687458869794804E-3</v>
      </c>
      <c r="V116" s="23">
        <f>+claims!D116</f>
        <v>14</v>
      </c>
      <c r="W116" s="23">
        <f>+claims!E116</f>
        <v>9</v>
      </c>
      <c r="X116" s="23">
        <f>+claims!F116</f>
        <v>5</v>
      </c>
      <c r="Z116" s="6">
        <f t="shared" si="30"/>
        <v>1.472986480088379E-2</v>
      </c>
      <c r="AA116" s="6">
        <f t="shared" si="31"/>
        <v>9.6236099230111206E-3</v>
      </c>
      <c r="AB116" s="6">
        <f t="shared" si="33"/>
        <v>5.4389209180898514E-3</v>
      </c>
      <c r="AD116" s="6">
        <f t="shared" si="15"/>
        <v>8.382307900195932E-3</v>
      </c>
    </row>
    <row r="117" spans="1:30">
      <c r="A117" t="s">
        <v>177</v>
      </c>
      <c r="B117" t="s">
        <v>544</v>
      </c>
      <c r="C117" s="87">
        <f>5317.3-1447</f>
        <v>3870.3</v>
      </c>
      <c r="D117" s="87">
        <f>5386-1447</f>
        <v>3939</v>
      </c>
      <c r="E117" s="87">
        <f>5302-1447</f>
        <v>3855</v>
      </c>
      <c r="F117" s="87">
        <f>5439.6-1447</f>
        <v>3992.6000000000004</v>
      </c>
      <c r="G117" s="40">
        <f t="shared" si="27"/>
        <v>3914.2249999999999</v>
      </c>
      <c r="H117" s="92">
        <f>5511.7-1518.6</f>
        <v>3993.1</v>
      </c>
      <c r="I117" s="92">
        <f>5617.7-1518.6</f>
        <v>4099.1000000000004</v>
      </c>
      <c r="J117" s="92">
        <f>5638.4-1518.6</f>
        <v>4119.7999999999993</v>
      </c>
      <c r="K117" s="92">
        <f>5652.2-1518.6</f>
        <v>4133.6000000000004</v>
      </c>
      <c r="L117" s="40">
        <f t="shared" si="28"/>
        <v>4086.4</v>
      </c>
      <c r="M117" s="92">
        <v>3927</v>
      </c>
      <c r="N117" s="92">
        <v>4200</v>
      </c>
      <c r="O117" s="92">
        <v>4250</v>
      </c>
      <c r="P117" s="92">
        <v>4225</v>
      </c>
      <c r="Q117" s="40">
        <f t="shared" si="32"/>
        <v>4150.5</v>
      </c>
      <c r="R117" s="16">
        <f t="shared" si="29"/>
        <v>4089.7541666666671</v>
      </c>
      <c r="T117" s="6">
        <f t="shared" si="18"/>
        <v>2.185537892292954E-2</v>
      </c>
      <c r="V117" s="23">
        <f>+claims!D117</f>
        <v>53</v>
      </c>
      <c r="W117" s="23">
        <f>+claims!E117</f>
        <v>60</v>
      </c>
      <c r="X117" s="23">
        <f>+claims!F117</f>
        <v>56</v>
      </c>
      <c r="Z117" s="6">
        <f t="shared" si="30"/>
        <v>1.3540356009171675E-2</v>
      </c>
      <c r="AA117" s="6">
        <f t="shared" si="31"/>
        <v>1.4682850430696946E-2</v>
      </c>
      <c r="AB117" s="6">
        <f t="shared" si="33"/>
        <v>1.3492350319238646E-2</v>
      </c>
      <c r="AD117" s="6">
        <f t="shared" si="15"/>
        <v>1.3897184638046919E-2</v>
      </c>
    </row>
    <row r="118" spans="1:30">
      <c r="A118" t="s">
        <v>178</v>
      </c>
      <c r="B118" t="s">
        <v>179</v>
      </c>
      <c r="C118" s="87">
        <v>5648.6</v>
      </c>
      <c r="D118" s="87">
        <v>5341.5</v>
      </c>
      <c r="E118" s="87">
        <v>5213</v>
      </c>
      <c r="F118" s="87">
        <v>3906.7</v>
      </c>
      <c r="G118" s="40">
        <f t="shared" si="27"/>
        <v>5027.45</v>
      </c>
      <c r="H118" s="92">
        <v>5436.2</v>
      </c>
      <c r="I118" s="92">
        <v>5264.2</v>
      </c>
      <c r="J118" s="92">
        <v>5400.7</v>
      </c>
      <c r="K118" s="92">
        <v>3950.3</v>
      </c>
      <c r="L118" s="40">
        <f t="shared" si="28"/>
        <v>5012.8499999999995</v>
      </c>
      <c r="M118" s="92">
        <v>5532</v>
      </c>
      <c r="N118" s="92">
        <v>5133</v>
      </c>
      <c r="O118" s="92">
        <v>5305.8</v>
      </c>
      <c r="P118" s="92">
        <v>3866.6000000000004</v>
      </c>
      <c r="Q118" s="40">
        <f t="shared" si="32"/>
        <v>4959.3500000000004</v>
      </c>
      <c r="R118" s="16">
        <f t="shared" si="29"/>
        <v>4988.5333333333328</v>
      </c>
      <c r="T118" s="6">
        <f t="shared" si="18"/>
        <v>2.6658396037169657E-2</v>
      </c>
      <c r="V118" s="23">
        <f>+claims!D118</f>
        <v>47</v>
      </c>
      <c r="W118" s="23">
        <f>+claims!E118</f>
        <v>58</v>
      </c>
      <c r="X118" s="23">
        <f>+claims!F118</f>
        <v>78</v>
      </c>
      <c r="Z118" s="6">
        <f t="shared" si="30"/>
        <v>9.348675770022576E-3</v>
      </c>
      <c r="AA118" s="6">
        <f t="shared" si="31"/>
        <v>1.1570264420439472E-2</v>
      </c>
      <c r="AB118" s="6">
        <f t="shared" si="33"/>
        <v>1.5727867563289543E-2</v>
      </c>
      <c r="AD118" s="6">
        <f t="shared" si="15"/>
        <v>1.3278801216795024E-2</v>
      </c>
    </row>
    <row r="119" spans="1:30">
      <c r="A119" t="s">
        <v>180</v>
      </c>
      <c r="B119" t="s">
        <v>181</v>
      </c>
      <c r="C119" s="87">
        <v>2403.1999999999998</v>
      </c>
      <c r="D119" s="87">
        <v>2322.1999999999998</v>
      </c>
      <c r="E119" s="87">
        <v>2381.6</v>
      </c>
      <c r="F119" s="87">
        <v>1805.9</v>
      </c>
      <c r="G119" s="40">
        <f t="shared" si="27"/>
        <v>2228.2249999999999</v>
      </c>
      <c r="H119" s="92">
        <v>2540</v>
      </c>
      <c r="I119" s="92">
        <v>2417.6999999999998</v>
      </c>
      <c r="J119" s="92">
        <v>2527.1999999999998</v>
      </c>
      <c r="K119" s="92">
        <v>1887.6</v>
      </c>
      <c r="L119" s="40">
        <f t="shared" si="28"/>
        <v>2343.125</v>
      </c>
      <c r="M119" s="92">
        <v>2645.7</v>
      </c>
      <c r="N119" s="92">
        <v>2531.5</v>
      </c>
      <c r="O119" s="92">
        <v>2635.1000000000004</v>
      </c>
      <c r="P119" s="92">
        <v>1919.3999999999999</v>
      </c>
      <c r="Q119" s="40">
        <f t="shared" si="32"/>
        <v>2432.9250000000002</v>
      </c>
      <c r="R119" s="16">
        <f t="shared" si="29"/>
        <v>2368.875</v>
      </c>
      <c r="T119" s="6">
        <f t="shared" si="18"/>
        <v>1.2659113148664325E-2</v>
      </c>
      <c r="V119" s="23">
        <f>+claims!D119</f>
        <v>24</v>
      </c>
      <c r="W119" s="23">
        <f>+claims!E119</f>
        <v>17</v>
      </c>
      <c r="X119" s="23">
        <f>+claims!F119</f>
        <v>18</v>
      </c>
      <c r="Z119" s="6">
        <f t="shared" si="30"/>
        <v>1.0770905092618565E-2</v>
      </c>
      <c r="AA119" s="6">
        <f t="shared" si="31"/>
        <v>7.2552680714857293E-3</v>
      </c>
      <c r="AB119" s="6">
        <f t="shared" si="33"/>
        <v>7.3985018033848144E-3</v>
      </c>
      <c r="AD119" s="6">
        <f t="shared" si="15"/>
        <v>7.9128244409574101E-3</v>
      </c>
    </row>
    <row r="120" spans="1:30">
      <c r="A120" t="s">
        <v>182</v>
      </c>
      <c r="B120" s="36" t="s">
        <v>565</v>
      </c>
      <c r="C120" s="87">
        <v>4555.5</v>
      </c>
      <c r="D120" s="87">
        <v>4383.7</v>
      </c>
      <c r="E120" s="87">
        <v>4356.3</v>
      </c>
      <c r="F120" s="87">
        <v>3370.7</v>
      </c>
      <c r="G120" s="40">
        <f t="shared" si="27"/>
        <v>4166.55</v>
      </c>
      <c r="H120" s="92">
        <v>4557.8999999999996</v>
      </c>
      <c r="I120" s="92">
        <v>4438.8999999999996</v>
      </c>
      <c r="J120" s="92">
        <v>4508.8999999999996</v>
      </c>
      <c r="K120" s="92">
        <v>3336.3</v>
      </c>
      <c r="L120" s="40">
        <f t="shared" si="28"/>
        <v>4210.5</v>
      </c>
      <c r="M120" s="92">
        <v>4662.6000000000004</v>
      </c>
      <c r="N120" s="92">
        <v>4548.3999999999996</v>
      </c>
      <c r="O120" s="92">
        <v>4683.3</v>
      </c>
      <c r="P120" s="92">
        <v>3502.7</v>
      </c>
      <c r="Q120" s="40">
        <f t="shared" si="32"/>
        <v>4349.25</v>
      </c>
      <c r="R120" s="16">
        <f t="shared" si="29"/>
        <v>4272.55</v>
      </c>
      <c r="T120" s="6">
        <f t="shared" si="18"/>
        <v>2.2832227907055361E-2</v>
      </c>
      <c r="V120" s="23">
        <f>+claims!D120</f>
        <v>79</v>
      </c>
      <c r="W120" s="23">
        <f>+claims!E120</f>
        <v>64</v>
      </c>
      <c r="X120" s="23">
        <f>+claims!F120</f>
        <v>62</v>
      </c>
      <c r="Z120" s="6">
        <f t="shared" si="30"/>
        <v>1.8960530894865057E-2</v>
      </c>
      <c r="AA120" s="6">
        <f t="shared" si="31"/>
        <v>1.5200095000593754E-2</v>
      </c>
      <c r="AB120" s="6">
        <f t="shared" si="33"/>
        <v>1.4255331378973387E-2</v>
      </c>
      <c r="AD120" s="6">
        <f t="shared" si="15"/>
        <v>1.5354452505495454E-2</v>
      </c>
    </row>
    <row r="121" spans="1:30">
      <c r="A121" t="s">
        <v>183</v>
      </c>
      <c r="B121" t="s">
        <v>184</v>
      </c>
      <c r="C121" s="40">
        <v>1939.7</v>
      </c>
      <c r="D121" s="40">
        <v>1813.4</v>
      </c>
      <c r="E121" s="40">
        <v>1814.3</v>
      </c>
      <c r="F121" s="40">
        <v>1338.5</v>
      </c>
      <c r="G121" s="40">
        <f t="shared" si="27"/>
        <v>1726.4750000000001</v>
      </c>
      <c r="H121" s="40">
        <v>1967.9</v>
      </c>
      <c r="I121" s="40">
        <v>1840.7</v>
      </c>
      <c r="J121" s="40">
        <v>1842.5</v>
      </c>
      <c r="K121" s="40">
        <v>1348.7</v>
      </c>
      <c r="L121" s="40">
        <f t="shared" si="28"/>
        <v>1749.95</v>
      </c>
      <c r="M121" s="40">
        <v>1992.4</v>
      </c>
      <c r="N121" s="40">
        <v>1858.2</v>
      </c>
      <c r="O121" s="40">
        <v>1835.1</v>
      </c>
      <c r="P121" s="40">
        <v>1326.8</v>
      </c>
      <c r="Q121" s="40">
        <f t="shared" si="32"/>
        <v>1753.1250000000002</v>
      </c>
      <c r="R121" s="16">
        <f t="shared" si="29"/>
        <v>1747.625</v>
      </c>
      <c r="T121" s="6">
        <f t="shared" si="18"/>
        <v>9.3391937592462639E-3</v>
      </c>
      <c r="V121" s="23">
        <f>+claims!D121</f>
        <v>16</v>
      </c>
      <c r="W121" s="23">
        <f>+claims!E121</f>
        <v>26</v>
      </c>
      <c r="X121" s="23">
        <f>+claims!F121</f>
        <v>22</v>
      </c>
      <c r="Z121" s="6">
        <f t="shared" si="30"/>
        <v>9.2674379878075266E-3</v>
      </c>
      <c r="AA121" s="6">
        <f t="shared" si="31"/>
        <v>1.4857567359067401E-2</v>
      </c>
      <c r="AB121" s="6">
        <f t="shared" si="33"/>
        <v>1.2549019607843135E-2</v>
      </c>
      <c r="AD121" s="6">
        <f t="shared" si="15"/>
        <v>1.2771605254911956E-2</v>
      </c>
    </row>
    <row r="122" spans="1:30">
      <c r="A122" t="s">
        <v>185</v>
      </c>
      <c r="B122" t="s">
        <v>186</v>
      </c>
      <c r="C122" s="40">
        <v>533.29999999999995</v>
      </c>
      <c r="D122" s="40">
        <v>512.4</v>
      </c>
      <c r="E122" s="40">
        <v>524.4</v>
      </c>
      <c r="F122" s="40">
        <v>422.4</v>
      </c>
      <c r="G122" s="40">
        <f t="shared" si="27"/>
        <v>498.125</v>
      </c>
      <c r="H122" s="40">
        <v>526.20000000000005</v>
      </c>
      <c r="I122" s="40">
        <v>492.3</v>
      </c>
      <c r="J122" s="40">
        <v>530.5</v>
      </c>
      <c r="K122" s="40">
        <v>445.3</v>
      </c>
      <c r="L122" s="40">
        <f t="shared" si="28"/>
        <v>498.57499999999999</v>
      </c>
      <c r="M122" s="40">
        <v>532.70000000000005</v>
      </c>
      <c r="N122" s="40">
        <v>508.3</v>
      </c>
      <c r="O122" s="40">
        <v>549.09999999999991</v>
      </c>
      <c r="P122" s="40">
        <v>454</v>
      </c>
      <c r="Q122" s="40">
        <f t="shared" si="32"/>
        <v>511.02499999999998</v>
      </c>
      <c r="R122" s="16">
        <f t="shared" si="29"/>
        <v>504.72499999999997</v>
      </c>
      <c r="T122" s="6">
        <f t="shared" si="18"/>
        <v>2.697217406557797E-3</v>
      </c>
      <c r="V122" s="23">
        <f>+claims!D122</f>
        <v>13</v>
      </c>
      <c r="W122" s="23">
        <f>+claims!E122</f>
        <v>3</v>
      </c>
      <c r="X122" s="23">
        <f>+claims!F122</f>
        <v>9</v>
      </c>
      <c r="Z122" s="6">
        <f t="shared" si="30"/>
        <v>2.6097867001254705E-2</v>
      </c>
      <c r="AA122" s="6">
        <f t="shared" si="31"/>
        <v>6.0171488742917318E-3</v>
      </c>
      <c r="AB122" s="6">
        <f t="shared" si="33"/>
        <v>1.7611662834499293E-2</v>
      </c>
      <c r="AD122" s="6">
        <f t="shared" si="15"/>
        <v>1.516119220888934E-2</v>
      </c>
    </row>
    <row r="123" spans="1:30">
      <c r="A123" t="s">
        <v>187</v>
      </c>
      <c r="B123" t="s">
        <v>545</v>
      </c>
      <c r="C123" s="87">
        <v>20.6</v>
      </c>
      <c r="D123" s="87">
        <v>21.200000000000003</v>
      </c>
      <c r="E123" s="87">
        <v>21.5</v>
      </c>
      <c r="F123" s="87">
        <v>21.5</v>
      </c>
      <c r="G123" s="40">
        <f t="shared" si="27"/>
        <v>21.200000000000003</v>
      </c>
      <c r="H123" s="87">
        <v>20.7</v>
      </c>
      <c r="I123" s="87">
        <v>21.1</v>
      </c>
      <c r="J123" s="87">
        <v>21.5</v>
      </c>
      <c r="K123" s="87">
        <v>21.5</v>
      </c>
      <c r="L123" s="40">
        <f t="shared" si="28"/>
        <v>21.2</v>
      </c>
      <c r="M123" s="87">
        <v>21.5</v>
      </c>
      <c r="N123" s="87">
        <v>22.2</v>
      </c>
      <c r="O123" s="87">
        <v>24.2</v>
      </c>
      <c r="P123" s="87">
        <v>24.5</v>
      </c>
      <c r="Q123" s="40">
        <f t="shared" si="32"/>
        <v>23.1</v>
      </c>
      <c r="R123" s="16">
        <f t="shared" si="29"/>
        <v>22.150000000000002</v>
      </c>
      <c r="T123" s="6">
        <f t="shared" si="18"/>
        <v>1.1836815207341665E-4</v>
      </c>
      <c r="V123" s="23">
        <f>+claims!D123</f>
        <v>0</v>
      </c>
      <c r="W123" s="23">
        <f>+claims!E123</f>
        <v>0</v>
      </c>
      <c r="X123" s="23">
        <f>+claims!F123</f>
        <v>0</v>
      </c>
      <c r="Z123" s="6">
        <f t="shared" si="30"/>
        <v>0</v>
      </c>
      <c r="AA123" s="6">
        <f t="shared" si="31"/>
        <v>0</v>
      </c>
      <c r="AB123" s="6">
        <f t="shared" si="33"/>
        <v>0</v>
      </c>
      <c r="AD123" s="6">
        <f t="shared" si="15"/>
        <v>0</v>
      </c>
    </row>
    <row r="124" spans="1:30">
      <c r="A124" t="s">
        <v>188</v>
      </c>
      <c r="B124" t="s">
        <v>189</v>
      </c>
      <c r="C124" s="87">
        <v>998</v>
      </c>
      <c r="D124" s="87">
        <v>1003.5</v>
      </c>
      <c r="E124" s="87">
        <v>961.7</v>
      </c>
      <c r="F124" s="87">
        <v>686.40000000000009</v>
      </c>
      <c r="G124" s="40">
        <f t="shared" si="27"/>
        <v>912.4</v>
      </c>
      <c r="H124" s="92">
        <v>1040.3</v>
      </c>
      <c r="I124" s="92">
        <v>1025.5</v>
      </c>
      <c r="J124" s="92">
        <v>1021.7</v>
      </c>
      <c r="K124" s="87">
        <v>754.3</v>
      </c>
      <c r="L124" s="40">
        <f t="shared" si="28"/>
        <v>960.45</v>
      </c>
      <c r="M124" s="92">
        <v>1128.3</v>
      </c>
      <c r="N124" s="92">
        <v>1094</v>
      </c>
      <c r="O124" s="92">
        <v>1091.5999999999999</v>
      </c>
      <c r="P124" s="87">
        <v>766.7</v>
      </c>
      <c r="Q124" s="40">
        <f t="shared" si="32"/>
        <v>1020.1500000000001</v>
      </c>
      <c r="R124" s="16">
        <f t="shared" si="29"/>
        <v>982.29166666666663</v>
      </c>
      <c r="T124" s="6">
        <f t="shared" si="18"/>
        <v>5.2493024550993167E-3</v>
      </c>
      <c r="V124" s="23">
        <f>+claims!D124</f>
        <v>18</v>
      </c>
      <c r="W124" s="23">
        <f>+claims!E124</f>
        <v>18</v>
      </c>
      <c r="X124" s="23">
        <f>+claims!F124</f>
        <v>16</v>
      </c>
      <c r="Z124" s="6">
        <f t="shared" si="30"/>
        <v>1.9728189390618149E-2</v>
      </c>
      <c r="AA124" s="6">
        <f t="shared" si="31"/>
        <v>1.874121505544276E-2</v>
      </c>
      <c r="AB124" s="6">
        <f t="shared" si="33"/>
        <v>1.5683968043915111E-2</v>
      </c>
      <c r="AD124" s="6">
        <f t="shared" si="15"/>
        <v>1.7377087272208169E-2</v>
      </c>
    </row>
    <row r="125" spans="1:30">
      <c r="A125" t="s">
        <v>190</v>
      </c>
      <c r="B125" t="s">
        <v>191</v>
      </c>
      <c r="C125" s="87">
        <v>1496.1</v>
      </c>
      <c r="D125" s="87">
        <v>1492.6</v>
      </c>
      <c r="E125" s="87">
        <v>1499.6</v>
      </c>
      <c r="F125" s="87">
        <v>1552.6999999999998</v>
      </c>
      <c r="G125" s="40">
        <f t="shared" si="27"/>
        <v>1510.2499999999998</v>
      </c>
      <c r="H125" s="92">
        <v>1557.3</v>
      </c>
      <c r="I125" s="92">
        <v>1568.1</v>
      </c>
      <c r="J125" s="92">
        <v>1607.8</v>
      </c>
      <c r="K125" s="92">
        <v>1654.1</v>
      </c>
      <c r="L125" s="40">
        <f t="shared" si="28"/>
        <v>1596.8249999999998</v>
      </c>
      <c r="M125" s="92">
        <v>1670.5</v>
      </c>
      <c r="N125" s="92">
        <v>1663.7</v>
      </c>
      <c r="O125" s="92">
        <v>1658.6999999999998</v>
      </c>
      <c r="P125" s="92">
        <v>1645.4</v>
      </c>
      <c r="Q125" s="40">
        <f t="shared" si="32"/>
        <v>1659.5749999999998</v>
      </c>
      <c r="R125" s="16">
        <f t="shared" si="29"/>
        <v>1613.7708333333333</v>
      </c>
      <c r="T125" s="6">
        <f t="shared" si="18"/>
        <v>8.6238858425121568E-3</v>
      </c>
      <c r="V125" s="23">
        <f>+claims!D125</f>
        <v>16</v>
      </c>
      <c r="W125" s="23">
        <f>+claims!E125</f>
        <v>10</v>
      </c>
      <c r="X125" s="23">
        <f>+claims!F125</f>
        <v>9</v>
      </c>
      <c r="Z125" s="6">
        <f t="shared" si="30"/>
        <v>1.0594272471445126E-2</v>
      </c>
      <c r="AA125" s="6">
        <f t="shared" si="31"/>
        <v>6.2624270035852398E-3</v>
      </c>
      <c r="AB125" s="6">
        <f t="shared" si="33"/>
        <v>5.4230751849118006E-3</v>
      </c>
      <c r="AD125" s="6">
        <f t="shared" si="15"/>
        <v>6.5647253388918343E-3</v>
      </c>
    </row>
    <row r="126" spans="1:30">
      <c r="A126" t="s">
        <v>192</v>
      </c>
      <c r="B126" t="s">
        <v>546</v>
      </c>
      <c r="C126" s="87">
        <v>453.4</v>
      </c>
      <c r="D126" s="87">
        <v>456.5</v>
      </c>
      <c r="E126" s="87">
        <v>452</v>
      </c>
      <c r="F126" s="87">
        <v>367.9</v>
      </c>
      <c r="G126" s="40">
        <f t="shared" si="27"/>
        <v>432.45000000000005</v>
      </c>
      <c r="H126" s="87">
        <v>481</v>
      </c>
      <c r="I126" s="87">
        <v>476.2</v>
      </c>
      <c r="J126" s="87">
        <v>477.2</v>
      </c>
      <c r="K126" s="87">
        <v>381.7</v>
      </c>
      <c r="L126" s="40">
        <f t="shared" si="28"/>
        <v>454.02500000000003</v>
      </c>
      <c r="M126" s="87">
        <v>503.1</v>
      </c>
      <c r="N126" s="87">
        <v>482.5</v>
      </c>
      <c r="O126" s="87">
        <v>498</v>
      </c>
      <c r="P126" s="87">
        <v>388.29999999999995</v>
      </c>
      <c r="Q126" s="40">
        <f t="shared" si="32"/>
        <v>467.97499999999997</v>
      </c>
      <c r="R126" s="16">
        <f t="shared" si="29"/>
        <v>457.4041666666667</v>
      </c>
      <c r="T126" s="6">
        <f t="shared" si="18"/>
        <v>2.4443379665469258E-3</v>
      </c>
      <c r="V126" s="23">
        <f>+claims!D126</f>
        <v>2</v>
      </c>
      <c r="W126" s="23">
        <f>+claims!E126</f>
        <v>4</v>
      </c>
      <c r="X126" s="23">
        <f>+claims!F126</f>
        <v>7</v>
      </c>
      <c r="Z126" s="6">
        <f t="shared" si="30"/>
        <v>4.6248121170077462E-3</v>
      </c>
      <c r="AA126" s="6">
        <f t="shared" si="31"/>
        <v>8.8100875502450295E-3</v>
      </c>
      <c r="AB126" s="6">
        <f t="shared" si="33"/>
        <v>1.4958063999145255E-2</v>
      </c>
      <c r="AD126" s="6">
        <f t="shared" si="15"/>
        <v>1.1186529869155595E-2</v>
      </c>
    </row>
    <row r="127" spans="1:30">
      <c r="A127" t="s">
        <v>481</v>
      </c>
      <c r="B127" t="s">
        <v>482</v>
      </c>
      <c r="C127" s="87">
        <v>390.5</v>
      </c>
      <c r="D127" s="87">
        <v>387.7</v>
      </c>
      <c r="E127" s="87">
        <v>381.2</v>
      </c>
      <c r="F127" s="87">
        <v>400.40000000000003</v>
      </c>
      <c r="G127" s="40">
        <f t="shared" si="27"/>
        <v>389.95000000000005</v>
      </c>
      <c r="H127" s="87">
        <v>397.1</v>
      </c>
      <c r="I127" s="87">
        <v>412.8</v>
      </c>
      <c r="J127" s="87">
        <v>418.2</v>
      </c>
      <c r="K127" s="87">
        <v>430.1</v>
      </c>
      <c r="L127" s="40">
        <f t="shared" si="28"/>
        <v>414.55000000000007</v>
      </c>
      <c r="M127" s="87">
        <v>433</v>
      </c>
      <c r="N127" s="87">
        <v>463.4</v>
      </c>
      <c r="O127" s="87">
        <v>500.70000000000005</v>
      </c>
      <c r="P127" s="87">
        <v>531.6</v>
      </c>
      <c r="Q127" s="40">
        <f t="shared" si="32"/>
        <v>482.17499999999995</v>
      </c>
      <c r="R127" s="16">
        <f>IF(G127&gt;0,(+G127+(L127*2)+(Q127*3))/6,IF(L127&gt;0,((L127*2)+(Q127*3))/5,Q127))</f>
        <v>444.26249999999999</v>
      </c>
      <c r="T127" s="6">
        <f t="shared" si="18"/>
        <v>2.3741097589397857E-3</v>
      </c>
      <c r="V127" s="23">
        <f>+claims!D127</f>
        <v>1</v>
      </c>
      <c r="W127" s="23">
        <f>+claims!E127</f>
        <v>4</v>
      </c>
      <c r="X127" s="23">
        <f>+claims!F127</f>
        <v>4</v>
      </c>
      <c r="Z127" s="6">
        <f>IF(G127&gt;100,IF(V127&lt;1,0,+V127/G127),IF(V127&lt;1,0,+V127/100))</f>
        <v>2.5644313373509421E-3</v>
      </c>
      <c r="AA127" s="6">
        <f>IF(L127&gt;100,IF(W127&lt;1,0,+W127/L127),IF(W127&lt;1,0,+W127/100))</f>
        <v>9.6490170063924727E-3</v>
      </c>
      <c r="AB127" s="6">
        <f>IF(Q127&gt;100,IF(X127&lt;1,0,+X127/Q127),IF(X127&lt;1,0,+X127/100))</f>
        <v>8.2957432467465134E-3</v>
      </c>
      <c r="AD127" s="6">
        <f t="shared" si="15"/>
        <v>7.7916158483959039E-3</v>
      </c>
    </row>
    <row r="128" spans="1:30">
      <c r="A128" t="s">
        <v>193</v>
      </c>
      <c r="B128" t="s">
        <v>505</v>
      </c>
      <c r="C128" s="87">
        <v>406.2</v>
      </c>
      <c r="D128" s="87">
        <v>393.8</v>
      </c>
      <c r="E128" s="87">
        <v>406.4</v>
      </c>
      <c r="F128" s="87">
        <v>302.3</v>
      </c>
      <c r="G128" s="40">
        <f t="shared" si="27"/>
        <v>377.17500000000001</v>
      </c>
      <c r="H128" s="87">
        <v>408.8</v>
      </c>
      <c r="I128" s="87">
        <v>396.4</v>
      </c>
      <c r="J128" s="87">
        <v>402</v>
      </c>
      <c r="K128" s="87">
        <v>307.39999999999998</v>
      </c>
      <c r="L128" s="40">
        <f t="shared" si="28"/>
        <v>378.65</v>
      </c>
      <c r="M128" s="87">
        <v>417.1</v>
      </c>
      <c r="N128" s="87">
        <v>380.5</v>
      </c>
      <c r="O128" s="87">
        <v>396.9</v>
      </c>
      <c r="P128" s="87">
        <v>312.8</v>
      </c>
      <c r="Q128" s="40">
        <f t="shared" si="32"/>
        <v>376.82499999999999</v>
      </c>
      <c r="R128" s="16">
        <f t="shared" si="29"/>
        <v>377.49166666666662</v>
      </c>
      <c r="T128" s="6">
        <f t="shared" si="18"/>
        <v>2.0172907903588033E-3</v>
      </c>
      <c r="V128" s="23">
        <f>+claims!D128</f>
        <v>19</v>
      </c>
      <c r="W128" s="23">
        <f>+claims!E128</f>
        <v>12</v>
      </c>
      <c r="X128" s="23">
        <f>+claims!F128</f>
        <v>10</v>
      </c>
      <c r="Z128" s="6">
        <f t="shared" si="30"/>
        <v>5.0374494597998275E-2</v>
      </c>
      <c r="AA128" s="6">
        <f t="shared" si="31"/>
        <v>3.1691535719001719E-2</v>
      </c>
      <c r="AB128" s="6">
        <f t="shared" si="33"/>
        <v>2.6537517415245803E-2</v>
      </c>
      <c r="AD128" s="6">
        <f t="shared" si="15"/>
        <v>3.2228353046956516E-2</v>
      </c>
    </row>
    <row r="129" spans="1:30">
      <c r="A129" t="s">
        <v>194</v>
      </c>
      <c r="B129" t="s">
        <v>195</v>
      </c>
      <c r="C129" s="87">
        <v>469.9</v>
      </c>
      <c r="D129" s="87">
        <v>482.5</v>
      </c>
      <c r="E129" s="87">
        <v>482.7</v>
      </c>
      <c r="F129" s="87">
        <v>395.8</v>
      </c>
      <c r="G129" s="40">
        <f t="shared" si="27"/>
        <v>457.72499999999997</v>
      </c>
      <c r="H129" s="87">
        <v>457.5</v>
      </c>
      <c r="I129" s="87">
        <v>455.2</v>
      </c>
      <c r="J129" s="87">
        <v>443.1</v>
      </c>
      <c r="K129" s="87">
        <v>378.1</v>
      </c>
      <c r="L129" s="40">
        <f t="shared" si="28"/>
        <v>433.47500000000002</v>
      </c>
      <c r="M129" s="87">
        <v>455.9</v>
      </c>
      <c r="N129" s="87">
        <v>468</v>
      </c>
      <c r="O129" s="87">
        <v>452.6</v>
      </c>
      <c r="P129" s="87">
        <v>388.9</v>
      </c>
      <c r="Q129" s="40">
        <f t="shared" si="32"/>
        <v>441.35</v>
      </c>
      <c r="R129" s="16">
        <f t="shared" si="29"/>
        <v>441.45416666666671</v>
      </c>
      <c r="T129" s="6">
        <f t="shared" si="18"/>
        <v>2.3591022091848041E-3</v>
      </c>
      <c r="V129" s="23">
        <f>+claims!D129</f>
        <v>25</v>
      </c>
      <c r="W129" s="23">
        <f>+claims!E129</f>
        <v>19</v>
      </c>
      <c r="X129" s="23">
        <f>+claims!F129</f>
        <v>21</v>
      </c>
      <c r="Z129" s="6">
        <f t="shared" si="30"/>
        <v>5.4617947457534552E-2</v>
      </c>
      <c r="AA129" s="6">
        <f t="shared" si="31"/>
        <v>4.3831824211315526E-2</v>
      </c>
      <c r="AB129" s="6">
        <f t="shared" si="33"/>
        <v>4.7581284694686754E-2</v>
      </c>
      <c r="AD129" s="6">
        <f t="shared" si="15"/>
        <v>4.7504241660704306E-2</v>
      </c>
    </row>
    <row r="130" spans="1:30">
      <c r="A130" t="s">
        <v>557</v>
      </c>
      <c r="B130" t="s">
        <v>558</v>
      </c>
      <c r="C130" s="87">
        <v>188.9</v>
      </c>
      <c r="D130" s="87">
        <v>185.5</v>
      </c>
      <c r="E130" s="87">
        <v>198.7</v>
      </c>
      <c r="F130" s="87">
        <v>152.1</v>
      </c>
      <c r="G130" s="40">
        <f t="shared" si="27"/>
        <v>181.29999999999998</v>
      </c>
      <c r="H130" s="87">
        <v>200</v>
      </c>
      <c r="I130" s="87">
        <v>196.9</v>
      </c>
      <c r="J130" s="87">
        <v>200.3</v>
      </c>
      <c r="K130" s="87">
        <v>152.6</v>
      </c>
      <c r="L130" s="40">
        <f>AVERAGE(H130:K130)</f>
        <v>187.45000000000002</v>
      </c>
      <c r="M130" s="87">
        <v>211.7</v>
      </c>
      <c r="N130" s="87">
        <v>206.2</v>
      </c>
      <c r="O130" s="87">
        <v>210.39999999999998</v>
      </c>
      <c r="P130" s="87">
        <v>167.1</v>
      </c>
      <c r="Q130" s="40">
        <f>AVERAGE(M130:P130)</f>
        <v>198.85</v>
      </c>
      <c r="R130" s="16">
        <f>IF(G130&gt;0,(+G130+(L130*2)+(Q130*3))/6,IF(L130&gt;0,((L130*2)+(Q130*3))/5,Q130))</f>
        <v>192.125</v>
      </c>
      <c r="T130" s="6">
        <f t="shared" si="18"/>
        <v>1.0267034409528293E-3</v>
      </c>
      <c r="V130" s="23">
        <f>+claims!D130</f>
        <v>0</v>
      </c>
      <c r="W130" s="23">
        <f>+claims!E130</f>
        <v>3</v>
      </c>
      <c r="X130" s="23">
        <f>+claims!F130</f>
        <v>1</v>
      </c>
      <c r="Z130" s="6">
        <f>IF(G130&gt;100,IF(V130&lt;1,0,+V130/G130),IF(V130&lt;1,0,+V130/100))</f>
        <v>0</v>
      </c>
      <c r="AA130" s="6">
        <f>IF(L130&gt;100,IF(W130&lt;1,0,+W130/L130),IF(W130&lt;1,0,+W130/100))</f>
        <v>1.6004267804747931E-2</v>
      </c>
      <c r="AB130" s="6">
        <f>IF(Q130&gt;100,IF(X130&lt;1,0,+X130/Q130),IF(X130&lt;1,0,+X130/100))</f>
        <v>5.0289162685441292E-3</v>
      </c>
      <c r="AD130" s="6">
        <f t="shared" si="15"/>
        <v>7.8492140691880426E-3</v>
      </c>
    </row>
    <row r="131" spans="1:30" s="50" customFormat="1">
      <c r="A131" s="52" t="s">
        <v>581</v>
      </c>
      <c r="B131" s="52" t="s">
        <v>573</v>
      </c>
      <c r="C131" s="87">
        <v>1447</v>
      </c>
      <c r="D131" s="87">
        <v>1447</v>
      </c>
      <c r="E131" s="87">
        <v>1447</v>
      </c>
      <c r="F131" s="87">
        <v>1447</v>
      </c>
      <c r="G131" s="40">
        <f t="shared" si="27"/>
        <v>1447</v>
      </c>
      <c r="H131" s="87">
        <v>1518.6</v>
      </c>
      <c r="I131" s="87">
        <v>1518.6</v>
      </c>
      <c r="J131" s="87">
        <v>1518.6</v>
      </c>
      <c r="K131" s="87">
        <v>1759</v>
      </c>
      <c r="L131" s="40">
        <f t="shared" ref="L131:L145" si="34">AVERAGE(H131:K131)</f>
        <v>1578.6999999999998</v>
      </c>
      <c r="M131" s="87">
        <v>1735</v>
      </c>
      <c r="N131" s="87">
        <v>1518</v>
      </c>
      <c r="O131" s="87">
        <v>1538</v>
      </c>
      <c r="P131" s="87">
        <v>1539</v>
      </c>
      <c r="Q131" s="40">
        <f>AVERAGE(M131:P131)</f>
        <v>1582.5</v>
      </c>
      <c r="R131" s="16">
        <f>IF(G131&gt;0,(+G131+(L131*2)+(Q131*3))/6,IF(L131&gt;0,((L131*2)+(Q131*3))/5,Q131))</f>
        <v>1558.6499999999999</v>
      </c>
      <c r="T131" s="54">
        <f t="shared" si="18"/>
        <v>8.3293237123806228E-3</v>
      </c>
      <c r="V131" s="23">
        <f>+claims!D131</f>
        <v>52</v>
      </c>
      <c r="W131" s="23">
        <f>+claims!E131</f>
        <v>42</v>
      </c>
      <c r="X131" s="23">
        <f>+claims!F131</f>
        <v>49</v>
      </c>
      <c r="Z131" s="54">
        <f>IF(G131&gt;100,IF(V131&lt;1,0,+V131/G131),IF(V131&lt;1,0,+V131/100))</f>
        <v>3.5936420179682099E-2</v>
      </c>
      <c r="AA131" s="54">
        <f>IF(L131&gt;100,IF(W131&lt;1,0,+W131/L131),IF(W131&lt;1,0,+W131/100))</f>
        <v>2.6604167986317859E-2</v>
      </c>
      <c r="AB131" s="54">
        <f>IF(Q131&gt;100,IF(X131&lt;1,0,+X131/Q131),IF(X131&lt;1,0,+X131/100))</f>
        <v>3.0963665086887835E-2</v>
      </c>
      <c r="AD131" s="54">
        <f t="shared" si="15"/>
        <v>3.0339291902163557E-2</v>
      </c>
    </row>
    <row r="132" spans="1:30">
      <c r="A132" t="s">
        <v>196</v>
      </c>
      <c r="B132" t="s">
        <v>197</v>
      </c>
      <c r="C132" s="87">
        <v>241.9</v>
      </c>
      <c r="D132" s="87">
        <v>242.6</v>
      </c>
      <c r="E132" s="87">
        <v>239</v>
      </c>
      <c r="F132" s="87">
        <v>235.8</v>
      </c>
      <c r="G132" s="40">
        <f t="shared" si="27"/>
        <v>239.82499999999999</v>
      </c>
      <c r="H132" s="87">
        <v>230.4</v>
      </c>
      <c r="I132" s="87">
        <v>235.5</v>
      </c>
      <c r="J132" s="87">
        <v>230.3</v>
      </c>
      <c r="K132" s="87">
        <v>229.8</v>
      </c>
      <c r="L132" s="40">
        <f t="shared" si="34"/>
        <v>231.5</v>
      </c>
      <c r="M132" s="87">
        <v>228.9</v>
      </c>
      <c r="N132" s="87">
        <v>226</v>
      </c>
      <c r="O132" s="87">
        <v>228.1</v>
      </c>
      <c r="P132" s="87">
        <v>230</v>
      </c>
      <c r="Q132" s="40">
        <f t="shared" si="32"/>
        <v>228.25</v>
      </c>
      <c r="R132" s="16">
        <f t="shared" si="29"/>
        <v>231.26250000000002</v>
      </c>
      <c r="T132" s="6">
        <f t="shared" si="18"/>
        <v>1.2358516825678788E-3</v>
      </c>
      <c r="V132" s="23">
        <f>+claims!D132</f>
        <v>0</v>
      </c>
      <c r="W132" s="23">
        <f>+claims!E132</f>
        <v>1</v>
      </c>
      <c r="X132" s="23">
        <f>+claims!F132</f>
        <v>2</v>
      </c>
      <c r="Z132" s="6">
        <f t="shared" si="30"/>
        <v>0</v>
      </c>
      <c r="AA132" s="6">
        <f t="shared" si="31"/>
        <v>4.3196544276457886E-3</v>
      </c>
      <c r="AB132" s="6">
        <f t="shared" si="33"/>
        <v>8.7623220153340634E-3</v>
      </c>
      <c r="AD132" s="6">
        <f t="shared" ref="AD132:AD194" si="35">(+Z132+(AA132*2)+(AB132*3))/6</f>
        <v>5.8210458168822948E-3</v>
      </c>
    </row>
    <row r="133" spans="1:30">
      <c r="A133" t="s">
        <v>198</v>
      </c>
      <c r="B133" t="s">
        <v>547</v>
      </c>
      <c r="C133" s="87">
        <v>62.2</v>
      </c>
      <c r="D133" s="87">
        <v>65.3</v>
      </c>
      <c r="E133" s="87">
        <v>64</v>
      </c>
      <c r="F133" s="87">
        <v>62.1</v>
      </c>
      <c r="G133" s="40">
        <f t="shared" si="27"/>
        <v>63.4</v>
      </c>
      <c r="H133" s="87">
        <v>60.8</v>
      </c>
      <c r="I133" s="87">
        <v>59.3</v>
      </c>
      <c r="J133" s="87">
        <v>58.2</v>
      </c>
      <c r="K133" s="87">
        <v>59.5</v>
      </c>
      <c r="L133" s="40">
        <f t="shared" si="34"/>
        <v>59.45</v>
      </c>
      <c r="M133" s="87">
        <v>59.7</v>
      </c>
      <c r="N133" s="87">
        <v>61.1</v>
      </c>
      <c r="O133" s="87">
        <v>61.6</v>
      </c>
      <c r="P133" s="87">
        <v>57.5</v>
      </c>
      <c r="Q133" s="40">
        <f t="shared" si="32"/>
        <v>59.975000000000001</v>
      </c>
      <c r="R133" s="16">
        <f t="shared" si="29"/>
        <v>60.370833333333337</v>
      </c>
      <c r="T133" s="6">
        <f t="shared" ref="T133:T196" si="36">+R133/$R$267</f>
        <v>3.2261778694351646E-4</v>
      </c>
      <c r="V133" s="23">
        <f>+claims!D133</f>
        <v>0</v>
      </c>
      <c r="W133" s="23">
        <f>+claims!E133</f>
        <v>0</v>
      </c>
      <c r="X133" s="23">
        <f>+claims!F133</f>
        <v>0</v>
      </c>
      <c r="Z133" s="6">
        <f t="shared" si="30"/>
        <v>0</v>
      </c>
      <c r="AA133" s="6">
        <f t="shared" si="31"/>
        <v>0</v>
      </c>
      <c r="AB133" s="6">
        <f t="shared" si="33"/>
        <v>0</v>
      </c>
      <c r="AD133" s="6">
        <f t="shared" si="35"/>
        <v>0</v>
      </c>
    </row>
    <row r="134" spans="1:30">
      <c r="A134" t="s">
        <v>199</v>
      </c>
      <c r="B134" t="s">
        <v>200</v>
      </c>
      <c r="C134" s="87">
        <v>1139.8</v>
      </c>
      <c r="D134" s="87">
        <v>1083.7</v>
      </c>
      <c r="E134" s="87">
        <v>1052.4000000000001</v>
      </c>
      <c r="F134" s="87">
        <v>767.7</v>
      </c>
      <c r="G134" s="40">
        <f t="shared" si="27"/>
        <v>1010.9000000000001</v>
      </c>
      <c r="H134" s="92">
        <v>1087.2</v>
      </c>
      <c r="I134" s="92">
        <v>1045.5999999999999</v>
      </c>
      <c r="J134" s="92">
        <v>1115.2</v>
      </c>
      <c r="K134" s="87">
        <v>797.8</v>
      </c>
      <c r="L134" s="40">
        <f t="shared" si="34"/>
        <v>1011.45</v>
      </c>
      <c r="M134" s="92">
        <v>1148.4000000000001</v>
      </c>
      <c r="N134" s="92">
        <v>1113.0999999999999</v>
      </c>
      <c r="O134" s="92">
        <v>1158.5</v>
      </c>
      <c r="P134" s="87">
        <v>832.40000000000009</v>
      </c>
      <c r="Q134" s="40">
        <f t="shared" si="32"/>
        <v>1063.0999999999999</v>
      </c>
      <c r="R134" s="16">
        <f t="shared" si="29"/>
        <v>1037.1833333333334</v>
      </c>
      <c r="T134" s="6">
        <f t="shared" si="36"/>
        <v>5.5426399335446134E-3</v>
      </c>
      <c r="V134" s="23">
        <f>+claims!D134</f>
        <v>14</v>
      </c>
      <c r="W134" s="23">
        <f>+claims!E134</f>
        <v>12</v>
      </c>
      <c r="X134" s="23">
        <f>+claims!F134</f>
        <v>8</v>
      </c>
      <c r="Z134" s="6">
        <f t="shared" si="30"/>
        <v>1.3849045405084576E-2</v>
      </c>
      <c r="AA134" s="6">
        <f t="shared" si="31"/>
        <v>1.1864155420436007E-2</v>
      </c>
      <c r="AB134" s="6">
        <f t="shared" si="33"/>
        <v>7.5251622613112601E-3</v>
      </c>
      <c r="AD134" s="6">
        <f t="shared" si="35"/>
        <v>1.0025473838315061E-2</v>
      </c>
    </row>
    <row r="135" spans="1:30">
      <c r="A135" t="s">
        <v>201</v>
      </c>
      <c r="B135" t="s">
        <v>548</v>
      </c>
      <c r="C135" s="87">
        <v>185.3</v>
      </c>
      <c r="D135" s="87">
        <v>182.3</v>
      </c>
      <c r="E135" s="87">
        <v>184.60000000000002</v>
      </c>
      <c r="F135" s="87">
        <v>134.1</v>
      </c>
      <c r="G135" s="40">
        <f t="shared" si="27"/>
        <v>171.57500000000002</v>
      </c>
      <c r="H135" s="87">
        <v>179</v>
      </c>
      <c r="I135" s="87">
        <v>174.6</v>
      </c>
      <c r="J135" s="87">
        <v>176.7</v>
      </c>
      <c r="K135" s="87">
        <v>127.2</v>
      </c>
      <c r="L135" s="40">
        <f t="shared" si="34"/>
        <v>164.375</v>
      </c>
      <c r="M135" s="87">
        <v>176.5</v>
      </c>
      <c r="N135" s="87">
        <v>172.9</v>
      </c>
      <c r="O135" s="87">
        <v>173.9</v>
      </c>
      <c r="P135" s="87">
        <v>128.4</v>
      </c>
      <c r="Q135" s="40">
        <f t="shared" si="32"/>
        <v>162.92499999999998</v>
      </c>
      <c r="R135" s="16">
        <f t="shared" si="29"/>
        <v>164.85</v>
      </c>
      <c r="T135" s="6">
        <f t="shared" si="36"/>
        <v>8.8094762389628585E-4</v>
      </c>
      <c r="V135" s="23">
        <f>+claims!D135</f>
        <v>1</v>
      </c>
      <c r="W135" s="23">
        <f>+claims!E135</f>
        <v>2</v>
      </c>
      <c r="X135" s="23">
        <f>+claims!F135</f>
        <v>2</v>
      </c>
      <c r="Z135" s="6">
        <f t="shared" si="30"/>
        <v>5.8283549468162608E-3</v>
      </c>
      <c r="AA135" s="6">
        <f t="shared" si="31"/>
        <v>1.2167300380228136E-2</v>
      </c>
      <c r="AB135" s="6">
        <f t="shared" si="33"/>
        <v>1.2275586926499925E-2</v>
      </c>
      <c r="AD135" s="6">
        <f t="shared" si="35"/>
        <v>1.1164952747795385E-2</v>
      </c>
    </row>
    <row r="136" spans="1:30">
      <c r="A136" t="s">
        <v>202</v>
      </c>
      <c r="B136" t="s">
        <v>549</v>
      </c>
      <c r="C136" s="87">
        <v>233.70000000000002</v>
      </c>
      <c r="D136" s="87">
        <v>233.7</v>
      </c>
      <c r="E136" s="87">
        <v>240.9</v>
      </c>
      <c r="F136" s="87">
        <v>204.8</v>
      </c>
      <c r="G136" s="40">
        <f t="shared" si="27"/>
        <v>228.27499999999998</v>
      </c>
      <c r="H136" s="87">
        <v>245</v>
      </c>
      <c r="I136" s="87">
        <v>232.5</v>
      </c>
      <c r="J136" s="87">
        <v>245</v>
      </c>
      <c r="K136" s="87">
        <v>209.6</v>
      </c>
      <c r="L136" s="40">
        <f t="shared" si="34"/>
        <v>233.02500000000001</v>
      </c>
      <c r="M136" s="87">
        <v>247.9</v>
      </c>
      <c r="N136" s="87">
        <v>218.9</v>
      </c>
      <c r="O136" s="87">
        <v>199.9</v>
      </c>
      <c r="P136" s="87">
        <v>164.1</v>
      </c>
      <c r="Q136" s="40">
        <f t="shared" si="32"/>
        <v>207.70000000000002</v>
      </c>
      <c r="R136" s="16">
        <f t="shared" si="29"/>
        <v>219.57083333333335</v>
      </c>
      <c r="T136" s="6">
        <f t="shared" si="36"/>
        <v>1.1733721801754772E-3</v>
      </c>
      <c r="V136" s="23">
        <f>+claims!D136</f>
        <v>3</v>
      </c>
      <c r="W136" s="23">
        <f>+claims!E136</f>
        <v>2</v>
      </c>
      <c r="X136" s="23">
        <f>+claims!F136</f>
        <v>5</v>
      </c>
      <c r="Z136" s="6">
        <f t="shared" si="30"/>
        <v>1.31420435877779E-2</v>
      </c>
      <c r="AA136" s="6">
        <f t="shared" si="31"/>
        <v>8.5827700890462391E-3</v>
      </c>
      <c r="AB136" s="6">
        <f t="shared" si="33"/>
        <v>2.4073182474723155E-2</v>
      </c>
      <c r="AD136" s="6">
        <f t="shared" si="35"/>
        <v>1.7087855198339975E-2</v>
      </c>
    </row>
    <row r="137" spans="1:30">
      <c r="A137" t="s">
        <v>203</v>
      </c>
      <c r="B137" t="s">
        <v>506</v>
      </c>
      <c r="C137" s="87">
        <v>231.29999999999998</v>
      </c>
      <c r="D137" s="87">
        <v>222.5</v>
      </c>
      <c r="E137" s="87">
        <v>212.6</v>
      </c>
      <c r="F137" s="87">
        <v>190.9</v>
      </c>
      <c r="G137" s="40">
        <f t="shared" si="27"/>
        <v>214.32499999999999</v>
      </c>
      <c r="H137" s="87">
        <v>230.4</v>
      </c>
      <c r="I137" s="87">
        <v>215.5</v>
      </c>
      <c r="J137" s="87">
        <v>182.9</v>
      </c>
      <c r="K137" s="87">
        <v>180.2</v>
      </c>
      <c r="L137" s="40">
        <f t="shared" si="34"/>
        <v>202.25</v>
      </c>
      <c r="M137" s="87">
        <v>218.60000000000002</v>
      </c>
      <c r="N137" s="87">
        <v>204.1</v>
      </c>
      <c r="O137" s="87">
        <v>214.79999999999998</v>
      </c>
      <c r="P137" s="87">
        <v>177.6</v>
      </c>
      <c r="Q137" s="40">
        <f t="shared" si="32"/>
        <v>203.77500000000001</v>
      </c>
      <c r="R137" s="16">
        <f t="shared" si="29"/>
        <v>205.02500000000001</v>
      </c>
      <c r="T137" s="6">
        <f t="shared" si="36"/>
        <v>1.0956401976908463E-3</v>
      </c>
      <c r="V137" s="23">
        <f>+claims!D137</f>
        <v>4</v>
      </c>
      <c r="W137" s="23">
        <f>+claims!E137</f>
        <v>2</v>
      </c>
      <c r="X137" s="23">
        <f>+claims!F137</f>
        <v>1</v>
      </c>
      <c r="Z137" s="6">
        <f t="shared" si="30"/>
        <v>1.8663245071736848E-2</v>
      </c>
      <c r="AA137" s="6">
        <f t="shared" si="31"/>
        <v>9.8887515451174281E-3</v>
      </c>
      <c r="AB137" s="6">
        <f t="shared" si="33"/>
        <v>4.9073733284259596E-3</v>
      </c>
      <c r="AD137" s="6">
        <f t="shared" si="35"/>
        <v>8.8604780245415977E-3</v>
      </c>
    </row>
    <row r="138" spans="1:30">
      <c r="A138" t="s">
        <v>204</v>
      </c>
      <c r="B138" t="s">
        <v>550</v>
      </c>
      <c r="C138" s="87">
        <v>2822.5</v>
      </c>
      <c r="D138" s="87">
        <v>2836.8</v>
      </c>
      <c r="E138" s="87">
        <v>2952.2</v>
      </c>
      <c r="F138" s="87">
        <v>3106.5</v>
      </c>
      <c r="G138" s="40">
        <f t="shared" si="27"/>
        <v>2929.5</v>
      </c>
      <c r="H138" s="92">
        <v>2902.4</v>
      </c>
      <c r="I138" s="92">
        <v>2873.1</v>
      </c>
      <c r="J138" s="92">
        <v>2942.5</v>
      </c>
      <c r="K138" s="92">
        <v>3080.7</v>
      </c>
      <c r="L138" s="40">
        <f t="shared" si="34"/>
        <v>2949.6750000000002</v>
      </c>
      <c r="M138" s="92">
        <v>2907</v>
      </c>
      <c r="N138" s="92">
        <v>2899.5</v>
      </c>
      <c r="O138" s="92">
        <v>2992.7</v>
      </c>
      <c r="P138" s="92">
        <v>3121.4</v>
      </c>
      <c r="Q138" s="40">
        <f t="shared" si="32"/>
        <v>2980.15</v>
      </c>
      <c r="R138" s="16">
        <f t="shared" si="29"/>
        <v>2961.5500000000006</v>
      </c>
      <c r="T138" s="6">
        <f t="shared" si="36"/>
        <v>1.5826329606005739E-2</v>
      </c>
      <c r="V138" s="23">
        <f>+claims!D138</f>
        <v>98</v>
      </c>
      <c r="W138" s="23">
        <f>+claims!E138</f>
        <v>115</v>
      </c>
      <c r="X138" s="23">
        <f>+claims!F138</f>
        <v>167</v>
      </c>
      <c r="Z138" s="6">
        <f t="shared" si="30"/>
        <v>3.3452807646356032E-2</v>
      </c>
      <c r="AA138" s="6">
        <f t="shared" si="31"/>
        <v>3.8987346063549373E-2</v>
      </c>
      <c r="AB138" s="6">
        <f t="shared" si="33"/>
        <v>5.6037447779474184E-2</v>
      </c>
      <c r="AD138" s="6">
        <f t="shared" si="35"/>
        <v>4.6589973851979556E-2</v>
      </c>
    </row>
    <row r="139" spans="1:30">
      <c r="A139" t="s">
        <v>205</v>
      </c>
      <c r="B139" t="s">
        <v>206</v>
      </c>
      <c r="C139" s="40">
        <v>170.4</v>
      </c>
      <c r="D139" s="40">
        <v>169.8</v>
      </c>
      <c r="E139" s="40">
        <v>168.3</v>
      </c>
      <c r="F139" s="40">
        <v>171.9</v>
      </c>
      <c r="G139" s="40">
        <f t="shared" si="27"/>
        <v>170.10000000000002</v>
      </c>
      <c r="H139" s="40">
        <v>170.2</v>
      </c>
      <c r="I139" s="40">
        <v>169</v>
      </c>
      <c r="J139" s="40">
        <v>174.6</v>
      </c>
      <c r="K139" s="40">
        <v>179.5</v>
      </c>
      <c r="L139" s="40">
        <f t="shared" si="34"/>
        <v>173.32499999999999</v>
      </c>
      <c r="M139" s="40">
        <v>181.9</v>
      </c>
      <c r="N139" s="40">
        <v>186.2</v>
      </c>
      <c r="O139" s="40">
        <v>191.3</v>
      </c>
      <c r="P139" s="40">
        <v>197</v>
      </c>
      <c r="Q139" s="40">
        <f t="shared" si="32"/>
        <v>189.10000000000002</v>
      </c>
      <c r="R139" s="16">
        <f t="shared" si="29"/>
        <v>180.67500000000004</v>
      </c>
      <c r="T139" s="6">
        <f t="shared" si="36"/>
        <v>9.6551538942955101E-4</v>
      </c>
      <c r="V139" s="23">
        <f>+claims!D139</f>
        <v>3</v>
      </c>
      <c r="W139" s="23">
        <f>+claims!E139</f>
        <v>3</v>
      </c>
      <c r="X139" s="23">
        <f>+claims!F139</f>
        <v>4</v>
      </c>
      <c r="Z139" s="6">
        <f t="shared" si="30"/>
        <v>1.7636684303350969E-2</v>
      </c>
      <c r="AA139" s="6">
        <f t="shared" si="31"/>
        <v>1.7308524448290785E-2</v>
      </c>
      <c r="AB139" s="6">
        <f t="shared" si="33"/>
        <v>2.115282919090428E-2</v>
      </c>
      <c r="AD139" s="6">
        <f t="shared" si="35"/>
        <v>1.928537012877423E-2</v>
      </c>
    </row>
    <row r="140" spans="1:30">
      <c r="A140" t="s">
        <v>207</v>
      </c>
      <c r="B140" t="s">
        <v>208</v>
      </c>
      <c r="C140" s="87">
        <v>174.7</v>
      </c>
      <c r="D140" s="87">
        <v>178.8</v>
      </c>
      <c r="E140" s="87">
        <v>186.10000000000002</v>
      </c>
      <c r="F140" s="87">
        <v>180.5</v>
      </c>
      <c r="G140" s="40">
        <f t="shared" si="27"/>
        <v>180.02500000000001</v>
      </c>
      <c r="H140" s="87">
        <v>181.7</v>
      </c>
      <c r="I140" s="87">
        <v>186.9</v>
      </c>
      <c r="J140" s="87">
        <v>188.7</v>
      </c>
      <c r="K140" s="87">
        <v>176.1</v>
      </c>
      <c r="L140" s="40">
        <f t="shared" si="34"/>
        <v>183.35</v>
      </c>
      <c r="M140" s="87">
        <v>173.2</v>
      </c>
      <c r="N140" s="87">
        <v>175.3</v>
      </c>
      <c r="O140" s="87">
        <v>184.8</v>
      </c>
      <c r="P140" s="87">
        <v>178.10000000000002</v>
      </c>
      <c r="Q140" s="40">
        <f t="shared" si="32"/>
        <v>177.85</v>
      </c>
      <c r="R140" s="16">
        <f t="shared" si="29"/>
        <v>180.04583333333335</v>
      </c>
      <c r="T140" s="6">
        <f t="shared" si="36"/>
        <v>9.6215316389097185E-4</v>
      </c>
      <c r="V140" s="23">
        <f>+claims!D140</f>
        <v>12</v>
      </c>
      <c r="W140" s="23">
        <f>+claims!E140</f>
        <v>1</v>
      </c>
      <c r="X140" s="23">
        <f>+claims!F140</f>
        <v>7</v>
      </c>
      <c r="Z140" s="6">
        <f t="shared" si="30"/>
        <v>6.6657408693237052E-2</v>
      </c>
      <c r="AA140" s="6">
        <f t="shared" si="31"/>
        <v>5.4540496318516499E-3</v>
      </c>
      <c r="AB140" s="6">
        <f t="shared" si="33"/>
        <v>3.9359010402024178E-2</v>
      </c>
      <c r="AD140" s="6">
        <f t="shared" si="35"/>
        <v>3.2607089860502148E-2</v>
      </c>
    </row>
    <row r="141" spans="1:30">
      <c r="A141" t="s">
        <v>209</v>
      </c>
      <c r="B141" t="s">
        <v>210</v>
      </c>
      <c r="C141" s="87">
        <v>12</v>
      </c>
      <c r="D141" s="87">
        <v>12</v>
      </c>
      <c r="E141" s="87">
        <v>12</v>
      </c>
      <c r="F141" s="87">
        <v>12</v>
      </c>
      <c r="G141" s="40">
        <f t="shared" si="27"/>
        <v>12</v>
      </c>
      <c r="H141" s="87">
        <v>12</v>
      </c>
      <c r="I141" s="87">
        <v>12.7</v>
      </c>
      <c r="J141" s="87">
        <v>13.2</v>
      </c>
      <c r="K141" s="87">
        <v>14</v>
      </c>
      <c r="L141" s="40">
        <f t="shared" si="34"/>
        <v>12.975</v>
      </c>
      <c r="M141" s="87">
        <v>13.7</v>
      </c>
      <c r="N141" s="87">
        <v>14</v>
      </c>
      <c r="O141" s="87">
        <v>14</v>
      </c>
      <c r="P141" s="87">
        <v>14</v>
      </c>
      <c r="Q141" s="40">
        <f t="shared" si="32"/>
        <v>13.925000000000001</v>
      </c>
      <c r="R141" s="16">
        <f t="shared" si="29"/>
        <v>13.287500000000001</v>
      </c>
      <c r="T141" s="6">
        <f t="shared" si="36"/>
        <v>7.1007531407472855E-5</v>
      </c>
      <c r="V141" s="23">
        <f>+claims!D141</f>
        <v>0</v>
      </c>
      <c r="W141" s="23">
        <f>+claims!E141</f>
        <v>0</v>
      </c>
      <c r="X141" s="23">
        <f>+claims!F141</f>
        <v>0</v>
      </c>
      <c r="Z141" s="6">
        <f t="shared" si="30"/>
        <v>0</v>
      </c>
      <c r="AA141" s="6">
        <f t="shared" si="31"/>
        <v>0</v>
      </c>
      <c r="AB141" s="6">
        <f t="shared" si="33"/>
        <v>0</v>
      </c>
      <c r="AD141" s="6">
        <f t="shared" si="35"/>
        <v>0</v>
      </c>
    </row>
    <row r="142" spans="1:30">
      <c r="A142" t="s">
        <v>211</v>
      </c>
      <c r="B142" t="s">
        <v>462</v>
      </c>
      <c r="C142" s="40">
        <v>16.2</v>
      </c>
      <c r="D142" s="40">
        <v>16.2</v>
      </c>
      <c r="E142" s="40">
        <v>16.2</v>
      </c>
      <c r="F142" s="40">
        <v>16.2</v>
      </c>
      <c r="G142" s="40">
        <f t="shared" si="27"/>
        <v>16.2</v>
      </c>
      <c r="H142" s="40">
        <v>12.5</v>
      </c>
      <c r="I142" s="40">
        <v>12.5</v>
      </c>
      <c r="J142" s="40">
        <v>12.5</v>
      </c>
      <c r="K142" s="40">
        <v>12.5</v>
      </c>
      <c r="L142" s="40">
        <f t="shared" si="34"/>
        <v>12.5</v>
      </c>
      <c r="M142" s="40">
        <v>13.4</v>
      </c>
      <c r="N142" s="40">
        <v>13.4</v>
      </c>
      <c r="O142" s="40">
        <v>13.4</v>
      </c>
      <c r="P142" s="40">
        <v>13.4</v>
      </c>
      <c r="Q142" s="40">
        <f t="shared" si="32"/>
        <v>13.4</v>
      </c>
      <c r="R142" s="16">
        <f t="shared" si="29"/>
        <v>13.566666666666668</v>
      </c>
      <c r="T142" s="6">
        <f t="shared" si="36"/>
        <v>7.2499379825252927E-5</v>
      </c>
      <c r="V142" s="23">
        <f>+claims!D142</f>
        <v>0</v>
      </c>
      <c r="W142" s="23">
        <f>+claims!E142</f>
        <v>0</v>
      </c>
      <c r="X142" s="23">
        <f>+claims!F142</f>
        <v>0</v>
      </c>
      <c r="Z142" s="6">
        <f t="shared" si="30"/>
        <v>0</v>
      </c>
      <c r="AA142" s="6">
        <f t="shared" si="31"/>
        <v>0</v>
      </c>
      <c r="AB142" s="6">
        <f t="shared" si="33"/>
        <v>0</v>
      </c>
      <c r="AD142" s="6">
        <f t="shared" si="35"/>
        <v>0</v>
      </c>
    </row>
    <row r="143" spans="1:30" outlineLevel="1">
      <c r="A143" t="s">
        <v>212</v>
      </c>
      <c r="B143" t="s">
        <v>213</v>
      </c>
      <c r="C143" s="40"/>
      <c r="D143" s="40" t="s">
        <v>213</v>
      </c>
      <c r="E143" s="40"/>
      <c r="F143" s="76">
        <v>19</v>
      </c>
      <c r="G143" s="40">
        <f t="shared" si="27"/>
        <v>19</v>
      </c>
      <c r="H143" s="40"/>
      <c r="I143" s="40" t="s">
        <v>213</v>
      </c>
      <c r="J143" s="40"/>
      <c r="K143" s="76">
        <v>19</v>
      </c>
      <c r="L143" s="40">
        <f t="shared" si="34"/>
        <v>19</v>
      </c>
      <c r="M143" s="40"/>
      <c r="N143" s="40" t="s">
        <v>213</v>
      </c>
      <c r="O143" s="40"/>
      <c r="P143" s="40">
        <v>18.5</v>
      </c>
      <c r="Q143" s="40">
        <f t="shared" ref="Q143:Q173" si="37">AVERAGE(M143:P143)</f>
        <v>18.5</v>
      </c>
      <c r="R143" s="16">
        <f t="shared" si="29"/>
        <v>18.75</v>
      </c>
      <c r="T143" s="6">
        <f t="shared" si="36"/>
        <v>1.0019877432851295E-4</v>
      </c>
      <c r="V143" s="23">
        <f>+claims!D143</f>
        <v>0</v>
      </c>
      <c r="W143" s="23">
        <f>+claims!E143</f>
        <v>0</v>
      </c>
      <c r="X143" s="23">
        <f>+claims!F143</f>
        <v>0</v>
      </c>
      <c r="Z143" s="6">
        <f t="shared" si="30"/>
        <v>0</v>
      </c>
      <c r="AA143" s="6">
        <f t="shared" si="31"/>
        <v>0</v>
      </c>
      <c r="AB143" s="6">
        <f t="shared" si="33"/>
        <v>0</v>
      </c>
      <c r="AD143" s="6">
        <f t="shared" si="35"/>
        <v>0</v>
      </c>
    </row>
    <row r="144" spans="1:30" outlineLevel="1">
      <c r="A144" t="s">
        <v>214</v>
      </c>
      <c r="B144" t="s">
        <v>215</v>
      </c>
      <c r="C144" s="40"/>
      <c r="D144" s="40" t="s">
        <v>215</v>
      </c>
      <c r="E144" s="40"/>
      <c r="F144" s="76">
        <v>5</v>
      </c>
      <c r="G144" s="40">
        <f t="shared" si="27"/>
        <v>5</v>
      </c>
      <c r="H144" s="40"/>
      <c r="I144" s="40" t="s">
        <v>215</v>
      </c>
      <c r="J144" s="40"/>
      <c r="K144" s="76">
        <v>7.5</v>
      </c>
      <c r="L144" s="40">
        <f t="shared" si="34"/>
        <v>7.5</v>
      </c>
      <c r="M144" s="40"/>
      <c r="N144" s="40" t="s">
        <v>215</v>
      </c>
      <c r="O144" s="40"/>
      <c r="P144" s="40">
        <v>6</v>
      </c>
      <c r="Q144" s="40">
        <f t="shared" si="37"/>
        <v>6</v>
      </c>
      <c r="R144" s="16">
        <f t="shared" si="29"/>
        <v>6.333333333333333</v>
      </c>
      <c r="T144" s="6">
        <f t="shared" si="36"/>
        <v>3.3844919328742151E-5</v>
      </c>
      <c r="V144" s="23">
        <f>+claims!D144</f>
        <v>0</v>
      </c>
      <c r="W144" s="23">
        <f>+claims!E144</f>
        <v>0</v>
      </c>
      <c r="X144" s="23">
        <f>+claims!F144</f>
        <v>0</v>
      </c>
      <c r="Z144" s="6">
        <f t="shared" si="30"/>
        <v>0</v>
      </c>
      <c r="AA144" s="6">
        <f t="shared" si="31"/>
        <v>0</v>
      </c>
      <c r="AB144" s="6">
        <f t="shared" si="33"/>
        <v>0</v>
      </c>
      <c r="AD144" s="6">
        <f t="shared" si="35"/>
        <v>0</v>
      </c>
    </row>
    <row r="145" spans="1:30" outlineLevel="1">
      <c r="A145" t="s">
        <v>216</v>
      </c>
      <c r="B145" t="s">
        <v>217</v>
      </c>
      <c r="C145" s="40"/>
      <c r="D145" s="40" t="s">
        <v>217</v>
      </c>
      <c r="E145" s="40"/>
      <c r="F145" s="83">
        <v>35.5</v>
      </c>
      <c r="G145" s="40">
        <f t="shared" si="27"/>
        <v>35.5</v>
      </c>
      <c r="H145" s="40"/>
      <c r="I145" s="40" t="s">
        <v>217</v>
      </c>
      <c r="J145" s="40"/>
      <c r="K145" s="83">
        <v>35.5</v>
      </c>
      <c r="L145" s="40">
        <f t="shared" si="34"/>
        <v>35.5</v>
      </c>
      <c r="M145" s="40"/>
      <c r="N145" s="40" t="s">
        <v>217</v>
      </c>
      <c r="O145" s="40"/>
      <c r="P145" s="95">
        <v>34</v>
      </c>
      <c r="Q145" s="40">
        <f t="shared" si="37"/>
        <v>34</v>
      </c>
      <c r="R145" s="16">
        <f t="shared" si="29"/>
        <v>34.75</v>
      </c>
      <c r="T145" s="6">
        <f t="shared" si="36"/>
        <v>1.8570172842217734E-4</v>
      </c>
      <c r="V145" s="23">
        <f>+claims!D145</f>
        <v>1</v>
      </c>
      <c r="W145" s="23">
        <f>+claims!E145</f>
        <v>0</v>
      </c>
      <c r="X145" s="23">
        <f>+claims!F145</f>
        <v>0</v>
      </c>
      <c r="Z145" s="6">
        <f t="shared" si="30"/>
        <v>0.01</v>
      </c>
      <c r="AA145" s="6">
        <f t="shared" si="31"/>
        <v>0</v>
      </c>
      <c r="AB145" s="6">
        <f t="shared" si="33"/>
        <v>0</v>
      </c>
      <c r="AD145" s="6">
        <f t="shared" si="35"/>
        <v>1.6666666666666668E-3</v>
      </c>
    </row>
    <row r="146" spans="1:30" outlineLevel="1">
      <c r="A146" t="s">
        <v>509</v>
      </c>
      <c r="B146" t="s">
        <v>507</v>
      </c>
      <c r="C146" s="40"/>
      <c r="D146" s="40" t="s">
        <v>507</v>
      </c>
      <c r="E146" s="40"/>
      <c r="F146" s="76">
        <v>26</v>
      </c>
      <c r="G146" s="40">
        <f>AVERAGE(C146:F146)</f>
        <v>26</v>
      </c>
      <c r="H146" s="40"/>
      <c r="I146" s="40" t="s">
        <v>507</v>
      </c>
      <c r="J146" s="40"/>
      <c r="K146" s="76">
        <v>25</v>
      </c>
      <c r="L146" s="40">
        <f>AVERAGE(H146:K146)</f>
        <v>25</v>
      </c>
      <c r="M146" s="40"/>
      <c r="N146" s="40" t="s">
        <v>507</v>
      </c>
      <c r="O146" s="40"/>
      <c r="P146" s="40">
        <v>27</v>
      </c>
      <c r="Q146" s="40">
        <f>AVERAGE(M146:P146)</f>
        <v>27</v>
      </c>
      <c r="R146" s="16">
        <f>IF(G146&gt;0,(+G146+(L146*2)+(Q146*3))/6,IF(L146&gt;0,((L146*2)+(Q146*3))/5,Q146))</f>
        <v>26.166666666666668</v>
      </c>
      <c r="T146" s="6">
        <f t="shared" si="36"/>
        <v>1.3983295617401364E-4</v>
      </c>
      <c r="V146" s="23">
        <f>+claims!D146</f>
        <v>0</v>
      </c>
      <c r="W146" s="23">
        <f>+claims!E146</f>
        <v>0</v>
      </c>
      <c r="X146" s="23">
        <f>+claims!F146</f>
        <v>0</v>
      </c>
      <c r="Z146" s="6">
        <f>IF(G146&gt;100,IF(V146&lt;1,0,+V146/G146),IF(V146&lt;1,0,+V146/100))</f>
        <v>0</v>
      </c>
      <c r="AA146" s="6">
        <f>IF(L146&gt;100,IF(W146&lt;1,0,+W146/L146),IF(W146&lt;1,0,+W146/100))</f>
        <v>0</v>
      </c>
      <c r="AB146" s="6">
        <f>IF(Q146&gt;100,IF(X146&lt;1,0,+X146/Q146),IF(X146&lt;1,0,+X146/100))</f>
        <v>0</v>
      </c>
      <c r="AD146" s="6">
        <f t="shared" si="35"/>
        <v>0</v>
      </c>
    </row>
    <row r="147" spans="1:30" outlineLevel="1">
      <c r="A147" t="s">
        <v>218</v>
      </c>
      <c r="B147" t="s">
        <v>219</v>
      </c>
      <c r="C147" s="40"/>
      <c r="D147" s="40" t="s">
        <v>219</v>
      </c>
      <c r="E147" s="40"/>
      <c r="F147" s="83">
        <v>28.5</v>
      </c>
      <c r="G147" s="40">
        <f t="shared" ref="G147:G209" si="38">AVERAGE(C147:F147)</f>
        <v>28.5</v>
      </c>
      <c r="H147" s="40"/>
      <c r="I147" s="40" t="s">
        <v>219</v>
      </c>
      <c r="J147" s="40"/>
      <c r="K147" s="83">
        <v>27.5</v>
      </c>
      <c r="L147" s="40">
        <f t="shared" ref="L147:L164" si="39">AVERAGE(H147:K147)</f>
        <v>27.5</v>
      </c>
      <c r="M147" s="40"/>
      <c r="N147" s="40" t="s">
        <v>219</v>
      </c>
      <c r="O147" s="40"/>
      <c r="P147" s="95">
        <v>27.5</v>
      </c>
      <c r="Q147" s="40">
        <f t="shared" si="37"/>
        <v>27.5</v>
      </c>
      <c r="R147" s="16">
        <f t="shared" si="29"/>
        <v>27.666666666666668</v>
      </c>
      <c r="T147" s="6">
        <f t="shared" si="36"/>
        <v>1.4784885812029467E-4</v>
      </c>
      <c r="V147" s="23">
        <f>+claims!D147</f>
        <v>1</v>
      </c>
      <c r="W147" s="23">
        <f>+claims!E147</f>
        <v>1</v>
      </c>
      <c r="X147" s="23">
        <f>+claims!F147</f>
        <v>1</v>
      </c>
      <c r="Z147" s="6">
        <f t="shared" si="30"/>
        <v>0.01</v>
      </c>
      <c r="AA147" s="6">
        <f t="shared" si="31"/>
        <v>0.01</v>
      </c>
      <c r="AB147" s="6">
        <f t="shared" si="33"/>
        <v>0.01</v>
      </c>
      <c r="AD147" s="6">
        <f t="shared" si="35"/>
        <v>0.01</v>
      </c>
    </row>
    <row r="148" spans="1:30" outlineLevel="1">
      <c r="A148" t="s">
        <v>220</v>
      </c>
      <c r="B148" t="s">
        <v>221</v>
      </c>
      <c r="C148" s="40"/>
      <c r="D148" s="40" t="s">
        <v>221</v>
      </c>
      <c r="E148" s="40"/>
      <c r="F148" s="83">
        <v>3</v>
      </c>
      <c r="G148" s="40">
        <f t="shared" si="38"/>
        <v>3</v>
      </c>
      <c r="H148" s="40"/>
      <c r="I148" s="40" t="s">
        <v>221</v>
      </c>
      <c r="J148" s="40"/>
      <c r="K148" s="83">
        <v>3</v>
      </c>
      <c r="L148" s="40">
        <f t="shared" si="39"/>
        <v>3</v>
      </c>
      <c r="M148" s="40"/>
      <c r="N148" s="40" t="s">
        <v>221</v>
      </c>
      <c r="O148" s="40"/>
      <c r="P148" s="95">
        <v>3</v>
      </c>
      <c r="Q148" s="40">
        <f t="shared" si="37"/>
        <v>3</v>
      </c>
      <c r="R148" s="16">
        <f t="shared" si="29"/>
        <v>3</v>
      </c>
      <c r="T148" s="6">
        <f t="shared" si="36"/>
        <v>1.6031803892562072E-5</v>
      </c>
      <c r="V148" s="23">
        <f>+claims!D148</f>
        <v>0</v>
      </c>
      <c r="W148" s="23">
        <f>+claims!E148</f>
        <v>0</v>
      </c>
      <c r="X148" s="23">
        <f>+claims!F148</f>
        <v>0</v>
      </c>
      <c r="Z148" s="6">
        <f t="shared" si="30"/>
        <v>0</v>
      </c>
      <c r="AA148" s="6">
        <f t="shared" si="31"/>
        <v>0</v>
      </c>
      <c r="AB148" s="6">
        <f t="shared" si="33"/>
        <v>0</v>
      </c>
      <c r="AD148" s="6">
        <f t="shared" si="35"/>
        <v>0</v>
      </c>
    </row>
    <row r="149" spans="1:30" outlineLevel="1">
      <c r="A149" t="s">
        <v>222</v>
      </c>
      <c r="B149" t="s">
        <v>223</v>
      </c>
      <c r="C149" s="40"/>
      <c r="D149" s="40" t="s">
        <v>223</v>
      </c>
      <c r="E149" s="40"/>
      <c r="F149" s="83">
        <v>81.5</v>
      </c>
      <c r="G149" s="40">
        <f t="shared" si="38"/>
        <v>81.5</v>
      </c>
      <c r="H149" s="40"/>
      <c r="I149" s="40" t="s">
        <v>223</v>
      </c>
      <c r="J149" s="40"/>
      <c r="K149" s="83">
        <v>83</v>
      </c>
      <c r="L149" s="40">
        <f t="shared" si="39"/>
        <v>83</v>
      </c>
      <c r="M149" s="40"/>
      <c r="N149" s="40" t="s">
        <v>223</v>
      </c>
      <c r="O149" s="40"/>
      <c r="P149" s="95">
        <v>83.5</v>
      </c>
      <c r="Q149" s="40">
        <f t="shared" si="37"/>
        <v>83.5</v>
      </c>
      <c r="R149" s="16">
        <f t="shared" si="29"/>
        <v>83</v>
      </c>
      <c r="T149" s="6">
        <f t="shared" si="36"/>
        <v>4.4354657436088401E-4</v>
      </c>
      <c r="V149" s="23">
        <f>+claims!D149</f>
        <v>1</v>
      </c>
      <c r="W149" s="23">
        <f>+claims!E149</f>
        <v>1</v>
      </c>
      <c r="X149" s="23">
        <f>+claims!F149</f>
        <v>0</v>
      </c>
      <c r="Z149" s="6">
        <f t="shared" si="30"/>
        <v>0.01</v>
      </c>
      <c r="AA149" s="6">
        <f t="shared" si="31"/>
        <v>0.01</v>
      </c>
      <c r="AB149" s="6">
        <f t="shared" si="33"/>
        <v>0</v>
      </c>
      <c r="AD149" s="6">
        <f t="shared" si="35"/>
        <v>5.0000000000000001E-3</v>
      </c>
    </row>
    <row r="150" spans="1:30" outlineLevel="1">
      <c r="A150" t="s">
        <v>224</v>
      </c>
      <c r="B150" t="s">
        <v>225</v>
      </c>
      <c r="C150" s="40"/>
      <c r="D150" s="40" t="s">
        <v>225</v>
      </c>
      <c r="E150" s="40"/>
      <c r="F150" s="83">
        <v>483.5</v>
      </c>
      <c r="G150" s="40">
        <f t="shared" si="38"/>
        <v>483.5</v>
      </c>
      <c r="H150" s="40"/>
      <c r="I150" s="40" t="s">
        <v>225</v>
      </c>
      <c r="J150" s="40"/>
      <c r="K150" s="83">
        <v>479.5</v>
      </c>
      <c r="L150" s="40">
        <f t="shared" si="39"/>
        <v>479.5</v>
      </c>
      <c r="M150" s="40"/>
      <c r="N150" s="40" t="s">
        <v>225</v>
      </c>
      <c r="O150" s="40"/>
      <c r="P150" s="95">
        <v>482.5</v>
      </c>
      <c r="Q150" s="40">
        <f t="shared" si="37"/>
        <v>482.5</v>
      </c>
      <c r="R150" s="16">
        <f t="shared" si="29"/>
        <v>481.66666666666669</v>
      </c>
      <c r="T150" s="6">
        <f t="shared" si="36"/>
        <v>2.5739951805280217E-3</v>
      </c>
      <c r="V150" s="23">
        <f>+claims!D150</f>
        <v>12</v>
      </c>
      <c r="W150" s="23">
        <f>+claims!E150</f>
        <v>12</v>
      </c>
      <c r="X150" s="23">
        <f>+claims!F150</f>
        <v>14</v>
      </c>
      <c r="Z150" s="6">
        <f t="shared" si="30"/>
        <v>2.481902792140641E-2</v>
      </c>
      <c r="AA150" s="6">
        <f t="shared" si="31"/>
        <v>2.502606882168926E-2</v>
      </c>
      <c r="AB150" s="6">
        <f t="shared" si="33"/>
        <v>2.9015544041450778E-2</v>
      </c>
      <c r="AD150" s="6">
        <f t="shared" si="35"/>
        <v>2.6986299614856213E-2</v>
      </c>
    </row>
    <row r="151" spans="1:30" outlineLevel="1">
      <c r="A151" t="s">
        <v>226</v>
      </c>
      <c r="B151" t="s">
        <v>227</v>
      </c>
      <c r="C151" s="40"/>
      <c r="D151" s="40" t="s">
        <v>227</v>
      </c>
      <c r="E151" s="40"/>
      <c r="F151" s="83">
        <v>86.5</v>
      </c>
      <c r="G151" s="40">
        <f t="shared" si="38"/>
        <v>86.5</v>
      </c>
      <c r="H151" s="40"/>
      <c r="I151" s="40" t="s">
        <v>227</v>
      </c>
      <c r="J151" s="40"/>
      <c r="K151" s="83">
        <v>87</v>
      </c>
      <c r="L151" s="40">
        <f t="shared" si="39"/>
        <v>87</v>
      </c>
      <c r="M151" s="40"/>
      <c r="N151" s="40" t="s">
        <v>227</v>
      </c>
      <c r="O151" s="40"/>
      <c r="P151" s="95">
        <v>81.5</v>
      </c>
      <c r="Q151" s="40">
        <f t="shared" si="37"/>
        <v>81.5</v>
      </c>
      <c r="R151" s="16">
        <f t="shared" si="29"/>
        <v>84.166666666666671</v>
      </c>
      <c r="T151" s="6">
        <f t="shared" si="36"/>
        <v>4.4978116476354705E-4</v>
      </c>
      <c r="V151" s="23">
        <f>+claims!D151</f>
        <v>4</v>
      </c>
      <c r="W151" s="23">
        <f>+claims!E151</f>
        <v>1</v>
      </c>
      <c r="X151" s="23">
        <f>+claims!F151</f>
        <v>0</v>
      </c>
      <c r="Z151" s="6">
        <f t="shared" si="30"/>
        <v>0.04</v>
      </c>
      <c r="AA151" s="6">
        <f t="shared" si="31"/>
        <v>0.01</v>
      </c>
      <c r="AB151" s="6">
        <f t="shared" si="33"/>
        <v>0</v>
      </c>
      <c r="AD151" s="6">
        <f t="shared" si="35"/>
        <v>0.01</v>
      </c>
    </row>
    <row r="152" spans="1:30" outlineLevel="1">
      <c r="A152" t="s">
        <v>228</v>
      </c>
      <c r="B152" t="s">
        <v>229</v>
      </c>
      <c r="C152" s="40"/>
      <c r="D152" s="40" t="s">
        <v>229</v>
      </c>
      <c r="E152" s="40"/>
      <c r="F152" s="83">
        <v>67</v>
      </c>
      <c r="G152" s="40">
        <f t="shared" si="38"/>
        <v>67</v>
      </c>
      <c r="H152" s="40"/>
      <c r="I152" s="40" t="s">
        <v>229</v>
      </c>
      <c r="J152" s="40"/>
      <c r="K152" s="83">
        <v>75</v>
      </c>
      <c r="L152" s="40">
        <f t="shared" si="39"/>
        <v>75</v>
      </c>
      <c r="M152" s="40"/>
      <c r="N152" s="40" t="s">
        <v>229</v>
      </c>
      <c r="O152" s="40"/>
      <c r="P152" s="95">
        <v>75</v>
      </c>
      <c r="Q152" s="40">
        <f t="shared" si="37"/>
        <v>75</v>
      </c>
      <c r="R152" s="16">
        <f t="shared" si="29"/>
        <v>73.666666666666671</v>
      </c>
      <c r="T152" s="6">
        <f t="shared" si="36"/>
        <v>3.936698511395798E-4</v>
      </c>
      <c r="V152" s="23">
        <f>+claims!D152</f>
        <v>1</v>
      </c>
      <c r="W152" s="23">
        <f>+claims!E152</f>
        <v>0</v>
      </c>
      <c r="X152" s="23">
        <f>+claims!F152</f>
        <v>2</v>
      </c>
      <c r="Z152" s="6">
        <f t="shared" si="30"/>
        <v>0.01</v>
      </c>
      <c r="AA152" s="6">
        <f t="shared" si="31"/>
        <v>0</v>
      </c>
      <c r="AB152" s="6">
        <f t="shared" si="33"/>
        <v>0.02</v>
      </c>
      <c r="AD152" s="6">
        <f t="shared" si="35"/>
        <v>1.1666666666666665E-2</v>
      </c>
    </row>
    <row r="153" spans="1:30" outlineLevel="1">
      <c r="A153" t="s">
        <v>230</v>
      </c>
      <c r="B153" t="s">
        <v>231</v>
      </c>
      <c r="C153" s="40"/>
      <c r="D153" s="40" t="s">
        <v>231</v>
      </c>
      <c r="E153" s="40"/>
      <c r="F153" s="83">
        <v>47.5</v>
      </c>
      <c r="G153" s="40">
        <f t="shared" si="38"/>
        <v>47.5</v>
      </c>
      <c r="H153" s="40"/>
      <c r="I153" s="40" t="s">
        <v>231</v>
      </c>
      <c r="J153" s="40"/>
      <c r="K153" s="83">
        <v>44.5</v>
      </c>
      <c r="L153" s="40">
        <f t="shared" si="39"/>
        <v>44.5</v>
      </c>
      <c r="M153" s="40"/>
      <c r="N153" s="40" t="s">
        <v>231</v>
      </c>
      <c r="O153" s="40"/>
      <c r="P153" s="95">
        <v>47</v>
      </c>
      <c r="Q153" s="40">
        <f t="shared" si="37"/>
        <v>47</v>
      </c>
      <c r="R153" s="16">
        <f t="shared" si="29"/>
        <v>46.25</v>
      </c>
      <c r="T153" s="6">
        <f t="shared" si="36"/>
        <v>2.4715697667699861E-4</v>
      </c>
      <c r="V153" s="23">
        <f>+claims!D153</f>
        <v>0</v>
      </c>
      <c r="W153" s="23">
        <f>+claims!E153</f>
        <v>1</v>
      </c>
      <c r="X153" s="23">
        <f>+claims!F153</f>
        <v>0</v>
      </c>
      <c r="Z153" s="6">
        <f t="shared" si="30"/>
        <v>0</v>
      </c>
      <c r="AA153" s="6">
        <f t="shared" si="31"/>
        <v>0.01</v>
      </c>
      <c r="AB153" s="6">
        <f t="shared" si="33"/>
        <v>0</v>
      </c>
      <c r="AD153" s="6">
        <f t="shared" si="35"/>
        <v>3.3333333333333335E-3</v>
      </c>
    </row>
    <row r="154" spans="1:30" outlineLevel="1">
      <c r="A154" t="s">
        <v>232</v>
      </c>
      <c r="B154" t="s">
        <v>233</v>
      </c>
      <c r="C154" s="40"/>
      <c r="D154" s="40" t="s">
        <v>233</v>
      </c>
      <c r="E154" s="40"/>
      <c r="F154" s="83">
        <v>12</v>
      </c>
      <c r="G154" s="40">
        <f t="shared" si="38"/>
        <v>12</v>
      </c>
      <c r="H154" s="40"/>
      <c r="I154" s="40" t="s">
        <v>233</v>
      </c>
      <c r="J154" s="40"/>
      <c r="K154" s="83">
        <v>9</v>
      </c>
      <c r="L154" s="40">
        <f t="shared" si="39"/>
        <v>9</v>
      </c>
      <c r="M154" s="40"/>
      <c r="N154" s="40" t="s">
        <v>233</v>
      </c>
      <c r="O154" s="40"/>
      <c r="P154" s="95">
        <v>11</v>
      </c>
      <c r="Q154" s="40">
        <f t="shared" si="37"/>
        <v>11</v>
      </c>
      <c r="R154" s="16">
        <f t="shared" si="29"/>
        <v>10.5</v>
      </c>
      <c r="T154" s="6">
        <f t="shared" si="36"/>
        <v>5.6111313623967249E-5</v>
      </c>
      <c r="V154" s="23">
        <f>+claims!D154</f>
        <v>1</v>
      </c>
      <c r="W154" s="23">
        <f>+claims!E154</f>
        <v>0</v>
      </c>
      <c r="X154" s="23">
        <f>+claims!F154</f>
        <v>0</v>
      </c>
      <c r="Z154" s="6">
        <f t="shared" si="30"/>
        <v>0.01</v>
      </c>
      <c r="AA154" s="6">
        <f t="shared" si="31"/>
        <v>0</v>
      </c>
      <c r="AB154" s="6">
        <f t="shared" si="33"/>
        <v>0</v>
      </c>
      <c r="AD154" s="6">
        <f t="shared" si="35"/>
        <v>1.6666666666666668E-3</v>
      </c>
    </row>
    <row r="155" spans="1:30" outlineLevel="1">
      <c r="A155" t="s">
        <v>234</v>
      </c>
      <c r="B155" t="s">
        <v>235</v>
      </c>
      <c r="C155" s="40"/>
      <c r="D155" s="40" t="s">
        <v>235</v>
      </c>
      <c r="E155" s="40"/>
      <c r="F155" s="83">
        <v>39</v>
      </c>
      <c r="G155" s="40">
        <f t="shared" si="38"/>
        <v>39</v>
      </c>
      <c r="H155" s="40"/>
      <c r="I155" s="40" t="s">
        <v>235</v>
      </c>
      <c r="J155" s="40"/>
      <c r="K155" s="83">
        <v>37.5</v>
      </c>
      <c r="L155" s="40">
        <f t="shared" si="39"/>
        <v>37.5</v>
      </c>
      <c r="M155" s="40"/>
      <c r="N155" s="40" t="s">
        <v>235</v>
      </c>
      <c r="O155" s="40"/>
      <c r="P155" s="95">
        <v>40</v>
      </c>
      <c r="Q155" s="40">
        <f t="shared" si="37"/>
        <v>40</v>
      </c>
      <c r="R155" s="16">
        <f t="shared" si="29"/>
        <v>39</v>
      </c>
      <c r="T155" s="6">
        <f t="shared" si="36"/>
        <v>2.0841345060330693E-4</v>
      </c>
      <c r="V155" s="23">
        <f>+claims!D155</f>
        <v>0</v>
      </c>
      <c r="W155" s="23">
        <f>+claims!E155</f>
        <v>0</v>
      </c>
      <c r="X155" s="23">
        <f>+claims!F155</f>
        <v>0</v>
      </c>
      <c r="Z155" s="6">
        <f t="shared" si="30"/>
        <v>0</v>
      </c>
      <c r="AA155" s="6">
        <f t="shared" si="31"/>
        <v>0</v>
      </c>
      <c r="AB155" s="6">
        <f t="shared" si="33"/>
        <v>0</v>
      </c>
      <c r="AD155" s="6">
        <f t="shared" si="35"/>
        <v>0</v>
      </c>
    </row>
    <row r="156" spans="1:30" outlineLevel="1">
      <c r="A156" t="s">
        <v>236</v>
      </c>
      <c r="B156" t="s">
        <v>237</v>
      </c>
      <c r="C156" s="40"/>
      <c r="D156" s="40" t="s">
        <v>237</v>
      </c>
      <c r="E156" s="40"/>
      <c r="F156" s="83">
        <v>87</v>
      </c>
      <c r="G156" s="40">
        <f t="shared" si="38"/>
        <v>87</v>
      </c>
      <c r="H156" s="40"/>
      <c r="I156" s="40" t="s">
        <v>237</v>
      </c>
      <c r="J156" s="40"/>
      <c r="K156" s="83">
        <v>89</v>
      </c>
      <c r="L156" s="40">
        <f t="shared" si="39"/>
        <v>89</v>
      </c>
      <c r="M156" s="40"/>
      <c r="N156" s="40" t="s">
        <v>237</v>
      </c>
      <c r="O156" s="40"/>
      <c r="P156" s="95">
        <v>87</v>
      </c>
      <c r="Q156" s="40">
        <f t="shared" si="37"/>
        <v>87</v>
      </c>
      <c r="R156" s="16">
        <f t="shared" si="29"/>
        <v>87.666666666666671</v>
      </c>
      <c r="T156" s="6">
        <f t="shared" si="36"/>
        <v>4.6848493597153614E-4</v>
      </c>
      <c r="V156" s="23">
        <f>+claims!D156</f>
        <v>0</v>
      </c>
      <c r="W156" s="23">
        <f>+claims!E156</f>
        <v>0</v>
      </c>
      <c r="X156" s="23">
        <f>+claims!F156</f>
        <v>1</v>
      </c>
      <c r="Z156" s="6">
        <f t="shared" si="30"/>
        <v>0</v>
      </c>
      <c r="AA156" s="6">
        <f t="shared" si="31"/>
        <v>0</v>
      </c>
      <c r="AB156" s="6">
        <f t="shared" si="33"/>
        <v>0.01</v>
      </c>
      <c r="AD156" s="6">
        <f t="shared" si="35"/>
        <v>5.0000000000000001E-3</v>
      </c>
    </row>
    <row r="157" spans="1:30" outlineLevel="1">
      <c r="A157" t="s">
        <v>238</v>
      </c>
      <c r="B157" t="s">
        <v>239</v>
      </c>
      <c r="C157" s="40"/>
      <c r="D157" s="40" t="s">
        <v>239</v>
      </c>
      <c r="E157" s="40"/>
      <c r="F157" s="83">
        <v>139</v>
      </c>
      <c r="G157" s="40">
        <f t="shared" si="38"/>
        <v>139</v>
      </c>
      <c r="H157" s="40"/>
      <c r="I157" s="40" t="s">
        <v>239</v>
      </c>
      <c r="J157" s="40"/>
      <c r="K157" s="83">
        <v>140</v>
      </c>
      <c r="L157" s="40">
        <f t="shared" si="39"/>
        <v>140</v>
      </c>
      <c r="M157" s="40"/>
      <c r="N157" s="40" t="s">
        <v>239</v>
      </c>
      <c r="O157" s="40"/>
      <c r="P157" s="95">
        <v>141</v>
      </c>
      <c r="Q157" s="40">
        <f t="shared" si="37"/>
        <v>141</v>
      </c>
      <c r="R157" s="16">
        <f t="shared" si="29"/>
        <v>140.33333333333334</v>
      </c>
      <c r="T157" s="6">
        <f t="shared" si="36"/>
        <v>7.4993215986318142E-4</v>
      </c>
      <c r="V157" s="23">
        <f>+claims!D157</f>
        <v>0</v>
      </c>
      <c r="W157" s="23">
        <f>+claims!E157</f>
        <v>0</v>
      </c>
      <c r="X157" s="23">
        <f>+claims!F157</f>
        <v>2</v>
      </c>
      <c r="Z157" s="6">
        <f t="shared" si="30"/>
        <v>0</v>
      </c>
      <c r="AA157" s="6">
        <f t="shared" si="31"/>
        <v>0</v>
      </c>
      <c r="AB157" s="6">
        <f t="shared" si="33"/>
        <v>1.4184397163120567E-2</v>
      </c>
      <c r="AD157" s="6">
        <f t="shared" si="35"/>
        <v>7.0921985815602835E-3</v>
      </c>
    </row>
    <row r="158" spans="1:30" outlineLevel="1">
      <c r="A158" t="s">
        <v>240</v>
      </c>
      <c r="B158" t="s">
        <v>241</v>
      </c>
      <c r="C158" s="40"/>
      <c r="D158" s="40" t="s">
        <v>241</v>
      </c>
      <c r="E158" s="40"/>
      <c r="F158" s="83">
        <v>14</v>
      </c>
      <c r="G158" s="40">
        <f t="shared" si="38"/>
        <v>14</v>
      </c>
      <c r="H158" s="40"/>
      <c r="I158" s="40" t="s">
        <v>241</v>
      </c>
      <c r="J158" s="40"/>
      <c r="K158" s="83">
        <v>15</v>
      </c>
      <c r="L158" s="40">
        <f t="shared" si="39"/>
        <v>15</v>
      </c>
      <c r="M158" s="40"/>
      <c r="N158" s="40" t="s">
        <v>241</v>
      </c>
      <c r="O158" s="40"/>
      <c r="P158" s="95">
        <v>15</v>
      </c>
      <c r="Q158" s="40">
        <f t="shared" si="37"/>
        <v>15</v>
      </c>
      <c r="R158" s="16">
        <f t="shared" si="29"/>
        <v>14.833333333333334</v>
      </c>
      <c r="T158" s="6">
        <f t="shared" si="36"/>
        <v>7.9268363691001361E-5</v>
      </c>
      <c r="V158" s="23">
        <f>+claims!D158</f>
        <v>0</v>
      </c>
      <c r="W158" s="23">
        <f>+claims!E158</f>
        <v>0</v>
      </c>
      <c r="X158" s="23">
        <f>+claims!F158</f>
        <v>0</v>
      </c>
      <c r="Z158" s="6">
        <f t="shared" si="30"/>
        <v>0</v>
      </c>
      <c r="AA158" s="6">
        <f t="shared" si="31"/>
        <v>0</v>
      </c>
      <c r="AB158" s="6">
        <f t="shared" si="33"/>
        <v>0</v>
      </c>
      <c r="AD158" s="6">
        <f t="shared" si="35"/>
        <v>0</v>
      </c>
    </row>
    <row r="159" spans="1:30" outlineLevel="1">
      <c r="A159" t="s">
        <v>242</v>
      </c>
      <c r="B159" t="s">
        <v>243</v>
      </c>
      <c r="C159" s="40"/>
      <c r="D159" s="40" t="s">
        <v>243</v>
      </c>
      <c r="E159" s="40"/>
      <c r="F159" s="83">
        <v>15</v>
      </c>
      <c r="G159" s="40">
        <f t="shared" si="38"/>
        <v>15</v>
      </c>
      <c r="H159" s="40"/>
      <c r="I159" s="40" t="s">
        <v>243</v>
      </c>
      <c r="J159" s="40"/>
      <c r="K159" s="83">
        <v>14</v>
      </c>
      <c r="L159" s="40">
        <f t="shared" si="39"/>
        <v>14</v>
      </c>
      <c r="M159" s="40"/>
      <c r="N159" s="40" t="s">
        <v>243</v>
      </c>
      <c r="O159" s="40"/>
      <c r="P159" s="95">
        <v>14</v>
      </c>
      <c r="Q159" s="40">
        <f t="shared" si="37"/>
        <v>14</v>
      </c>
      <c r="R159" s="16">
        <f t="shared" si="29"/>
        <v>14.166666666666666</v>
      </c>
      <c r="T159" s="6">
        <f t="shared" si="36"/>
        <v>7.5705740603765334E-5</v>
      </c>
      <c r="V159" s="23">
        <f>+claims!D159</f>
        <v>0</v>
      </c>
      <c r="W159" s="23">
        <f>+claims!E159</f>
        <v>0</v>
      </c>
      <c r="X159" s="23">
        <f>+claims!F159</f>
        <v>0</v>
      </c>
      <c r="Z159" s="6">
        <f t="shared" si="30"/>
        <v>0</v>
      </c>
      <c r="AA159" s="6">
        <f t="shared" si="31"/>
        <v>0</v>
      </c>
      <c r="AB159" s="6">
        <f t="shared" si="33"/>
        <v>0</v>
      </c>
      <c r="AD159" s="6">
        <f t="shared" si="35"/>
        <v>0</v>
      </c>
    </row>
    <row r="160" spans="1:30" outlineLevel="1">
      <c r="A160" t="s">
        <v>244</v>
      </c>
      <c r="B160" t="s">
        <v>245</v>
      </c>
      <c r="C160" s="40"/>
      <c r="D160" s="40" t="s">
        <v>245</v>
      </c>
      <c r="E160" s="40"/>
      <c r="F160" s="83">
        <v>8</v>
      </c>
      <c r="G160" s="40">
        <f t="shared" si="38"/>
        <v>8</v>
      </c>
      <c r="H160" s="40"/>
      <c r="I160" s="40" t="s">
        <v>245</v>
      </c>
      <c r="J160" s="40"/>
      <c r="K160" s="83">
        <v>8</v>
      </c>
      <c r="L160" s="40">
        <f t="shared" si="39"/>
        <v>8</v>
      </c>
      <c r="M160" s="40"/>
      <c r="N160" s="40" t="s">
        <v>245</v>
      </c>
      <c r="O160" s="40"/>
      <c r="P160" s="95">
        <v>8</v>
      </c>
      <c r="Q160" s="40">
        <f t="shared" si="37"/>
        <v>8</v>
      </c>
      <c r="R160" s="16">
        <f t="shared" si="29"/>
        <v>8</v>
      </c>
      <c r="T160" s="6">
        <f t="shared" si="36"/>
        <v>4.275147704683219E-5</v>
      </c>
      <c r="V160" s="23">
        <f>+claims!D160</f>
        <v>0</v>
      </c>
      <c r="W160" s="23">
        <f>+claims!E160</f>
        <v>0</v>
      </c>
      <c r="X160" s="23">
        <f>+claims!F160</f>
        <v>0</v>
      </c>
      <c r="Z160" s="6">
        <f t="shared" si="30"/>
        <v>0</v>
      </c>
      <c r="AA160" s="6">
        <f t="shared" si="31"/>
        <v>0</v>
      </c>
      <c r="AB160" s="6">
        <f t="shared" si="33"/>
        <v>0</v>
      </c>
      <c r="AD160" s="6">
        <f t="shared" si="35"/>
        <v>0</v>
      </c>
    </row>
    <row r="161" spans="1:30" outlineLevel="1">
      <c r="A161" t="s">
        <v>246</v>
      </c>
      <c r="B161" t="s">
        <v>247</v>
      </c>
      <c r="C161" s="40"/>
      <c r="D161" s="40" t="s">
        <v>247</v>
      </c>
      <c r="E161" s="40"/>
      <c r="F161" s="83">
        <v>99</v>
      </c>
      <c r="G161" s="40">
        <f t="shared" si="38"/>
        <v>99</v>
      </c>
      <c r="H161" s="40"/>
      <c r="I161" s="40" t="s">
        <v>247</v>
      </c>
      <c r="J161" s="40"/>
      <c r="K161" s="83">
        <v>99</v>
      </c>
      <c r="L161" s="40">
        <f t="shared" si="39"/>
        <v>99</v>
      </c>
      <c r="M161" s="40"/>
      <c r="N161" s="40" t="s">
        <v>247</v>
      </c>
      <c r="O161" s="40"/>
      <c r="P161" s="95">
        <v>103</v>
      </c>
      <c r="Q161" s="40">
        <f t="shared" si="37"/>
        <v>103</v>
      </c>
      <c r="R161" s="16">
        <f t="shared" si="29"/>
        <v>101</v>
      </c>
      <c r="T161" s="6">
        <f t="shared" si="36"/>
        <v>5.397373977162564E-4</v>
      </c>
      <c r="V161" s="23">
        <f>+claims!D161</f>
        <v>1</v>
      </c>
      <c r="W161" s="23">
        <f>+claims!E161</f>
        <v>3</v>
      </c>
      <c r="X161" s="23">
        <f>+claims!F161</f>
        <v>3</v>
      </c>
      <c r="Z161" s="6">
        <f t="shared" si="30"/>
        <v>0.01</v>
      </c>
      <c r="AA161" s="6">
        <f t="shared" si="31"/>
        <v>0.03</v>
      </c>
      <c r="AB161" s="6">
        <f t="shared" si="33"/>
        <v>2.9126213592233011E-2</v>
      </c>
      <c r="AD161" s="6">
        <f t="shared" si="35"/>
        <v>2.6229773462783171E-2</v>
      </c>
    </row>
    <row r="162" spans="1:30" outlineLevel="1">
      <c r="A162" t="s">
        <v>248</v>
      </c>
      <c r="B162" t="s">
        <v>249</v>
      </c>
      <c r="C162" s="40"/>
      <c r="D162" s="40" t="s">
        <v>249</v>
      </c>
      <c r="E162" s="40"/>
      <c r="F162" s="83">
        <v>8</v>
      </c>
      <c r="G162" s="40">
        <f t="shared" si="38"/>
        <v>8</v>
      </c>
      <c r="H162" s="40"/>
      <c r="I162" s="40" t="s">
        <v>249</v>
      </c>
      <c r="J162" s="40"/>
      <c r="K162" s="83">
        <v>8</v>
      </c>
      <c r="L162" s="40">
        <f t="shared" si="39"/>
        <v>8</v>
      </c>
      <c r="M162" s="40"/>
      <c r="N162" s="40" t="s">
        <v>249</v>
      </c>
      <c r="O162" s="40"/>
      <c r="P162" s="95">
        <v>8</v>
      </c>
      <c r="Q162" s="40">
        <f t="shared" si="37"/>
        <v>8</v>
      </c>
      <c r="R162" s="16">
        <f t="shared" si="29"/>
        <v>8</v>
      </c>
      <c r="T162" s="6">
        <f t="shared" si="36"/>
        <v>4.275147704683219E-5</v>
      </c>
      <c r="V162" s="23">
        <f>+claims!D162</f>
        <v>0</v>
      </c>
      <c r="W162" s="23">
        <f>+claims!E162</f>
        <v>0</v>
      </c>
      <c r="X162" s="23">
        <f>+claims!F162</f>
        <v>0</v>
      </c>
      <c r="Z162" s="6">
        <f t="shared" si="30"/>
        <v>0</v>
      </c>
      <c r="AA162" s="6">
        <f t="shared" si="31"/>
        <v>0</v>
      </c>
      <c r="AB162" s="6">
        <f t="shared" si="33"/>
        <v>0</v>
      </c>
      <c r="AD162" s="6">
        <f t="shared" si="35"/>
        <v>0</v>
      </c>
    </row>
    <row r="163" spans="1:30" outlineLevel="1">
      <c r="A163" t="s">
        <v>250</v>
      </c>
      <c r="B163" t="s">
        <v>251</v>
      </c>
      <c r="C163" s="40"/>
      <c r="D163" s="40" t="s">
        <v>251</v>
      </c>
      <c r="E163" s="40"/>
      <c r="F163" s="83">
        <v>6</v>
      </c>
      <c r="G163" s="40">
        <f t="shared" si="38"/>
        <v>6</v>
      </c>
      <c r="H163" s="40"/>
      <c r="I163" s="40" t="s">
        <v>251</v>
      </c>
      <c r="J163" s="40"/>
      <c r="K163" s="83">
        <v>6</v>
      </c>
      <c r="L163" s="40">
        <f t="shared" si="39"/>
        <v>6</v>
      </c>
      <c r="M163" s="40"/>
      <c r="N163" s="40" t="s">
        <v>251</v>
      </c>
      <c r="O163" s="40"/>
      <c r="P163" s="95">
        <v>6</v>
      </c>
      <c r="Q163" s="40">
        <f t="shared" si="37"/>
        <v>6</v>
      </c>
      <c r="R163" s="16">
        <f t="shared" si="29"/>
        <v>6</v>
      </c>
      <c r="T163" s="6">
        <f t="shared" si="36"/>
        <v>3.2063607785124144E-5</v>
      </c>
      <c r="V163" s="23">
        <f>+claims!D163</f>
        <v>0</v>
      </c>
      <c r="W163" s="23">
        <f>+claims!E163</f>
        <v>0</v>
      </c>
      <c r="X163" s="23">
        <f>+claims!F163</f>
        <v>0</v>
      </c>
      <c r="Z163" s="6">
        <f t="shared" si="30"/>
        <v>0</v>
      </c>
      <c r="AA163" s="6">
        <f t="shared" si="31"/>
        <v>0</v>
      </c>
      <c r="AB163" s="6">
        <f t="shared" si="33"/>
        <v>0</v>
      </c>
      <c r="AD163" s="6">
        <f t="shared" si="35"/>
        <v>0</v>
      </c>
    </row>
    <row r="164" spans="1:30" outlineLevel="1">
      <c r="A164" t="s">
        <v>252</v>
      </c>
      <c r="B164" t="s">
        <v>253</v>
      </c>
      <c r="C164" s="40"/>
      <c r="D164" s="40" t="s">
        <v>253</v>
      </c>
      <c r="E164" s="40"/>
      <c r="F164" s="83">
        <v>9</v>
      </c>
      <c r="G164" s="40">
        <f t="shared" si="38"/>
        <v>9</v>
      </c>
      <c r="H164" s="40"/>
      <c r="I164" s="40" t="s">
        <v>253</v>
      </c>
      <c r="J164" s="40"/>
      <c r="K164" s="83">
        <v>10</v>
      </c>
      <c r="L164" s="40">
        <f t="shared" si="39"/>
        <v>10</v>
      </c>
      <c r="M164" s="40"/>
      <c r="N164" s="40" t="s">
        <v>253</v>
      </c>
      <c r="O164" s="40"/>
      <c r="P164" s="95">
        <v>10</v>
      </c>
      <c r="Q164" s="40">
        <f t="shared" si="37"/>
        <v>10</v>
      </c>
      <c r="R164" s="16">
        <f t="shared" si="29"/>
        <v>9.8333333333333339</v>
      </c>
      <c r="T164" s="6">
        <f t="shared" si="36"/>
        <v>5.2548690536731236E-5</v>
      </c>
      <c r="V164" s="23">
        <f>+claims!D164</f>
        <v>0</v>
      </c>
      <c r="W164" s="23">
        <f>+claims!E164</f>
        <v>1</v>
      </c>
      <c r="X164" s="23">
        <f>+claims!F164</f>
        <v>0</v>
      </c>
      <c r="Z164" s="6">
        <f t="shared" si="30"/>
        <v>0</v>
      </c>
      <c r="AA164" s="6">
        <f t="shared" si="31"/>
        <v>0.01</v>
      </c>
      <c r="AB164" s="6">
        <f t="shared" si="33"/>
        <v>0</v>
      </c>
      <c r="AD164" s="6">
        <f t="shared" si="35"/>
        <v>3.3333333333333335E-3</v>
      </c>
    </row>
    <row r="165" spans="1:30" outlineLevel="1">
      <c r="A165" t="s">
        <v>500</v>
      </c>
      <c r="B165" t="s">
        <v>501</v>
      </c>
      <c r="C165" s="40"/>
      <c r="D165" s="40" t="s">
        <v>501</v>
      </c>
      <c r="E165" s="40"/>
      <c r="F165" s="83">
        <v>2</v>
      </c>
      <c r="G165" s="40">
        <f t="shared" si="38"/>
        <v>2</v>
      </c>
      <c r="H165" s="40"/>
      <c r="I165" s="40" t="s">
        <v>501</v>
      </c>
      <c r="J165" s="40"/>
      <c r="K165" s="83">
        <v>2</v>
      </c>
      <c r="L165" s="40">
        <f>AVERAGE(H165:K165)</f>
        <v>2</v>
      </c>
      <c r="M165" s="40"/>
      <c r="N165" s="40" t="s">
        <v>501</v>
      </c>
      <c r="O165" s="40"/>
      <c r="P165" s="95">
        <v>2</v>
      </c>
      <c r="Q165" s="40">
        <f>AVERAGE(M165:P165)</f>
        <v>2</v>
      </c>
      <c r="R165" s="16">
        <f>IF(G165&gt;0,(+G165+(L165*2)+(Q165*3))/6,IF(L165&gt;0,((L165*2)+(Q165*3))/5,Q165))</f>
        <v>2</v>
      </c>
      <c r="T165" s="6">
        <f t="shared" si="36"/>
        <v>1.0687869261708048E-5</v>
      </c>
      <c r="V165" s="23">
        <f>+claims!D165</f>
        <v>0</v>
      </c>
      <c r="W165" s="23">
        <f>+claims!E165</f>
        <v>0</v>
      </c>
      <c r="X165" s="23">
        <f>+claims!F165</f>
        <v>0</v>
      </c>
      <c r="Z165" s="6">
        <f>IF(G165&gt;100,IF(V165&lt;1,0,+V165/G165),IF(V165&lt;1,0,+V165/100))</f>
        <v>0</v>
      </c>
      <c r="AA165" s="6">
        <f>IF(L165&gt;100,IF(W165&lt;1,0,+W165/L165),IF(W165&lt;1,0,+W165/100))</f>
        <v>0</v>
      </c>
      <c r="AB165" s="6">
        <f>IF(Q165&gt;100,IF(X165&lt;1,0,+X165/Q165),IF(X165&lt;1,0,+X165/100))</f>
        <v>0</v>
      </c>
      <c r="AD165" s="6">
        <f t="shared" si="35"/>
        <v>0</v>
      </c>
    </row>
    <row r="166" spans="1:30" outlineLevel="1">
      <c r="A166" t="s">
        <v>254</v>
      </c>
      <c r="B166" t="s">
        <v>255</v>
      </c>
      <c r="C166" s="40"/>
      <c r="D166" s="40" t="s">
        <v>255</v>
      </c>
      <c r="E166" s="40"/>
      <c r="F166" s="83">
        <v>606</v>
      </c>
      <c r="G166" s="40">
        <f t="shared" si="38"/>
        <v>606</v>
      </c>
      <c r="H166" s="40"/>
      <c r="I166" s="40" t="s">
        <v>255</v>
      </c>
      <c r="J166" s="40"/>
      <c r="K166" s="83">
        <v>603</v>
      </c>
      <c r="L166" s="40">
        <f t="shared" ref="L166:L204" si="40">AVERAGE(H166:K166)</f>
        <v>603</v>
      </c>
      <c r="M166" s="40"/>
      <c r="N166" s="40" t="s">
        <v>255</v>
      </c>
      <c r="O166" s="40"/>
      <c r="P166" s="95">
        <v>552</v>
      </c>
      <c r="Q166" s="40">
        <f t="shared" si="37"/>
        <v>552</v>
      </c>
      <c r="R166" s="16">
        <f t="shared" ref="R166:R228" si="41">IF(G166&gt;0,(+G166+(L166*2)+(Q166*3))/6,IF(L166&gt;0,((L166*2)+(Q166*3))/5,Q166))</f>
        <v>578</v>
      </c>
      <c r="T166" s="6">
        <f t="shared" si="36"/>
        <v>3.0887942166336257E-3</v>
      </c>
      <c r="V166" s="23">
        <f>+claims!D166</f>
        <v>8</v>
      </c>
      <c r="W166" s="23">
        <f>+claims!E166</f>
        <v>4</v>
      </c>
      <c r="X166" s="23">
        <f>+claims!F166</f>
        <v>7</v>
      </c>
      <c r="Z166" s="6">
        <f t="shared" si="30"/>
        <v>1.3201320132013201E-2</v>
      </c>
      <c r="AA166" s="6">
        <f t="shared" si="31"/>
        <v>6.6334991708126038E-3</v>
      </c>
      <c r="AB166" s="6">
        <f t="shared" si="33"/>
        <v>1.2681159420289856E-2</v>
      </c>
      <c r="AD166" s="6">
        <f t="shared" si="35"/>
        <v>1.0751966122417996E-2</v>
      </c>
    </row>
    <row r="167" spans="1:30" outlineLevel="1">
      <c r="A167" t="s">
        <v>256</v>
      </c>
      <c r="B167" t="s">
        <v>257</v>
      </c>
      <c r="C167" s="40"/>
      <c r="D167" s="40" t="s">
        <v>257</v>
      </c>
      <c r="E167" s="40"/>
      <c r="F167" s="83">
        <v>12</v>
      </c>
      <c r="G167" s="40">
        <f t="shared" si="38"/>
        <v>12</v>
      </c>
      <c r="H167" s="40"/>
      <c r="I167" s="40" t="s">
        <v>257</v>
      </c>
      <c r="J167" s="40"/>
      <c r="K167" s="83">
        <v>11.5</v>
      </c>
      <c r="L167" s="40">
        <f t="shared" si="40"/>
        <v>11.5</v>
      </c>
      <c r="M167" s="40"/>
      <c r="N167" s="40" t="s">
        <v>257</v>
      </c>
      <c r="O167" s="40"/>
      <c r="P167" s="95">
        <v>11.5</v>
      </c>
      <c r="Q167" s="40">
        <f t="shared" si="37"/>
        <v>11.5</v>
      </c>
      <c r="R167" s="16">
        <f t="shared" si="41"/>
        <v>11.583333333333334</v>
      </c>
      <c r="T167" s="6">
        <f t="shared" si="36"/>
        <v>6.1900576140725785E-5</v>
      </c>
      <c r="V167" s="23">
        <f>+claims!D167</f>
        <v>0</v>
      </c>
      <c r="W167" s="23">
        <f>+claims!E167</f>
        <v>0</v>
      </c>
      <c r="X167" s="23">
        <f>+claims!F167</f>
        <v>0</v>
      </c>
      <c r="Z167" s="6">
        <f t="shared" si="30"/>
        <v>0</v>
      </c>
      <c r="AA167" s="6">
        <f t="shared" si="31"/>
        <v>0</v>
      </c>
      <c r="AB167" s="6">
        <f t="shared" si="33"/>
        <v>0</v>
      </c>
      <c r="AD167" s="6">
        <f t="shared" si="35"/>
        <v>0</v>
      </c>
    </row>
    <row r="168" spans="1:30" outlineLevel="1">
      <c r="A168" t="s">
        <v>258</v>
      </c>
      <c r="B168" t="s">
        <v>259</v>
      </c>
      <c r="C168" s="40"/>
      <c r="D168" s="40" t="s">
        <v>259</v>
      </c>
      <c r="E168" s="40"/>
      <c r="F168" s="83">
        <v>10</v>
      </c>
      <c r="G168" s="40">
        <f t="shared" si="38"/>
        <v>10</v>
      </c>
      <c r="H168" s="40"/>
      <c r="I168" s="40" t="s">
        <v>259</v>
      </c>
      <c r="J168" s="40"/>
      <c r="K168" s="83">
        <v>9</v>
      </c>
      <c r="L168" s="40">
        <f t="shared" si="40"/>
        <v>9</v>
      </c>
      <c r="M168" s="40"/>
      <c r="N168" s="40" t="s">
        <v>259</v>
      </c>
      <c r="O168" s="40"/>
      <c r="P168" s="95">
        <v>8</v>
      </c>
      <c r="Q168" s="40">
        <f t="shared" si="37"/>
        <v>8</v>
      </c>
      <c r="R168" s="16">
        <f t="shared" si="41"/>
        <v>8.6666666666666661</v>
      </c>
      <c r="T168" s="6">
        <f t="shared" si="36"/>
        <v>4.6314100134068203E-5</v>
      </c>
      <c r="V168" s="23">
        <f>+claims!D168</f>
        <v>0</v>
      </c>
      <c r="W168" s="23">
        <f>+claims!E168</f>
        <v>0</v>
      </c>
      <c r="X168" s="23">
        <f>+claims!F168</f>
        <v>0</v>
      </c>
      <c r="Z168" s="6">
        <f t="shared" si="30"/>
        <v>0</v>
      </c>
      <c r="AA168" s="6">
        <f t="shared" si="31"/>
        <v>0</v>
      </c>
      <c r="AB168" s="6">
        <f t="shared" si="33"/>
        <v>0</v>
      </c>
      <c r="AD168" s="6">
        <f t="shared" si="35"/>
        <v>0</v>
      </c>
    </row>
    <row r="169" spans="1:30" outlineLevel="1">
      <c r="A169" t="s">
        <v>260</v>
      </c>
      <c r="B169" t="s">
        <v>261</v>
      </c>
      <c r="C169" s="40"/>
      <c r="D169" s="40" t="s">
        <v>261</v>
      </c>
      <c r="E169" s="40"/>
      <c r="F169" s="83">
        <v>81</v>
      </c>
      <c r="G169" s="40">
        <f t="shared" si="38"/>
        <v>81</v>
      </c>
      <c r="H169" s="40"/>
      <c r="I169" s="40" t="s">
        <v>261</v>
      </c>
      <c r="J169" s="40"/>
      <c r="K169" s="83">
        <v>81.5</v>
      </c>
      <c r="L169" s="40">
        <f t="shared" si="40"/>
        <v>81.5</v>
      </c>
      <c r="M169" s="40"/>
      <c r="N169" s="40" t="s">
        <v>261</v>
      </c>
      <c r="O169" s="40"/>
      <c r="P169" s="95">
        <v>82.5</v>
      </c>
      <c r="Q169" s="40">
        <f t="shared" si="37"/>
        <v>82.5</v>
      </c>
      <c r="R169" s="16">
        <f t="shared" si="41"/>
        <v>81.916666666666671</v>
      </c>
      <c r="T169" s="6">
        <f t="shared" si="36"/>
        <v>4.3775731184412549E-4</v>
      </c>
      <c r="V169" s="23">
        <f>+claims!D169</f>
        <v>0</v>
      </c>
      <c r="W169" s="23">
        <f>+claims!E169</f>
        <v>0</v>
      </c>
      <c r="X169" s="23">
        <f>+claims!F169</f>
        <v>1</v>
      </c>
      <c r="Z169" s="6">
        <f t="shared" ref="Z169:Z231" si="42">IF(G169&gt;100,IF(V169&lt;1,0,+V169/G169),IF(V169&lt;1,0,+V169/100))</f>
        <v>0</v>
      </c>
      <c r="AA169" s="6">
        <f t="shared" ref="AA169:AA231" si="43">IF(L169&gt;100,IF(W169&lt;1,0,+W169/L169),IF(W169&lt;1,0,+W169/100))</f>
        <v>0</v>
      </c>
      <c r="AB169" s="6">
        <f t="shared" si="33"/>
        <v>0.01</v>
      </c>
      <c r="AD169" s="6">
        <f t="shared" si="35"/>
        <v>5.0000000000000001E-3</v>
      </c>
    </row>
    <row r="170" spans="1:30" outlineLevel="1">
      <c r="A170" t="s">
        <v>262</v>
      </c>
      <c r="B170" t="s">
        <v>263</v>
      </c>
      <c r="C170" s="40"/>
      <c r="D170" s="40" t="s">
        <v>263</v>
      </c>
      <c r="E170" s="40"/>
      <c r="F170" s="83">
        <v>5</v>
      </c>
      <c r="G170" s="40">
        <f t="shared" si="38"/>
        <v>5</v>
      </c>
      <c r="H170" s="40"/>
      <c r="I170" s="40" t="s">
        <v>263</v>
      </c>
      <c r="J170" s="40"/>
      <c r="K170" s="83">
        <v>5</v>
      </c>
      <c r="L170" s="40">
        <f t="shared" si="40"/>
        <v>5</v>
      </c>
      <c r="M170" s="40"/>
      <c r="N170" s="40" t="s">
        <v>263</v>
      </c>
      <c r="O170" s="40"/>
      <c r="P170" s="95">
        <v>7</v>
      </c>
      <c r="Q170" s="40">
        <f t="shared" si="37"/>
        <v>7</v>
      </c>
      <c r="R170" s="16">
        <f t="shared" si="41"/>
        <v>6</v>
      </c>
      <c r="T170" s="6">
        <f t="shared" si="36"/>
        <v>3.2063607785124144E-5</v>
      </c>
      <c r="V170" s="23">
        <f>+claims!D170</f>
        <v>0</v>
      </c>
      <c r="W170" s="23">
        <f>+claims!E170</f>
        <v>0</v>
      </c>
      <c r="X170" s="23">
        <f>+claims!F170</f>
        <v>0</v>
      </c>
      <c r="Z170" s="6">
        <f t="shared" si="42"/>
        <v>0</v>
      </c>
      <c r="AA170" s="6">
        <f t="shared" si="43"/>
        <v>0</v>
      </c>
      <c r="AB170" s="6">
        <f t="shared" si="33"/>
        <v>0</v>
      </c>
      <c r="AD170" s="6">
        <f t="shared" si="35"/>
        <v>0</v>
      </c>
    </row>
    <row r="171" spans="1:30" outlineLevel="1">
      <c r="A171" t="s">
        <v>264</v>
      </c>
      <c r="B171" t="s">
        <v>265</v>
      </c>
      <c r="C171" s="40"/>
      <c r="D171" s="40" t="s">
        <v>265</v>
      </c>
      <c r="E171" s="40"/>
      <c r="F171" s="83">
        <v>28.5</v>
      </c>
      <c r="G171" s="40">
        <f t="shared" si="38"/>
        <v>28.5</v>
      </c>
      <c r="H171" s="40"/>
      <c r="I171" s="40" t="s">
        <v>265</v>
      </c>
      <c r="J171" s="40"/>
      <c r="K171" s="83">
        <v>31</v>
      </c>
      <c r="L171" s="40">
        <f t="shared" si="40"/>
        <v>31</v>
      </c>
      <c r="M171" s="40"/>
      <c r="N171" s="40" t="s">
        <v>265</v>
      </c>
      <c r="O171" s="40"/>
      <c r="P171" s="95">
        <v>31.5</v>
      </c>
      <c r="Q171" s="40">
        <f t="shared" si="37"/>
        <v>31.5</v>
      </c>
      <c r="R171" s="16">
        <f t="shared" si="41"/>
        <v>30.833333333333332</v>
      </c>
      <c r="T171" s="6">
        <f t="shared" si="36"/>
        <v>1.6477131778466574E-4</v>
      </c>
      <c r="V171" s="23">
        <f>+claims!D171</f>
        <v>2</v>
      </c>
      <c r="W171" s="23">
        <f>+claims!E171</f>
        <v>0</v>
      </c>
      <c r="X171" s="23">
        <f>+claims!F171</f>
        <v>0</v>
      </c>
      <c r="Z171" s="6">
        <f t="shared" si="42"/>
        <v>0.02</v>
      </c>
      <c r="AA171" s="6">
        <f t="shared" si="43"/>
        <v>0</v>
      </c>
      <c r="AB171" s="6">
        <f t="shared" si="33"/>
        <v>0</v>
      </c>
      <c r="AD171" s="6">
        <f t="shared" si="35"/>
        <v>3.3333333333333335E-3</v>
      </c>
    </row>
    <row r="172" spans="1:30" outlineLevel="1">
      <c r="A172" t="s">
        <v>266</v>
      </c>
      <c r="B172" t="s">
        <v>267</v>
      </c>
      <c r="C172" s="40"/>
      <c r="D172" s="40" t="s">
        <v>267</v>
      </c>
      <c r="E172" s="40"/>
      <c r="F172" s="83">
        <v>28</v>
      </c>
      <c r="G172" s="40">
        <f t="shared" si="38"/>
        <v>28</v>
      </c>
      <c r="H172" s="40"/>
      <c r="I172" s="40" t="s">
        <v>267</v>
      </c>
      <c r="J172" s="40"/>
      <c r="K172" s="83">
        <v>31</v>
      </c>
      <c r="L172" s="40">
        <f t="shared" si="40"/>
        <v>31</v>
      </c>
      <c r="M172" s="40"/>
      <c r="N172" s="40" t="s">
        <v>267</v>
      </c>
      <c r="O172" s="40"/>
      <c r="P172" s="95">
        <v>31</v>
      </c>
      <c r="Q172" s="40">
        <f t="shared" si="37"/>
        <v>31</v>
      </c>
      <c r="R172" s="16">
        <f t="shared" si="41"/>
        <v>30.5</v>
      </c>
      <c r="T172" s="6">
        <f t="shared" si="36"/>
        <v>1.6299000624104773E-4</v>
      </c>
      <c r="V172" s="23">
        <f>+claims!D172</f>
        <v>0</v>
      </c>
      <c r="W172" s="23">
        <f>+claims!E172</f>
        <v>0</v>
      </c>
      <c r="X172" s="23">
        <f>+claims!F172</f>
        <v>0</v>
      </c>
      <c r="Z172" s="6">
        <f t="shared" si="42"/>
        <v>0</v>
      </c>
      <c r="AA172" s="6">
        <f t="shared" si="43"/>
        <v>0</v>
      </c>
      <c r="AB172" s="6">
        <f t="shared" si="33"/>
        <v>0</v>
      </c>
      <c r="AD172" s="6">
        <f t="shared" si="35"/>
        <v>0</v>
      </c>
    </row>
    <row r="173" spans="1:30" outlineLevel="1">
      <c r="A173" t="s">
        <v>268</v>
      </c>
      <c r="B173" t="s">
        <v>269</v>
      </c>
      <c r="C173" s="40"/>
      <c r="D173" s="40" t="s">
        <v>269</v>
      </c>
      <c r="E173" s="40"/>
      <c r="F173" s="83">
        <v>216</v>
      </c>
      <c r="G173" s="40">
        <f t="shared" si="38"/>
        <v>216</v>
      </c>
      <c r="H173" s="40"/>
      <c r="I173" s="40" t="s">
        <v>269</v>
      </c>
      <c r="J173" s="40"/>
      <c r="K173" s="83">
        <v>212</v>
      </c>
      <c r="L173" s="40">
        <f t="shared" si="40"/>
        <v>212</v>
      </c>
      <c r="M173" s="40"/>
      <c r="N173" s="40" t="s">
        <v>269</v>
      </c>
      <c r="O173" s="40"/>
      <c r="P173" s="95">
        <v>215</v>
      </c>
      <c r="Q173" s="40">
        <f t="shared" si="37"/>
        <v>215</v>
      </c>
      <c r="R173" s="16">
        <f t="shared" si="41"/>
        <v>214.16666666666666</v>
      </c>
      <c r="T173" s="6">
        <f t="shared" si="36"/>
        <v>1.14449266677457E-3</v>
      </c>
      <c r="V173" s="23">
        <f>+claims!D173</f>
        <v>10</v>
      </c>
      <c r="W173" s="23">
        <f>+claims!E173</f>
        <v>29</v>
      </c>
      <c r="X173" s="23">
        <f>+claims!F173</f>
        <v>6</v>
      </c>
      <c r="Z173" s="6">
        <f t="shared" si="42"/>
        <v>4.6296296296296294E-2</v>
      </c>
      <c r="AA173" s="6">
        <f t="shared" si="43"/>
        <v>0.13679245283018868</v>
      </c>
      <c r="AB173" s="6">
        <f t="shared" ref="AB173:AB237" si="44">IF(Q173&gt;100,IF(X173&lt;1,0,+X173/Q173),IF(X173&lt;1,0,+X173/100))</f>
        <v>2.7906976744186046E-2</v>
      </c>
      <c r="AD173" s="6">
        <f t="shared" si="35"/>
        <v>6.7267022031538629E-2</v>
      </c>
    </row>
    <row r="174" spans="1:30" outlineLevel="1">
      <c r="A174" t="s">
        <v>270</v>
      </c>
      <c r="B174" t="s">
        <v>271</v>
      </c>
      <c r="C174" s="40"/>
      <c r="D174" s="40" t="s">
        <v>271</v>
      </c>
      <c r="E174" s="40"/>
      <c r="F174" s="83">
        <v>5</v>
      </c>
      <c r="G174" s="40">
        <f t="shared" si="38"/>
        <v>5</v>
      </c>
      <c r="H174" s="40"/>
      <c r="I174" s="40" t="s">
        <v>271</v>
      </c>
      <c r="J174" s="40"/>
      <c r="K174" s="83">
        <v>4</v>
      </c>
      <c r="L174" s="40">
        <f t="shared" si="40"/>
        <v>4</v>
      </c>
      <c r="M174" s="40"/>
      <c r="N174" s="40" t="s">
        <v>271</v>
      </c>
      <c r="O174" s="40"/>
      <c r="P174" s="95">
        <v>5</v>
      </c>
      <c r="Q174" s="40">
        <f t="shared" ref="Q174:Q202" si="45">AVERAGE(M174:P174)</f>
        <v>5</v>
      </c>
      <c r="R174" s="16">
        <f t="shared" si="41"/>
        <v>4.666666666666667</v>
      </c>
      <c r="T174" s="6">
        <f t="shared" si="36"/>
        <v>2.4938361610652111E-5</v>
      </c>
      <c r="V174" s="23">
        <f>+claims!D174</f>
        <v>0</v>
      </c>
      <c r="W174" s="23">
        <f>+claims!E174</f>
        <v>0</v>
      </c>
      <c r="X174" s="23">
        <f>+claims!F174</f>
        <v>0</v>
      </c>
      <c r="Z174" s="6">
        <f t="shared" si="42"/>
        <v>0</v>
      </c>
      <c r="AA174" s="6">
        <f t="shared" si="43"/>
        <v>0</v>
      </c>
      <c r="AB174" s="6">
        <f t="shared" si="44"/>
        <v>0</v>
      </c>
      <c r="AD174" s="6">
        <f t="shared" si="35"/>
        <v>0</v>
      </c>
    </row>
    <row r="175" spans="1:30" outlineLevel="1">
      <c r="A175" t="s">
        <v>272</v>
      </c>
      <c r="B175" t="s">
        <v>273</v>
      </c>
      <c r="C175" s="40"/>
      <c r="D175" s="40" t="s">
        <v>273</v>
      </c>
      <c r="E175" s="40"/>
      <c r="F175" s="83">
        <v>11</v>
      </c>
      <c r="G175" s="40">
        <f t="shared" si="38"/>
        <v>11</v>
      </c>
      <c r="H175" s="40"/>
      <c r="I175" s="40" t="s">
        <v>273</v>
      </c>
      <c r="J175" s="40"/>
      <c r="K175" s="83">
        <v>11</v>
      </c>
      <c r="L175" s="40">
        <f t="shared" si="40"/>
        <v>11</v>
      </c>
      <c r="M175" s="40"/>
      <c r="N175" s="40" t="s">
        <v>273</v>
      </c>
      <c r="O175" s="40"/>
      <c r="P175" s="95">
        <v>11</v>
      </c>
      <c r="Q175" s="40">
        <f t="shared" si="45"/>
        <v>11</v>
      </c>
      <c r="R175" s="16">
        <f t="shared" si="41"/>
        <v>11</v>
      </c>
      <c r="T175" s="6">
        <f t="shared" si="36"/>
        <v>5.8783280939394262E-5</v>
      </c>
      <c r="V175" s="23">
        <f>+claims!D175</f>
        <v>0</v>
      </c>
      <c r="W175" s="23">
        <f>+claims!E175</f>
        <v>0</v>
      </c>
      <c r="X175" s="23">
        <f>+claims!F175</f>
        <v>0</v>
      </c>
      <c r="Z175" s="6">
        <f t="shared" si="42"/>
        <v>0</v>
      </c>
      <c r="AA175" s="6">
        <f t="shared" si="43"/>
        <v>0</v>
      </c>
      <c r="AB175" s="6">
        <f t="shared" si="44"/>
        <v>0</v>
      </c>
      <c r="AD175" s="6">
        <f t="shared" si="35"/>
        <v>0</v>
      </c>
    </row>
    <row r="176" spans="1:30" outlineLevel="1">
      <c r="A176" t="s">
        <v>274</v>
      </c>
      <c r="B176" t="s">
        <v>275</v>
      </c>
      <c r="C176" s="40"/>
      <c r="D176" s="40" t="s">
        <v>275</v>
      </c>
      <c r="E176" s="40"/>
      <c r="F176" s="83">
        <v>9</v>
      </c>
      <c r="G176" s="40">
        <f t="shared" si="38"/>
        <v>9</v>
      </c>
      <c r="H176" s="40"/>
      <c r="I176" s="40" t="s">
        <v>275</v>
      </c>
      <c r="J176" s="40"/>
      <c r="K176" s="83">
        <v>9</v>
      </c>
      <c r="L176" s="40">
        <f t="shared" si="40"/>
        <v>9</v>
      </c>
      <c r="M176" s="40"/>
      <c r="N176" s="40" t="s">
        <v>275</v>
      </c>
      <c r="O176" s="40"/>
      <c r="P176" s="95">
        <v>9</v>
      </c>
      <c r="Q176" s="40">
        <f t="shared" si="45"/>
        <v>9</v>
      </c>
      <c r="R176" s="16">
        <f t="shared" si="41"/>
        <v>9</v>
      </c>
      <c r="T176" s="6">
        <f t="shared" si="36"/>
        <v>4.8095411677686216E-5</v>
      </c>
      <c r="V176" s="23">
        <f>+claims!D176</f>
        <v>0</v>
      </c>
      <c r="W176" s="23">
        <f>+claims!E176</f>
        <v>0</v>
      </c>
      <c r="X176" s="23">
        <f>+claims!F176</f>
        <v>0</v>
      </c>
      <c r="Z176" s="6">
        <f t="shared" si="42"/>
        <v>0</v>
      </c>
      <c r="AA176" s="6">
        <f t="shared" si="43"/>
        <v>0</v>
      </c>
      <c r="AB176" s="6">
        <f t="shared" si="44"/>
        <v>0</v>
      </c>
      <c r="AD176" s="6">
        <f t="shared" si="35"/>
        <v>0</v>
      </c>
    </row>
    <row r="177" spans="1:30" outlineLevel="1">
      <c r="A177" t="s">
        <v>276</v>
      </c>
      <c r="B177" t="s">
        <v>277</v>
      </c>
      <c r="C177" s="40"/>
      <c r="D177" s="40" t="s">
        <v>277</v>
      </c>
      <c r="E177" s="40"/>
      <c r="F177" s="83">
        <v>17</v>
      </c>
      <c r="G177" s="40">
        <f t="shared" si="38"/>
        <v>17</v>
      </c>
      <c r="H177" s="40"/>
      <c r="I177" s="40" t="s">
        <v>277</v>
      </c>
      <c r="J177" s="40"/>
      <c r="K177" s="83">
        <v>16</v>
      </c>
      <c r="L177" s="40">
        <f t="shared" si="40"/>
        <v>16</v>
      </c>
      <c r="M177" s="40"/>
      <c r="N177" s="40" t="s">
        <v>277</v>
      </c>
      <c r="O177" s="40"/>
      <c r="P177" s="95">
        <v>16</v>
      </c>
      <c r="Q177" s="40">
        <f t="shared" si="45"/>
        <v>16</v>
      </c>
      <c r="R177" s="16">
        <f t="shared" si="41"/>
        <v>16.166666666666668</v>
      </c>
      <c r="T177" s="6">
        <f t="shared" si="36"/>
        <v>8.6393609865473387E-5</v>
      </c>
      <c r="V177" s="23">
        <f>+claims!D177</f>
        <v>0</v>
      </c>
      <c r="W177" s="23">
        <f>+claims!E177</f>
        <v>0</v>
      </c>
      <c r="X177" s="23">
        <f>+claims!F177</f>
        <v>0</v>
      </c>
      <c r="Z177" s="6">
        <f t="shared" si="42"/>
        <v>0</v>
      </c>
      <c r="AA177" s="6">
        <f t="shared" si="43"/>
        <v>0</v>
      </c>
      <c r="AB177" s="6">
        <f t="shared" si="44"/>
        <v>0</v>
      </c>
      <c r="AD177" s="6">
        <f t="shared" si="35"/>
        <v>0</v>
      </c>
    </row>
    <row r="178" spans="1:30" outlineLevel="1">
      <c r="A178" t="s">
        <v>278</v>
      </c>
      <c r="B178" t="s">
        <v>279</v>
      </c>
      <c r="C178" s="40"/>
      <c r="D178" s="40" t="s">
        <v>279</v>
      </c>
      <c r="E178" s="40"/>
      <c r="F178" s="83">
        <v>2.5</v>
      </c>
      <c r="G178" s="40">
        <f t="shared" si="38"/>
        <v>2.5</v>
      </c>
      <c r="H178" s="40"/>
      <c r="I178" s="40" t="s">
        <v>279</v>
      </c>
      <c r="J178" s="40"/>
      <c r="K178" s="83">
        <v>2.5</v>
      </c>
      <c r="L178" s="40">
        <f t="shared" si="40"/>
        <v>2.5</v>
      </c>
      <c r="M178" s="40"/>
      <c r="N178" s="40" t="s">
        <v>279</v>
      </c>
      <c r="O178" s="40"/>
      <c r="P178" s="95">
        <v>2</v>
      </c>
      <c r="Q178" s="40">
        <f t="shared" si="45"/>
        <v>2</v>
      </c>
      <c r="R178" s="16">
        <f t="shared" si="41"/>
        <v>2.25</v>
      </c>
      <c r="T178" s="6">
        <f t="shared" si="36"/>
        <v>1.2023852919421554E-5</v>
      </c>
      <c r="V178" s="23">
        <f>+claims!D178</f>
        <v>0</v>
      </c>
      <c r="W178" s="23">
        <f>+claims!E178</f>
        <v>0</v>
      </c>
      <c r="X178" s="23">
        <f>+claims!F178</f>
        <v>0</v>
      </c>
      <c r="Z178" s="6">
        <f t="shared" si="42"/>
        <v>0</v>
      </c>
      <c r="AA178" s="6">
        <f t="shared" si="43"/>
        <v>0</v>
      </c>
      <c r="AB178" s="6">
        <f t="shared" si="44"/>
        <v>0</v>
      </c>
      <c r="AD178" s="6">
        <f t="shared" si="35"/>
        <v>0</v>
      </c>
    </row>
    <row r="179" spans="1:30" outlineLevel="1">
      <c r="A179" t="s">
        <v>280</v>
      </c>
      <c r="B179" t="s">
        <v>281</v>
      </c>
      <c r="C179" s="40"/>
      <c r="D179" s="40" t="s">
        <v>281</v>
      </c>
      <c r="E179" s="40"/>
      <c r="F179" s="83">
        <v>81</v>
      </c>
      <c r="G179" s="40">
        <f t="shared" si="38"/>
        <v>81</v>
      </c>
      <c r="H179" s="40"/>
      <c r="I179" s="40" t="s">
        <v>281</v>
      </c>
      <c r="J179" s="40"/>
      <c r="K179" s="83">
        <v>80.5</v>
      </c>
      <c r="L179" s="40">
        <f t="shared" si="40"/>
        <v>80.5</v>
      </c>
      <c r="M179" s="40"/>
      <c r="N179" s="40" t="s">
        <v>281</v>
      </c>
      <c r="O179" s="40"/>
      <c r="P179" s="95">
        <v>79.5</v>
      </c>
      <c r="Q179" s="40">
        <f t="shared" si="45"/>
        <v>79.5</v>
      </c>
      <c r="R179" s="16">
        <f t="shared" si="41"/>
        <v>80.083333333333329</v>
      </c>
      <c r="T179" s="6">
        <f t="shared" si="36"/>
        <v>4.2796009835422636E-4</v>
      </c>
      <c r="V179" s="23">
        <f>+claims!D179</f>
        <v>3</v>
      </c>
      <c r="W179" s="23">
        <f>+claims!E179</f>
        <v>0</v>
      </c>
      <c r="X179" s="23">
        <f>+claims!F179</f>
        <v>0</v>
      </c>
      <c r="Z179" s="6">
        <f t="shared" si="42"/>
        <v>0.03</v>
      </c>
      <c r="AA179" s="6">
        <f t="shared" si="43"/>
        <v>0</v>
      </c>
      <c r="AB179" s="6">
        <f t="shared" si="44"/>
        <v>0</v>
      </c>
      <c r="AD179" s="6">
        <f t="shared" si="35"/>
        <v>5.0000000000000001E-3</v>
      </c>
    </row>
    <row r="180" spans="1:30" outlineLevel="1">
      <c r="A180" t="s">
        <v>282</v>
      </c>
      <c r="B180" t="s">
        <v>283</v>
      </c>
      <c r="C180" s="40"/>
      <c r="D180" s="40" t="s">
        <v>283</v>
      </c>
      <c r="E180" s="40"/>
      <c r="F180" s="83">
        <v>49</v>
      </c>
      <c r="G180" s="40">
        <f t="shared" si="38"/>
        <v>49</v>
      </c>
      <c r="H180" s="40"/>
      <c r="I180" s="40" t="s">
        <v>283</v>
      </c>
      <c r="J180" s="40"/>
      <c r="K180" s="83">
        <v>52.5</v>
      </c>
      <c r="L180" s="40">
        <f t="shared" si="40"/>
        <v>52.5</v>
      </c>
      <c r="M180" s="40"/>
      <c r="N180" s="40" t="s">
        <v>283</v>
      </c>
      <c r="O180" s="40"/>
      <c r="P180" s="95">
        <v>52.5</v>
      </c>
      <c r="Q180" s="40">
        <f t="shared" si="45"/>
        <v>52.5</v>
      </c>
      <c r="R180" s="16">
        <f t="shared" si="41"/>
        <v>51.916666666666664</v>
      </c>
      <c r="T180" s="6">
        <f t="shared" si="36"/>
        <v>2.7743927291850473E-4</v>
      </c>
      <c r="V180" s="23">
        <f>+claims!D180</f>
        <v>2</v>
      </c>
      <c r="W180" s="23">
        <f>+claims!E180</f>
        <v>0</v>
      </c>
      <c r="X180" s="23">
        <f>+claims!F180</f>
        <v>0</v>
      </c>
      <c r="Z180" s="6">
        <f t="shared" si="42"/>
        <v>0.02</v>
      </c>
      <c r="AA180" s="6">
        <f t="shared" si="43"/>
        <v>0</v>
      </c>
      <c r="AB180" s="6">
        <f t="shared" si="44"/>
        <v>0</v>
      </c>
      <c r="AD180" s="6">
        <f t="shared" si="35"/>
        <v>3.3333333333333335E-3</v>
      </c>
    </row>
    <row r="181" spans="1:30" outlineLevel="1">
      <c r="A181" t="s">
        <v>284</v>
      </c>
      <c r="B181" t="s">
        <v>285</v>
      </c>
      <c r="C181" s="40"/>
      <c r="D181" s="40" t="s">
        <v>285</v>
      </c>
      <c r="E181" s="40"/>
      <c r="F181" s="83">
        <v>6</v>
      </c>
      <c r="G181" s="40">
        <f t="shared" si="38"/>
        <v>6</v>
      </c>
      <c r="H181" s="40"/>
      <c r="I181" s="40" t="s">
        <v>285</v>
      </c>
      <c r="J181" s="40"/>
      <c r="K181" s="83">
        <v>6</v>
      </c>
      <c r="L181" s="40">
        <f t="shared" si="40"/>
        <v>6</v>
      </c>
      <c r="M181" s="40"/>
      <c r="N181" s="40" t="s">
        <v>285</v>
      </c>
      <c r="O181" s="40"/>
      <c r="P181" s="95">
        <v>6</v>
      </c>
      <c r="Q181" s="40">
        <f t="shared" si="45"/>
        <v>6</v>
      </c>
      <c r="R181" s="16">
        <f t="shared" si="41"/>
        <v>6</v>
      </c>
      <c r="T181" s="6">
        <f t="shared" si="36"/>
        <v>3.2063607785124144E-5</v>
      </c>
      <c r="V181" s="23">
        <f>+claims!D181</f>
        <v>0</v>
      </c>
      <c r="W181" s="23">
        <f>+claims!E181</f>
        <v>0</v>
      </c>
      <c r="X181" s="23">
        <f>+claims!F181</f>
        <v>0</v>
      </c>
      <c r="Z181" s="6">
        <f t="shared" si="42"/>
        <v>0</v>
      </c>
      <c r="AA181" s="6">
        <f t="shared" si="43"/>
        <v>0</v>
      </c>
      <c r="AB181" s="6">
        <f t="shared" si="44"/>
        <v>0</v>
      </c>
      <c r="AD181" s="6">
        <f t="shared" si="35"/>
        <v>0</v>
      </c>
    </row>
    <row r="182" spans="1:30" outlineLevel="1">
      <c r="A182" t="s">
        <v>286</v>
      </c>
      <c r="B182" t="s">
        <v>287</v>
      </c>
      <c r="C182" s="40"/>
      <c r="D182" s="40" t="s">
        <v>287</v>
      </c>
      <c r="E182" s="40"/>
      <c r="F182" s="83">
        <v>30.5</v>
      </c>
      <c r="G182" s="40">
        <f t="shared" si="38"/>
        <v>30.5</v>
      </c>
      <c r="H182" s="40"/>
      <c r="I182" s="40" t="s">
        <v>287</v>
      </c>
      <c r="J182" s="40"/>
      <c r="K182" s="83">
        <v>36.5</v>
      </c>
      <c r="L182" s="40">
        <f t="shared" si="40"/>
        <v>36.5</v>
      </c>
      <c r="M182" s="40"/>
      <c r="N182" s="40" t="s">
        <v>287</v>
      </c>
      <c r="O182" s="40"/>
      <c r="P182" s="95">
        <v>39</v>
      </c>
      <c r="Q182" s="40">
        <f t="shared" si="45"/>
        <v>39</v>
      </c>
      <c r="R182" s="16">
        <f t="shared" si="41"/>
        <v>36.75</v>
      </c>
      <c r="T182" s="6">
        <f t="shared" si="36"/>
        <v>1.9638959768388537E-4</v>
      </c>
      <c r="V182" s="23">
        <f>+claims!D182</f>
        <v>1</v>
      </c>
      <c r="W182" s="23">
        <f>+claims!E182</f>
        <v>0</v>
      </c>
      <c r="X182" s="23">
        <f>+claims!F182</f>
        <v>0</v>
      </c>
      <c r="Z182" s="6">
        <f t="shared" si="42"/>
        <v>0.01</v>
      </c>
      <c r="AA182" s="6">
        <f t="shared" si="43"/>
        <v>0</v>
      </c>
      <c r="AB182" s="6">
        <f t="shared" si="44"/>
        <v>0</v>
      </c>
      <c r="AD182" s="6">
        <f t="shared" si="35"/>
        <v>1.6666666666666668E-3</v>
      </c>
    </row>
    <row r="183" spans="1:30" outlineLevel="1">
      <c r="A183" t="s">
        <v>288</v>
      </c>
      <c r="B183" t="s">
        <v>289</v>
      </c>
      <c r="C183" s="40"/>
      <c r="D183" s="40" t="s">
        <v>289</v>
      </c>
      <c r="E183" s="40"/>
      <c r="F183" s="83">
        <v>38</v>
      </c>
      <c r="G183" s="40">
        <f t="shared" si="38"/>
        <v>38</v>
      </c>
      <c r="H183" s="40"/>
      <c r="I183" s="40" t="s">
        <v>289</v>
      </c>
      <c r="J183" s="40"/>
      <c r="K183" s="83">
        <v>37</v>
      </c>
      <c r="L183" s="40">
        <f t="shared" si="40"/>
        <v>37</v>
      </c>
      <c r="M183" s="40"/>
      <c r="N183" s="40" t="s">
        <v>289</v>
      </c>
      <c r="O183" s="40"/>
      <c r="P183" s="95">
        <v>36.5</v>
      </c>
      <c r="Q183" s="40">
        <f t="shared" si="45"/>
        <v>36.5</v>
      </c>
      <c r="R183" s="16">
        <f t="shared" si="41"/>
        <v>36.916666666666664</v>
      </c>
      <c r="T183" s="6">
        <f t="shared" si="36"/>
        <v>1.9728025345569437E-4</v>
      </c>
      <c r="V183" s="23">
        <f>+claims!D183</f>
        <v>0</v>
      </c>
      <c r="W183" s="23">
        <f>+claims!E183</f>
        <v>1</v>
      </c>
      <c r="X183" s="23">
        <f>+claims!F183</f>
        <v>0</v>
      </c>
      <c r="Z183" s="6">
        <f t="shared" si="42"/>
        <v>0</v>
      </c>
      <c r="AA183" s="6">
        <f t="shared" si="43"/>
        <v>0.01</v>
      </c>
      <c r="AB183" s="6">
        <f t="shared" si="44"/>
        <v>0</v>
      </c>
      <c r="AD183" s="6">
        <f t="shared" si="35"/>
        <v>3.3333333333333335E-3</v>
      </c>
    </row>
    <row r="184" spans="1:30" outlineLevel="1">
      <c r="A184" t="s">
        <v>290</v>
      </c>
      <c r="B184" t="s">
        <v>291</v>
      </c>
      <c r="C184" s="40"/>
      <c r="D184" s="40" t="s">
        <v>291</v>
      </c>
      <c r="E184" s="40"/>
      <c r="F184" s="83">
        <v>26</v>
      </c>
      <c r="G184" s="40">
        <f t="shared" si="38"/>
        <v>26</v>
      </c>
      <c r="H184" s="40"/>
      <c r="I184" s="40" t="s">
        <v>291</v>
      </c>
      <c r="J184" s="40"/>
      <c r="K184" s="83">
        <v>27</v>
      </c>
      <c r="L184" s="40">
        <f t="shared" si="40"/>
        <v>27</v>
      </c>
      <c r="M184" s="40"/>
      <c r="N184" s="40" t="s">
        <v>291</v>
      </c>
      <c r="O184" s="40"/>
      <c r="P184" s="95">
        <v>26.5</v>
      </c>
      <c r="Q184" s="40">
        <f t="shared" si="45"/>
        <v>26.5</v>
      </c>
      <c r="R184" s="16">
        <f t="shared" si="41"/>
        <v>26.583333333333332</v>
      </c>
      <c r="T184" s="6">
        <f t="shared" si="36"/>
        <v>1.4205959560353613E-4</v>
      </c>
      <c r="V184" s="23">
        <f>+claims!D184</f>
        <v>1</v>
      </c>
      <c r="W184" s="23">
        <f>+claims!E184</f>
        <v>0</v>
      </c>
      <c r="X184" s="23">
        <f>+claims!F184</f>
        <v>0</v>
      </c>
      <c r="Z184" s="6">
        <f t="shared" si="42"/>
        <v>0.01</v>
      </c>
      <c r="AA184" s="6">
        <f t="shared" si="43"/>
        <v>0</v>
      </c>
      <c r="AB184" s="6">
        <f t="shared" si="44"/>
        <v>0</v>
      </c>
      <c r="AD184" s="6">
        <f t="shared" si="35"/>
        <v>1.6666666666666668E-3</v>
      </c>
    </row>
    <row r="185" spans="1:30" outlineLevel="1">
      <c r="A185" t="s">
        <v>292</v>
      </c>
      <c r="B185" t="s">
        <v>293</v>
      </c>
      <c r="C185" s="40"/>
      <c r="D185" s="40" t="s">
        <v>293</v>
      </c>
      <c r="E185" s="40"/>
      <c r="F185" s="83">
        <v>14</v>
      </c>
      <c r="G185" s="40">
        <f t="shared" si="38"/>
        <v>14</v>
      </c>
      <c r="H185" s="40"/>
      <c r="I185" s="40" t="s">
        <v>293</v>
      </c>
      <c r="J185" s="40"/>
      <c r="K185" s="83">
        <v>13</v>
      </c>
      <c r="L185" s="40">
        <f t="shared" si="40"/>
        <v>13</v>
      </c>
      <c r="M185" s="40"/>
      <c r="N185" s="40" t="s">
        <v>293</v>
      </c>
      <c r="O185" s="40"/>
      <c r="P185" s="95">
        <v>13</v>
      </c>
      <c r="Q185" s="40">
        <f t="shared" si="45"/>
        <v>13</v>
      </c>
      <c r="R185" s="16">
        <f t="shared" si="41"/>
        <v>13.166666666666666</v>
      </c>
      <c r="T185" s="6">
        <f t="shared" si="36"/>
        <v>7.0361805972911308E-5</v>
      </c>
      <c r="V185" s="23">
        <f>+claims!D185</f>
        <v>0</v>
      </c>
      <c r="W185" s="23">
        <f>+claims!E185</f>
        <v>0</v>
      </c>
      <c r="X185" s="23">
        <f>+claims!F185</f>
        <v>0</v>
      </c>
      <c r="Z185" s="6">
        <f t="shared" si="42"/>
        <v>0</v>
      </c>
      <c r="AA185" s="6">
        <f t="shared" si="43"/>
        <v>0</v>
      </c>
      <c r="AB185" s="6">
        <f t="shared" si="44"/>
        <v>0</v>
      </c>
      <c r="AD185" s="6">
        <f t="shared" si="35"/>
        <v>0</v>
      </c>
    </row>
    <row r="186" spans="1:30" outlineLevel="1">
      <c r="A186" t="s">
        <v>294</v>
      </c>
      <c r="B186" t="s">
        <v>295</v>
      </c>
      <c r="C186" s="40"/>
      <c r="D186" s="40" t="s">
        <v>295</v>
      </c>
      <c r="E186" s="40"/>
      <c r="F186" s="83">
        <v>13.5</v>
      </c>
      <c r="G186" s="40">
        <f t="shared" si="38"/>
        <v>13.5</v>
      </c>
      <c r="H186" s="40"/>
      <c r="I186" s="40" t="s">
        <v>295</v>
      </c>
      <c r="J186" s="40"/>
      <c r="K186" s="83">
        <v>13</v>
      </c>
      <c r="L186" s="40">
        <f t="shared" si="40"/>
        <v>13</v>
      </c>
      <c r="M186" s="40"/>
      <c r="N186" s="40" t="s">
        <v>295</v>
      </c>
      <c r="O186" s="40"/>
      <c r="P186" s="95">
        <v>15</v>
      </c>
      <c r="Q186" s="40">
        <f t="shared" si="45"/>
        <v>15</v>
      </c>
      <c r="R186" s="16">
        <f t="shared" si="41"/>
        <v>14.083333333333334</v>
      </c>
      <c r="T186" s="6">
        <f t="shared" si="36"/>
        <v>7.5260412717860844E-5</v>
      </c>
      <c r="V186" s="23">
        <f>+claims!D186</f>
        <v>0</v>
      </c>
      <c r="W186" s="23">
        <f>+claims!E186</f>
        <v>0</v>
      </c>
      <c r="X186" s="23">
        <f>+claims!F186</f>
        <v>0</v>
      </c>
      <c r="Z186" s="6">
        <f t="shared" si="42"/>
        <v>0</v>
      </c>
      <c r="AA186" s="6">
        <f t="shared" si="43"/>
        <v>0</v>
      </c>
      <c r="AB186" s="6">
        <f t="shared" si="44"/>
        <v>0</v>
      </c>
      <c r="AD186" s="6">
        <f t="shared" si="35"/>
        <v>0</v>
      </c>
    </row>
    <row r="187" spans="1:30" outlineLevel="1">
      <c r="A187" t="s">
        <v>296</v>
      </c>
      <c r="B187" t="s">
        <v>297</v>
      </c>
      <c r="C187" s="40"/>
      <c r="D187" s="40" t="s">
        <v>297</v>
      </c>
      <c r="E187" s="40"/>
      <c r="F187" s="83">
        <v>811.5</v>
      </c>
      <c r="G187" s="40">
        <f t="shared" si="38"/>
        <v>811.5</v>
      </c>
      <c r="H187" s="40"/>
      <c r="I187" s="40" t="s">
        <v>297</v>
      </c>
      <c r="J187" s="40"/>
      <c r="K187" s="83">
        <v>825</v>
      </c>
      <c r="L187" s="40">
        <f t="shared" si="40"/>
        <v>825</v>
      </c>
      <c r="M187" s="40"/>
      <c r="N187" s="40" t="s">
        <v>297</v>
      </c>
      <c r="O187" s="40"/>
      <c r="P187" s="95">
        <v>791.5</v>
      </c>
      <c r="Q187" s="40">
        <f t="shared" si="45"/>
        <v>791.5</v>
      </c>
      <c r="R187" s="16">
        <f t="shared" si="41"/>
        <v>806</v>
      </c>
      <c r="T187" s="6">
        <f t="shared" si="36"/>
        <v>4.3072113124683429E-3</v>
      </c>
      <c r="V187" s="23">
        <f>+claims!D187</f>
        <v>11</v>
      </c>
      <c r="W187" s="23">
        <f>+claims!E187</f>
        <v>14</v>
      </c>
      <c r="X187" s="23">
        <f>+claims!F187</f>
        <v>10</v>
      </c>
      <c r="Z187" s="6">
        <f t="shared" si="42"/>
        <v>1.3555144793592114E-2</v>
      </c>
      <c r="AA187" s="6">
        <f t="shared" si="43"/>
        <v>1.6969696969696971E-2</v>
      </c>
      <c r="AB187" s="6">
        <f t="shared" si="44"/>
        <v>1.2634238787113077E-2</v>
      </c>
      <c r="AD187" s="6">
        <f t="shared" si="35"/>
        <v>1.4232875849054215E-2</v>
      </c>
    </row>
    <row r="188" spans="1:30" outlineLevel="1">
      <c r="A188" t="s">
        <v>298</v>
      </c>
      <c r="B188" t="s">
        <v>299</v>
      </c>
      <c r="C188" s="40"/>
      <c r="D188" s="40" t="s">
        <v>299</v>
      </c>
      <c r="E188" s="40"/>
      <c r="F188" s="83">
        <v>12</v>
      </c>
      <c r="G188" s="40">
        <f t="shared" si="38"/>
        <v>12</v>
      </c>
      <c r="H188" s="40"/>
      <c r="I188" s="40" t="s">
        <v>299</v>
      </c>
      <c r="J188" s="40"/>
      <c r="K188" s="83">
        <v>12</v>
      </c>
      <c r="L188" s="40">
        <f t="shared" si="40"/>
        <v>12</v>
      </c>
      <c r="M188" s="40"/>
      <c r="N188" s="40" t="s">
        <v>299</v>
      </c>
      <c r="O188" s="40"/>
      <c r="P188" s="95">
        <v>11</v>
      </c>
      <c r="Q188" s="40">
        <f t="shared" si="45"/>
        <v>11</v>
      </c>
      <c r="R188" s="16">
        <f t="shared" si="41"/>
        <v>11.5</v>
      </c>
      <c r="T188" s="6">
        <f t="shared" si="36"/>
        <v>6.1455248254821269E-5</v>
      </c>
      <c r="V188" s="23">
        <f>+claims!D188</f>
        <v>0</v>
      </c>
      <c r="W188" s="23">
        <f>+claims!E188</f>
        <v>0</v>
      </c>
      <c r="X188" s="23">
        <f>+claims!F188</f>
        <v>0</v>
      </c>
      <c r="Z188" s="6">
        <f t="shared" si="42"/>
        <v>0</v>
      </c>
      <c r="AA188" s="6">
        <f t="shared" si="43"/>
        <v>0</v>
      </c>
      <c r="AB188" s="6">
        <f t="shared" si="44"/>
        <v>0</v>
      </c>
      <c r="AD188" s="6">
        <f t="shared" si="35"/>
        <v>0</v>
      </c>
    </row>
    <row r="189" spans="1:30" outlineLevel="1">
      <c r="A189" t="s">
        <v>300</v>
      </c>
      <c r="B189" t="s">
        <v>301</v>
      </c>
      <c r="C189" s="40"/>
      <c r="D189" s="40" t="s">
        <v>301</v>
      </c>
      <c r="E189" s="40"/>
      <c r="F189" s="83">
        <v>3</v>
      </c>
      <c r="G189" s="40">
        <f t="shared" si="38"/>
        <v>3</v>
      </c>
      <c r="H189" s="40"/>
      <c r="I189" s="40" t="s">
        <v>301</v>
      </c>
      <c r="J189" s="40"/>
      <c r="K189" s="83">
        <v>3.5</v>
      </c>
      <c r="L189" s="40">
        <f t="shared" si="40"/>
        <v>3.5</v>
      </c>
      <c r="M189" s="40"/>
      <c r="N189" s="40" t="s">
        <v>301</v>
      </c>
      <c r="O189" s="40"/>
      <c r="P189" s="95">
        <v>4</v>
      </c>
      <c r="Q189" s="40">
        <f t="shared" si="45"/>
        <v>4</v>
      </c>
      <c r="R189" s="16">
        <f t="shared" si="41"/>
        <v>3.6666666666666665</v>
      </c>
      <c r="T189" s="6">
        <f t="shared" si="36"/>
        <v>1.9594426979798085E-5</v>
      </c>
      <c r="V189" s="23">
        <f>+claims!D189</f>
        <v>0</v>
      </c>
      <c r="W189" s="23">
        <f>+claims!E189</f>
        <v>0</v>
      </c>
      <c r="X189" s="23">
        <f>+claims!F189</f>
        <v>0</v>
      </c>
      <c r="Z189" s="6">
        <f t="shared" si="42"/>
        <v>0</v>
      </c>
      <c r="AA189" s="6">
        <f t="shared" si="43"/>
        <v>0</v>
      </c>
      <c r="AB189" s="6">
        <f t="shared" si="44"/>
        <v>0</v>
      </c>
      <c r="AD189" s="6">
        <f t="shared" si="35"/>
        <v>0</v>
      </c>
    </row>
    <row r="190" spans="1:30" outlineLevel="1">
      <c r="A190" t="s">
        <v>302</v>
      </c>
      <c r="B190" t="s">
        <v>303</v>
      </c>
      <c r="C190" s="40"/>
      <c r="D190" s="40" t="s">
        <v>303</v>
      </c>
      <c r="E190" s="40"/>
      <c r="F190" s="83">
        <v>12.5</v>
      </c>
      <c r="G190" s="40">
        <f t="shared" si="38"/>
        <v>12.5</v>
      </c>
      <c r="H190" s="40"/>
      <c r="I190" s="40" t="s">
        <v>303</v>
      </c>
      <c r="J190" s="40"/>
      <c r="K190" s="83">
        <v>15.5</v>
      </c>
      <c r="L190" s="40">
        <f t="shared" si="40"/>
        <v>15.5</v>
      </c>
      <c r="M190" s="40"/>
      <c r="N190" s="40" t="s">
        <v>303</v>
      </c>
      <c r="O190" s="40"/>
      <c r="P190" s="95">
        <v>15</v>
      </c>
      <c r="Q190" s="40">
        <f t="shared" si="45"/>
        <v>15</v>
      </c>
      <c r="R190" s="16">
        <f t="shared" si="41"/>
        <v>14.75</v>
      </c>
      <c r="T190" s="6">
        <f t="shared" si="36"/>
        <v>7.8823035805096857E-5</v>
      </c>
      <c r="V190" s="23">
        <f>+claims!D190</f>
        <v>0</v>
      </c>
      <c r="W190" s="23">
        <f>+claims!E190</f>
        <v>0</v>
      </c>
      <c r="X190" s="23">
        <f>+claims!F190</f>
        <v>0</v>
      </c>
      <c r="Z190" s="6">
        <f t="shared" si="42"/>
        <v>0</v>
      </c>
      <c r="AA190" s="6">
        <f t="shared" si="43"/>
        <v>0</v>
      </c>
      <c r="AB190" s="6">
        <f t="shared" si="44"/>
        <v>0</v>
      </c>
      <c r="AD190" s="6">
        <f t="shared" si="35"/>
        <v>0</v>
      </c>
    </row>
    <row r="191" spans="1:30" outlineLevel="1">
      <c r="A191" t="s">
        <v>304</v>
      </c>
      <c r="B191" t="s">
        <v>305</v>
      </c>
      <c r="C191" s="40"/>
      <c r="D191" s="40" t="s">
        <v>305</v>
      </c>
      <c r="E191" s="40"/>
      <c r="F191" s="83">
        <v>215.5</v>
      </c>
      <c r="G191" s="40">
        <f t="shared" si="38"/>
        <v>215.5</v>
      </c>
      <c r="H191" s="40"/>
      <c r="I191" s="40" t="s">
        <v>305</v>
      </c>
      <c r="J191" s="40"/>
      <c r="K191" s="83">
        <v>218.5</v>
      </c>
      <c r="L191" s="40">
        <f t="shared" si="40"/>
        <v>218.5</v>
      </c>
      <c r="M191" s="40"/>
      <c r="N191" s="40" t="s">
        <v>305</v>
      </c>
      <c r="O191" s="40"/>
      <c r="P191" s="95">
        <v>228.5</v>
      </c>
      <c r="Q191" s="40">
        <f t="shared" si="45"/>
        <v>228.5</v>
      </c>
      <c r="R191" s="16">
        <f t="shared" si="41"/>
        <v>223</v>
      </c>
      <c r="T191" s="6">
        <f t="shared" si="36"/>
        <v>1.1916974226804473E-3</v>
      </c>
      <c r="V191" s="23">
        <f>+claims!D191</f>
        <v>2</v>
      </c>
      <c r="W191" s="23">
        <f>+claims!E191</f>
        <v>1</v>
      </c>
      <c r="X191" s="23">
        <f>+claims!F191</f>
        <v>1</v>
      </c>
      <c r="Z191" s="6">
        <f t="shared" si="42"/>
        <v>9.2807424593967514E-3</v>
      </c>
      <c r="AA191" s="6">
        <f t="shared" si="43"/>
        <v>4.5766590389016018E-3</v>
      </c>
      <c r="AB191" s="6">
        <f t="shared" si="44"/>
        <v>4.3763676148796497E-3</v>
      </c>
      <c r="AD191" s="6">
        <f t="shared" si="35"/>
        <v>5.2605272303064832E-3</v>
      </c>
    </row>
    <row r="192" spans="1:30" outlineLevel="1">
      <c r="A192" t="s">
        <v>306</v>
      </c>
      <c r="B192" t="s">
        <v>307</v>
      </c>
      <c r="C192" s="40"/>
      <c r="D192" s="40" t="s">
        <v>307</v>
      </c>
      <c r="E192" s="40"/>
      <c r="F192" s="83">
        <v>16</v>
      </c>
      <c r="G192" s="40">
        <f t="shared" si="38"/>
        <v>16</v>
      </c>
      <c r="H192" s="40"/>
      <c r="I192" s="40" t="s">
        <v>307</v>
      </c>
      <c r="J192" s="40"/>
      <c r="K192" s="83">
        <v>12.5</v>
      </c>
      <c r="L192" s="40">
        <f t="shared" si="40"/>
        <v>12.5</v>
      </c>
      <c r="M192" s="40"/>
      <c r="N192" s="40" t="s">
        <v>307</v>
      </c>
      <c r="O192" s="40"/>
      <c r="P192" s="95">
        <v>12.5</v>
      </c>
      <c r="Q192" s="40">
        <f t="shared" si="45"/>
        <v>12.5</v>
      </c>
      <c r="R192" s="16">
        <f t="shared" si="41"/>
        <v>13.083333333333334</v>
      </c>
      <c r="T192" s="6">
        <f t="shared" si="36"/>
        <v>6.9916478087006818E-5</v>
      </c>
      <c r="V192" s="23">
        <f>+claims!D192</f>
        <v>0</v>
      </c>
      <c r="W192" s="23">
        <f>+claims!E192</f>
        <v>0</v>
      </c>
      <c r="X192" s="23">
        <f>+claims!F192</f>
        <v>0</v>
      </c>
      <c r="Z192" s="6">
        <f t="shared" si="42"/>
        <v>0</v>
      </c>
      <c r="AA192" s="6">
        <f t="shared" si="43"/>
        <v>0</v>
      </c>
      <c r="AB192" s="6">
        <f t="shared" si="44"/>
        <v>0</v>
      </c>
      <c r="AD192" s="6">
        <f t="shared" si="35"/>
        <v>0</v>
      </c>
    </row>
    <row r="193" spans="1:30" outlineLevel="1">
      <c r="A193" t="s">
        <v>308</v>
      </c>
      <c r="B193" t="s">
        <v>309</v>
      </c>
      <c r="C193" s="40"/>
      <c r="D193" s="40" t="s">
        <v>309</v>
      </c>
      <c r="E193" s="40"/>
      <c r="F193" s="83">
        <v>5</v>
      </c>
      <c r="G193" s="40">
        <f t="shared" si="38"/>
        <v>5</v>
      </c>
      <c r="H193" s="40"/>
      <c r="I193" s="40" t="s">
        <v>309</v>
      </c>
      <c r="J193" s="40"/>
      <c r="K193" s="83">
        <v>5</v>
      </c>
      <c r="L193" s="40">
        <f t="shared" si="40"/>
        <v>5</v>
      </c>
      <c r="M193" s="40"/>
      <c r="N193" s="40" t="s">
        <v>309</v>
      </c>
      <c r="O193" s="40"/>
      <c r="P193" s="95">
        <v>5</v>
      </c>
      <c r="Q193" s="40">
        <f t="shared" si="45"/>
        <v>5</v>
      </c>
      <c r="R193" s="16">
        <f t="shared" si="41"/>
        <v>5</v>
      </c>
      <c r="T193" s="6">
        <f t="shared" si="36"/>
        <v>2.6719673154270118E-5</v>
      </c>
      <c r="V193" s="23">
        <f>+claims!D193</f>
        <v>0</v>
      </c>
      <c r="W193" s="23">
        <f>+claims!E193</f>
        <v>0</v>
      </c>
      <c r="X193" s="23">
        <f>+claims!F193</f>
        <v>0</v>
      </c>
      <c r="Z193" s="6">
        <f t="shared" si="42"/>
        <v>0</v>
      </c>
      <c r="AA193" s="6">
        <f t="shared" si="43"/>
        <v>0</v>
      </c>
      <c r="AB193" s="6">
        <f t="shared" si="44"/>
        <v>0</v>
      </c>
      <c r="AD193" s="6">
        <f t="shared" si="35"/>
        <v>0</v>
      </c>
    </row>
    <row r="194" spans="1:30" outlineLevel="1">
      <c r="A194" t="s">
        <v>310</v>
      </c>
      <c r="B194" t="s">
        <v>311</v>
      </c>
      <c r="C194" s="40"/>
      <c r="D194" s="40" t="s">
        <v>311</v>
      </c>
      <c r="E194" s="40"/>
      <c r="F194" s="83">
        <v>18</v>
      </c>
      <c r="G194" s="40">
        <f t="shared" si="38"/>
        <v>18</v>
      </c>
      <c r="H194" s="40"/>
      <c r="I194" s="40" t="s">
        <v>311</v>
      </c>
      <c r="J194" s="40"/>
      <c r="K194" s="83">
        <v>19</v>
      </c>
      <c r="L194" s="40">
        <f t="shared" si="40"/>
        <v>19</v>
      </c>
      <c r="M194" s="40"/>
      <c r="N194" s="40" t="s">
        <v>311</v>
      </c>
      <c r="O194" s="40"/>
      <c r="P194" s="95">
        <v>18.5</v>
      </c>
      <c r="Q194" s="40">
        <f t="shared" si="45"/>
        <v>18.5</v>
      </c>
      <c r="R194" s="16">
        <f t="shared" si="41"/>
        <v>18.583333333333332</v>
      </c>
      <c r="T194" s="6">
        <f t="shared" si="36"/>
        <v>9.9308118556703942E-5</v>
      </c>
      <c r="V194" s="23">
        <f>+claims!D194</f>
        <v>0</v>
      </c>
      <c r="W194" s="23">
        <f>+claims!E194</f>
        <v>0</v>
      </c>
      <c r="X194" s="23">
        <f>+claims!F194</f>
        <v>0</v>
      </c>
      <c r="Z194" s="6">
        <f t="shared" si="42"/>
        <v>0</v>
      </c>
      <c r="AA194" s="6">
        <f t="shared" si="43"/>
        <v>0</v>
      </c>
      <c r="AB194" s="6">
        <f t="shared" si="44"/>
        <v>0</v>
      </c>
      <c r="AD194" s="6">
        <f t="shared" si="35"/>
        <v>0</v>
      </c>
    </row>
    <row r="195" spans="1:30" outlineLevel="1">
      <c r="A195" t="s">
        <v>312</v>
      </c>
      <c r="B195" t="s">
        <v>313</v>
      </c>
      <c r="C195" s="40"/>
      <c r="D195" s="40" t="s">
        <v>313</v>
      </c>
      <c r="E195" s="40"/>
      <c r="F195" s="83">
        <v>16.5</v>
      </c>
      <c r="G195" s="40">
        <f t="shared" si="38"/>
        <v>16.5</v>
      </c>
      <c r="H195" s="40"/>
      <c r="I195" s="40" t="s">
        <v>313</v>
      </c>
      <c r="J195" s="40"/>
      <c r="K195" s="83">
        <v>14.5</v>
      </c>
      <c r="L195" s="40">
        <f t="shared" si="40"/>
        <v>14.5</v>
      </c>
      <c r="M195" s="40"/>
      <c r="N195" s="40" t="s">
        <v>313</v>
      </c>
      <c r="O195" s="40"/>
      <c r="P195" s="95">
        <v>16.5</v>
      </c>
      <c r="Q195" s="40">
        <f t="shared" si="45"/>
        <v>16.5</v>
      </c>
      <c r="R195" s="16">
        <f t="shared" si="41"/>
        <v>15.833333333333334</v>
      </c>
      <c r="T195" s="6">
        <f t="shared" si="36"/>
        <v>8.4612298321855387E-5</v>
      </c>
      <c r="V195" s="23">
        <f>+claims!D195</f>
        <v>0</v>
      </c>
      <c r="W195" s="23">
        <f>+claims!E195</f>
        <v>0</v>
      </c>
      <c r="X195" s="23">
        <f>+claims!F195</f>
        <v>0</v>
      </c>
      <c r="Z195" s="6">
        <f t="shared" si="42"/>
        <v>0</v>
      </c>
      <c r="AA195" s="6">
        <f t="shared" si="43"/>
        <v>0</v>
      </c>
      <c r="AB195" s="6">
        <f t="shared" si="44"/>
        <v>0</v>
      </c>
      <c r="AD195" s="6">
        <f t="shared" ref="AD195:AD258" si="46">(+Z195+(AA195*2)+(AB195*3))/6</f>
        <v>0</v>
      </c>
    </row>
    <row r="196" spans="1:30" outlineLevel="1">
      <c r="A196" t="s">
        <v>314</v>
      </c>
      <c r="B196" t="s">
        <v>315</v>
      </c>
      <c r="C196" s="40"/>
      <c r="D196" s="40" t="s">
        <v>315</v>
      </c>
      <c r="E196" s="40"/>
      <c r="F196" s="83">
        <v>7</v>
      </c>
      <c r="G196" s="40">
        <f t="shared" si="38"/>
        <v>7</v>
      </c>
      <c r="H196" s="40"/>
      <c r="I196" s="40" t="s">
        <v>315</v>
      </c>
      <c r="J196" s="40"/>
      <c r="K196" s="83">
        <v>9</v>
      </c>
      <c r="L196" s="40">
        <f t="shared" si="40"/>
        <v>9</v>
      </c>
      <c r="M196" s="40"/>
      <c r="N196" s="40" t="s">
        <v>315</v>
      </c>
      <c r="O196" s="40"/>
      <c r="P196" s="95">
        <v>7</v>
      </c>
      <c r="Q196" s="40">
        <f t="shared" si="45"/>
        <v>7</v>
      </c>
      <c r="R196" s="16">
        <f t="shared" si="41"/>
        <v>7.666666666666667</v>
      </c>
      <c r="T196" s="6">
        <f t="shared" si="36"/>
        <v>4.0970165503214184E-5</v>
      </c>
      <c r="V196" s="23">
        <f>+claims!D196</f>
        <v>0</v>
      </c>
      <c r="W196" s="23">
        <f>+claims!E196</f>
        <v>0</v>
      </c>
      <c r="X196" s="23">
        <f>+claims!F196</f>
        <v>0</v>
      </c>
      <c r="Z196" s="6">
        <f t="shared" si="42"/>
        <v>0</v>
      </c>
      <c r="AA196" s="6">
        <f t="shared" si="43"/>
        <v>0</v>
      </c>
      <c r="AB196" s="6">
        <f t="shared" si="44"/>
        <v>0</v>
      </c>
      <c r="AD196" s="6">
        <f t="shared" si="46"/>
        <v>0</v>
      </c>
    </row>
    <row r="197" spans="1:30" outlineLevel="1">
      <c r="A197" t="s">
        <v>316</v>
      </c>
      <c r="B197" t="s">
        <v>317</v>
      </c>
      <c r="C197" s="40"/>
      <c r="D197" s="40" t="s">
        <v>317</v>
      </c>
      <c r="E197" s="40"/>
      <c r="F197" s="83">
        <v>22</v>
      </c>
      <c r="G197" s="40">
        <f t="shared" si="38"/>
        <v>22</v>
      </c>
      <c r="H197" s="40"/>
      <c r="I197" s="40" t="s">
        <v>317</v>
      </c>
      <c r="J197" s="40"/>
      <c r="K197" s="83">
        <v>21</v>
      </c>
      <c r="L197" s="40">
        <f t="shared" si="40"/>
        <v>21</v>
      </c>
      <c r="M197" s="40"/>
      <c r="N197" s="40" t="s">
        <v>317</v>
      </c>
      <c r="O197" s="40"/>
      <c r="P197" s="95">
        <v>20</v>
      </c>
      <c r="Q197" s="40">
        <f t="shared" si="45"/>
        <v>20</v>
      </c>
      <c r="R197" s="16">
        <f t="shared" si="41"/>
        <v>20.666666666666668</v>
      </c>
      <c r="T197" s="6">
        <f t="shared" ref="T197:T264" si="47">+R197/$R$267</f>
        <v>1.104413157043165E-4</v>
      </c>
      <c r="V197" s="23">
        <f>+claims!D197</f>
        <v>0</v>
      </c>
      <c r="W197" s="23">
        <f>+claims!E197</f>
        <v>0</v>
      </c>
      <c r="X197" s="23">
        <f>+claims!F197</f>
        <v>0</v>
      </c>
      <c r="Z197" s="6">
        <f t="shared" si="42"/>
        <v>0</v>
      </c>
      <c r="AA197" s="6">
        <f t="shared" si="43"/>
        <v>0</v>
      </c>
      <c r="AB197" s="6">
        <f t="shared" si="44"/>
        <v>0</v>
      </c>
      <c r="AD197" s="6">
        <f t="shared" si="46"/>
        <v>0</v>
      </c>
    </row>
    <row r="198" spans="1:30" outlineLevel="1">
      <c r="A198" t="s">
        <v>318</v>
      </c>
      <c r="B198" t="s">
        <v>319</v>
      </c>
      <c r="C198" s="40"/>
      <c r="D198" s="40" t="s">
        <v>319</v>
      </c>
      <c r="E198" s="40"/>
      <c r="F198" s="83">
        <v>8</v>
      </c>
      <c r="G198" s="40">
        <f t="shared" si="38"/>
        <v>8</v>
      </c>
      <c r="H198" s="40"/>
      <c r="I198" s="40" t="s">
        <v>319</v>
      </c>
      <c r="J198" s="40"/>
      <c r="K198" s="83">
        <v>7.5</v>
      </c>
      <c r="L198" s="40">
        <f t="shared" si="40"/>
        <v>7.5</v>
      </c>
      <c r="M198" s="40"/>
      <c r="N198" s="40" t="s">
        <v>319</v>
      </c>
      <c r="O198" s="40"/>
      <c r="P198" s="95">
        <v>8.5</v>
      </c>
      <c r="Q198" s="40">
        <f t="shared" si="45"/>
        <v>8.5</v>
      </c>
      <c r="R198" s="16">
        <f t="shared" si="41"/>
        <v>8.0833333333333339</v>
      </c>
      <c r="T198" s="6">
        <f t="shared" si="47"/>
        <v>4.3196804932736693E-5</v>
      </c>
      <c r="V198" s="23">
        <f>+claims!D198</f>
        <v>0</v>
      </c>
      <c r="W198" s="23">
        <f>+claims!E198</f>
        <v>0</v>
      </c>
      <c r="X198" s="23">
        <f>+claims!F198</f>
        <v>0</v>
      </c>
      <c r="Z198" s="6">
        <f t="shared" si="42"/>
        <v>0</v>
      </c>
      <c r="AA198" s="6">
        <f t="shared" si="43"/>
        <v>0</v>
      </c>
      <c r="AB198" s="6">
        <f t="shared" si="44"/>
        <v>0</v>
      </c>
      <c r="AD198" s="6">
        <f t="shared" si="46"/>
        <v>0</v>
      </c>
    </row>
    <row r="199" spans="1:30" outlineLevel="1">
      <c r="A199" t="s">
        <v>320</v>
      </c>
      <c r="B199" t="s">
        <v>321</v>
      </c>
      <c r="C199" s="40"/>
      <c r="D199" s="40" t="s">
        <v>321</v>
      </c>
      <c r="E199" s="40"/>
      <c r="F199" s="83">
        <v>16.5</v>
      </c>
      <c r="G199" s="40">
        <f t="shared" si="38"/>
        <v>16.5</v>
      </c>
      <c r="H199" s="40"/>
      <c r="I199" s="40" t="s">
        <v>321</v>
      </c>
      <c r="J199" s="40"/>
      <c r="K199" s="83">
        <v>15.5</v>
      </c>
      <c r="L199" s="40">
        <f t="shared" si="40"/>
        <v>15.5</v>
      </c>
      <c r="M199" s="40"/>
      <c r="N199" s="40" t="s">
        <v>321</v>
      </c>
      <c r="O199" s="40"/>
      <c r="P199" s="95">
        <v>17.5</v>
      </c>
      <c r="Q199" s="40">
        <f t="shared" si="45"/>
        <v>17.5</v>
      </c>
      <c r="R199" s="16">
        <f t="shared" si="41"/>
        <v>16.666666666666668</v>
      </c>
      <c r="T199" s="6">
        <f t="shared" si="47"/>
        <v>8.9065577180900407E-5</v>
      </c>
      <c r="V199" s="23">
        <f>+claims!D199</f>
        <v>0</v>
      </c>
      <c r="W199" s="23">
        <f>+claims!E199</f>
        <v>0</v>
      </c>
      <c r="X199" s="23">
        <f>+claims!F199</f>
        <v>0</v>
      </c>
      <c r="Z199" s="6">
        <f t="shared" si="42"/>
        <v>0</v>
      </c>
      <c r="AA199" s="6">
        <f t="shared" si="43"/>
        <v>0</v>
      </c>
      <c r="AB199" s="6">
        <f t="shared" si="44"/>
        <v>0</v>
      </c>
      <c r="AD199" s="6">
        <f t="shared" si="46"/>
        <v>0</v>
      </c>
    </row>
    <row r="200" spans="1:30" outlineLevel="1">
      <c r="A200" t="s">
        <v>322</v>
      </c>
      <c r="B200" t="s">
        <v>323</v>
      </c>
      <c r="C200" s="40"/>
      <c r="D200" s="40" t="s">
        <v>323</v>
      </c>
      <c r="E200" s="40"/>
      <c r="F200" s="83">
        <v>104.5</v>
      </c>
      <c r="G200" s="40">
        <f t="shared" si="38"/>
        <v>104.5</v>
      </c>
      <c r="H200" s="40"/>
      <c r="I200" s="40" t="s">
        <v>323</v>
      </c>
      <c r="J200" s="40"/>
      <c r="K200" s="83">
        <v>104.5</v>
      </c>
      <c r="L200" s="40">
        <f t="shared" si="40"/>
        <v>104.5</v>
      </c>
      <c r="M200" s="40"/>
      <c r="N200" s="40" t="s">
        <v>323</v>
      </c>
      <c r="O200" s="40"/>
      <c r="P200" s="95">
        <v>100.5</v>
      </c>
      <c r="Q200" s="40">
        <f t="shared" si="45"/>
        <v>100.5</v>
      </c>
      <c r="R200" s="16">
        <f t="shared" si="41"/>
        <v>102.5</v>
      </c>
      <c r="T200" s="6">
        <f t="shared" si="47"/>
        <v>5.477532996625374E-4</v>
      </c>
      <c r="V200" s="23">
        <f>+claims!D200</f>
        <v>0</v>
      </c>
      <c r="W200" s="23">
        <f>+claims!E200</f>
        <v>0</v>
      </c>
      <c r="X200" s="23">
        <f>+claims!F200</f>
        <v>1</v>
      </c>
      <c r="Z200" s="6">
        <f t="shared" si="42"/>
        <v>0</v>
      </c>
      <c r="AA200" s="6">
        <f t="shared" si="43"/>
        <v>0</v>
      </c>
      <c r="AB200" s="6">
        <f t="shared" si="44"/>
        <v>9.9502487562189053E-3</v>
      </c>
      <c r="AD200" s="6">
        <f t="shared" si="46"/>
        <v>4.9751243781094526E-3</v>
      </c>
    </row>
    <row r="201" spans="1:30" outlineLevel="1">
      <c r="A201" t="s">
        <v>324</v>
      </c>
      <c r="B201" t="s">
        <v>325</v>
      </c>
      <c r="C201" s="40"/>
      <c r="D201" s="40" t="s">
        <v>325</v>
      </c>
      <c r="E201" s="40"/>
      <c r="F201" s="83">
        <v>19</v>
      </c>
      <c r="G201" s="40">
        <f t="shared" si="38"/>
        <v>19</v>
      </c>
      <c r="H201" s="40"/>
      <c r="I201" s="40" t="s">
        <v>325</v>
      </c>
      <c r="J201" s="40"/>
      <c r="K201" s="83">
        <v>14.5</v>
      </c>
      <c r="L201" s="40">
        <f t="shared" si="40"/>
        <v>14.5</v>
      </c>
      <c r="M201" s="40"/>
      <c r="N201" s="40" t="s">
        <v>325</v>
      </c>
      <c r="O201" s="40"/>
      <c r="P201" s="95">
        <v>15.5</v>
      </c>
      <c r="Q201" s="40">
        <f t="shared" si="45"/>
        <v>15.5</v>
      </c>
      <c r="R201" s="16">
        <f t="shared" si="41"/>
        <v>15.75</v>
      </c>
      <c r="T201" s="6">
        <f t="shared" si="47"/>
        <v>8.416697043595087E-5</v>
      </c>
      <c r="V201" s="23">
        <f>+claims!D201</f>
        <v>0</v>
      </c>
      <c r="W201" s="23">
        <f>+claims!E201</f>
        <v>0</v>
      </c>
      <c r="X201" s="23">
        <f>+claims!F201</f>
        <v>0</v>
      </c>
      <c r="Z201" s="6">
        <f t="shared" si="42"/>
        <v>0</v>
      </c>
      <c r="AA201" s="6">
        <f t="shared" si="43"/>
        <v>0</v>
      </c>
      <c r="AB201" s="6">
        <f t="shared" si="44"/>
        <v>0</v>
      </c>
      <c r="AD201" s="6">
        <f t="shared" si="46"/>
        <v>0</v>
      </c>
    </row>
    <row r="202" spans="1:30" outlineLevel="1">
      <c r="A202" t="s">
        <v>326</v>
      </c>
      <c r="B202" t="s">
        <v>327</v>
      </c>
      <c r="C202" s="40"/>
      <c r="D202" s="40" t="s">
        <v>327</v>
      </c>
      <c r="E202" s="40"/>
      <c r="F202" s="83">
        <v>56.5</v>
      </c>
      <c r="G202" s="40">
        <f t="shared" si="38"/>
        <v>56.5</v>
      </c>
      <c r="H202" s="40"/>
      <c r="I202" s="40" t="s">
        <v>327</v>
      </c>
      <c r="J202" s="40"/>
      <c r="K202" s="83">
        <v>60</v>
      </c>
      <c r="L202" s="40">
        <f t="shared" si="40"/>
        <v>60</v>
      </c>
      <c r="M202" s="40"/>
      <c r="N202" s="40" t="s">
        <v>327</v>
      </c>
      <c r="O202" s="40"/>
      <c r="P202" s="95">
        <v>59</v>
      </c>
      <c r="Q202" s="40">
        <f t="shared" si="45"/>
        <v>59</v>
      </c>
      <c r="R202" s="16">
        <f t="shared" si="41"/>
        <v>58.916666666666664</v>
      </c>
      <c r="T202" s="6">
        <f t="shared" si="47"/>
        <v>3.148468153344829E-4</v>
      </c>
      <c r="V202" s="23">
        <f>+claims!D202</f>
        <v>1</v>
      </c>
      <c r="W202" s="23">
        <f>+claims!E202</f>
        <v>0</v>
      </c>
      <c r="X202" s="23">
        <f>+claims!F202</f>
        <v>3</v>
      </c>
      <c r="Z202" s="6">
        <f t="shared" si="42"/>
        <v>0.01</v>
      </c>
      <c r="AA202" s="6">
        <f t="shared" si="43"/>
        <v>0</v>
      </c>
      <c r="AB202" s="6">
        <f t="shared" si="44"/>
        <v>0.03</v>
      </c>
      <c r="AD202" s="6">
        <f t="shared" si="46"/>
        <v>1.6666666666666666E-2</v>
      </c>
    </row>
    <row r="203" spans="1:30" outlineLevel="1">
      <c r="A203" t="s">
        <v>328</v>
      </c>
      <c r="B203" t="s">
        <v>329</v>
      </c>
      <c r="C203" s="40"/>
      <c r="D203" s="40" t="s">
        <v>329</v>
      </c>
      <c r="E203" s="40"/>
      <c r="F203" s="83">
        <v>5.5</v>
      </c>
      <c r="G203" s="40">
        <f t="shared" si="38"/>
        <v>5.5</v>
      </c>
      <c r="H203" s="40"/>
      <c r="I203" s="40" t="s">
        <v>329</v>
      </c>
      <c r="J203" s="40"/>
      <c r="K203" s="83">
        <v>5</v>
      </c>
      <c r="L203" s="40">
        <f t="shared" si="40"/>
        <v>5</v>
      </c>
      <c r="M203" s="40"/>
      <c r="N203" s="40" t="s">
        <v>329</v>
      </c>
      <c r="O203" s="40"/>
      <c r="P203" s="95">
        <v>8</v>
      </c>
      <c r="Q203" s="40">
        <f>AVERAGE(M203:P203)</f>
        <v>8</v>
      </c>
      <c r="R203" s="16">
        <f t="shared" si="41"/>
        <v>6.583333333333333</v>
      </c>
      <c r="T203" s="6">
        <f t="shared" si="47"/>
        <v>3.5180902986455654E-5</v>
      </c>
      <c r="V203" s="23">
        <f>+claims!D203</f>
        <v>0</v>
      </c>
      <c r="W203" s="23">
        <f>+claims!E203</f>
        <v>0</v>
      </c>
      <c r="X203" s="23">
        <f>+claims!F203</f>
        <v>0</v>
      </c>
      <c r="Z203" s="6">
        <f t="shared" si="42"/>
        <v>0</v>
      </c>
      <c r="AA203" s="6">
        <f t="shared" si="43"/>
        <v>0</v>
      </c>
      <c r="AB203" s="6">
        <f t="shared" si="44"/>
        <v>0</v>
      </c>
      <c r="AD203" s="6">
        <f t="shared" si="46"/>
        <v>0</v>
      </c>
    </row>
    <row r="204" spans="1:30" outlineLevel="1">
      <c r="A204" t="s">
        <v>330</v>
      </c>
      <c r="B204" t="s">
        <v>331</v>
      </c>
      <c r="C204" s="40"/>
      <c r="D204" s="40" t="s">
        <v>331</v>
      </c>
      <c r="E204" s="40"/>
      <c r="F204" s="83">
        <v>17</v>
      </c>
      <c r="G204" s="40">
        <f t="shared" si="38"/>
        <v>17</v>
      </c>
      <c r="H204" s="40"/>
      <c r="I204" s="40" t="s">
        <v>331</v>
      </c>
      <c r="J204" s="40"/>
      <c r="K204" s="83">
        <v>18</v>
      </c>
      <c r="L204" s="40">
        <f t="shared" si="40"/>
        <v>18</v>
      </c>
      <c r="M204" s="40"/>
      <c r="N204" s="40" t="s">
        <v>331</v>
      </c>
      <c r="O204" s="40"/>
      <c r="P204" s="95">
        <v>18</v>
      </c>
      <c r="Q204" s="40">
        <f t="shared" ref="Q204:Q237" si="48">AVERAGE(M204:P204)</f>
        <v>18</v>
      </c>
      <c r="R204" s="16">
        <f t="shared" si="41"/>
        <v>17.833333333333332</v>
      </c>
      <c r="T204" s="6">
        <f t="shared" si="47"/>
        <v>9.5300167583563426E-5</v>
      </c>
      <c r="V204" s="23">
        <f>+claims!D204</f>
        <v>1</v>
      </c>
      <c r="W204" s="23">
        <f>+claims!E204</f>
        <v>0</v>
      </c>
      <c r="X204" s="23">
        <f>+claims!F204</f>
        <v>0</v>
      </c>
      <c r="Z204" s="6">
        <f t="shared" si="42"/>
        <v>0.01</v>
      </c>
      <c r="AA204" s="6">
        <f t="shared" si="43"/>
        <v>0</v>
      </c>
      <c r="AB204" s="6">
        <f t="shared" si="44"/>
        <v>0</v>
      </c>
      <c r="AD204" s="6">
        <f t="shared" si="46"/>
        <v>1.6666666666666668E-3</v>
      </c>
    </row>
    <row r="205" spans="1:30" outlineLevel="1">
      <c r="A205" t="s">
        <v>510</v>
      </c>
      <c r="B205" t="s">
        <v>508</v>
      </c>
      <c r="C205" s="40"/>
      <c r="D205" s="40" t="s">
        <v>508</v>
      </c>
      <c r="E205" s="40"/>
      <c r="F205" s="83">
        <v>5</v>
      </c>
      <c r="G205" s="40">
        <f t="shared" si="38"/>
        <v>5</v>
      </c>
      <c r="H205" s="40"/>
      <c r="I205" s="40" t="s">
        <v>508</v>
      </c>
      <c r="J205" s="40"/>
      <c r="K205" s="83">
        <v>5</v>
      </c>
      <c r="L205" s="40">
        <f>AVERAGE(H205:K205)</f>
        <v>5</v>
      </c>
      <c r="M205" s="40"/>
      <c r="N205" s="40" t="s">
        <v>508</v>
      </c>
      <c r="O205" s="40"/>
      <c r="P205" s="95">
        <v>5</v>
      </c>
      <c r="Q205" s="40">
        <f>AVERAGE(M205:P205)</f>
        <v>5</v>
      </c>
      <c r="R205" s="16">
        <f>IF(G205&gt;0,(+G205+(L205*2)+(Q205*3))/6,IF(L205&gt;0,((L205*2)+(Q205*3))/5,Q205))</f>
        <v>5</v>
      </c>
      <c r="T205" s="6">
        <f t="shared" si="47"/>
        <v>2.6719673154270118E-5</v>
      </c>
      <c r="V205" s="23">
        <f>+claims!D205</f>
        <v>0</v>
      </c>
      <c r="W205" s="23">
        <f>+claims!E205</f>
        <v>0</v>
      </c>
      <c r="X205" s="23">
        <f>+claims!F205</f>
        <v>0</v>
      </c>
      <c r="Z205" s="6">
        <f>IF(G205&gt;100,IF(V205&lt;1,0,+V205/G205),IF(V205&lt;1,0,+V205/100))</f>
        <v>0</v>
      </c>
      <c r="AA205" s="6">
        <f>IF(L205&gt;100,IF(W205&lt;1,0,+W205/L205),IF(W205&lt;1,0,+W205/100))</f>
        <v>0</v>
      </c>
      <c r="AB205" s="6">
        <f>IF(Q205&gt;100,IF(X205&lt;1,0,+X205/Q205),IF(X205&lt;1,0,+X205/100))</f>
        <v>0</v>
      </c>
      <c r="AD205" s="6">
        <f t="shared" si="46"/>
        <v>0</v>
      </c>
    </row>
    <row r="206" spans="1:30" outlineLevel="1">
      <c r="A206" t="s">
        <v>332</v>
      </c>
      <c r="B206" t="s">
        <v>333</v>
      </c>
      <c r="C206" s="40"/>
      <c r="D206" s="40" t="s">
        <v>333</v>
      </c>
      <c r="E206" s="40"/>
      <c r="F206" s="83">
        <v>21.5</v>
      </c>
      <c r="G206" s="40">
        <f t="shared" si="38"/>
        <v>21.5</v>
      </c>
      <c r="H206" s="40"/>
      <c r="I206" s="40" t="s">
        <v>333</v>
      </c>
      <c r="J206" s="40"/>
      <c r="K206" s="83">
        <v>22</v>
      </c>
      <c r="L206" s="40">
        <f t="shared" ref="L206:L213" si="49">AVERAGE(H206:K206)</f>
        <v>22</v>
      </c>
      <c r="M206" s="40"/>
      <c r="N206" s="40" t="s">
        <v>333</v>
      </c>
      <c r="O206" s="40"/>
      <c r="P206" s="95">
        <v>20</v>
      </c>
      <c r="Q206" s="40">
        <f t="shared" si="48"/>
        <v>20</v>
      </c>
      <c r="R206" s="16">
        <f t="shared" si="41"/>
        <v>20.916666666666668</v>
      </c>
      <c r="T206" s="6">
        <f t="shared" si="47"/>
        <v>1.1177729936203001E-4</v>
      </c>
      <c r="V206" s="23">
        <f>+claims!D206</f>
        <v>0</v>
      </c>
      <c r="W206" s="23">
        <f>+claims!E206</f>
        <v>0</v>
      </c>
      <c r="X206" s="23">
        <f>+claims!F206</f>
        <v>1</v>
      </c>
      <c r="Z206" s="6">
        <f t="shared" si="42"/>
        <v>0</v>
      </c>
      <c r="AA206" s="6">
        <f t="shared" si="43"/>
        <v>0</v>
      </c>
      <c r="AB206" s="6">
        <f t="shared" si="44"/>
        <v>0.01</v>
      </c>
      <c r="AD206" s="6">
        <f t="shared" si="46"/>
        <v>5.0000000000000001E-3</v>
      </c>
    </row>
    <row r="207" spans="1:30" outlineLevel="1">
      <c r="A207" t="s">
        <v>334</v>
      </c>
      <c r="B207" t="s">
        <v>335</v>
      </c>
      <c r="C207" s="40"/>
      <c r="D207" s="40" t="s">
        <v>335</v>
      </c>
      <c r="E207" s="40"/>
      <c r="F207" s="83">
        <v>24.5</v>
      </c>
      <c r="G207" s="40">
        <f t="shared" si="38"/>
        <v>24.5</v>
      </c>
      <c r="H207" s="40"/>
      <c r="I207" s="40" t="s">
        <v>335</v>
      </c>
      <c r="J207" s="40"/>
      <c r="K207" s="83">
        <v>25</v>
      </c>
      <c r="L207" s="40">
        <f t="shared" si="49"/>
        <v>25</v>
      </c>
      <c r="M207" s="40"/>
      <c r="N207" s="40" t="s">
        <v>335</v>
      </c>
      <c r="O207" s="40"/>
      <c r="P207" s="95">
        <v>21</v>
      </c>
      <c r="Q207" s="40">
        <f t="shared" si="48"/>
        <v>21</v>
      </c>
      <c r="R207" s="16">
        <f t="shared" si="41"/>
        <v>22.916666666666668</v>
      </c>
      <c r="T207" s="6">
        <f t="shared" si="47"/>
        <v>1.2246516862373806E-4</v>
      </c>
      <c r="V207" s="23">
        <f>+claims!D207</f>
        <v>0</v>
      </c>
      <c r="W207" s="23">
        <f>+claims!E207</f>
        <v>0</v>
      </c>
      <c r="X207" s="23">
        <f>+claims!F207</f>
        <v>0</v>
      </c>
      <c r="Z207" s="6">
        <f t="shared" si="42"/>
        <v>0</v>
      </c>
      <c r="AA207" s="6">
        <f t="shared" si="43"/>
        <v>0</v>
      </c>
      <c r="AB207" s="6">
        <f t="shared" si="44"/>
        <v>0</v>
      </c>
      <c r="AD207" s="6">
        <f t="shared" si="46"/>
        <v>0</v>
      </c>
    </row>
    <row r="208" spans="1:30" outlineLevel="1">
      <c r="A208" t="s">
        <v>336</v>
      </c>
      <c r="B208" t="s">
        <v>337</v>
      </c>
      <c r="C208" s="40"/>
      <c r="D208" s="40" t="s">
        <v>337</v>
      </c>
      <c r="E208" s="40"/>
      <c r="F208" s="83">
        <v>13</v>
      </c>
      <c r="G208" s="40">
        <f t="shared" si="38"/>
        <v>13</v>
      </c>
      <c r="H208" s="40"/>
      <c r="I208" s="40" t="s">
        <v>337</v>
      </c>
      <c r="J208" s="40"/>
      <c r="K208" s="83">
        <v>13</v>
      </c>
      <c r="L208" s="40">
        <f t="shared" si="49"/>
        <v>13</v>
      </c>
      <c r="M208" s="40"/>
      <c r="N208" s="40" t="s">
        <v>337</v>
      </c>
      <c r="O208" s="40"/>
      <c r="P208" s="95">
        <v>12</v>
      </c>
      <c r="Q208" s="40">
        <f t="shared" si="48"/>
        <v>12</v>
      </c>
      <c r="R208" s="16">
        <f t="shared" si="41"/>
        <v>12.5</v>
      </c>
      <c r="T208" s="6">
        <f t="shared" si="47"/>
        <v>6.6799182885675295E-5</v>
      </c>
      <c r="V208" s="23">
        <f>+claims!D208</f>
        <v>0</v>
      </c>
      <c r="W208" s="23">
        <f>+claims!E208</f>
        <v>0</v>
      </c>
      <c r="X208" s="23">
        <f>+claims!F208</f>
        <v>0</v>
      </c>
      <c r="Z208" s="6">
        <f t="shared" si="42"/>
        <v>0</v>
      </c>
      <c r="AA208" s="6">
        <f t="shared" si="43"/>
        <v>0</v>
      </c>
      <c r="AB208" s="6">
        <f t="shared" si="44"/>
        <v>0</v>
      </c>
      <c r="AD208" s="6">
        <f t="shared" si="46"/>
        <v>0</v>
      </c>
    </row>
    <row r="209" spans="1:30" outlineLevel="1">
      <c r="A209" t="s">
        <v>338</v>
      </c>
      <c r="B209" t="s">
        <v>339</v>
      </c>
      <c r="C209" s="40"/>
      <c r="D209" s="40" t="s">
        <v>339</v>
      </c>
      <c r="E209" s="40"/>
      <c r="F209" s="83">
        <v>3</v>
      </c>
      <c r="G209" s="40">
        <f t="shared" si="38"/>
        <v>3</v>
      </c>
      <c r="H209" s="40"/>
      <c r="I209" s="40" t="s">
        <v>339</v>
      </c>
      <c r="J209" s="40"/>
      <c r="K209" s="83">
        <v>3</v>
      </c>
      <c r="L209" s="40">
        <f t="shared" si="49"/>
        <v>3</v>
      </c>
      <c r="M209" s="40"/>
      <c r="N209" s="40" t="s">
        <v>339</v>
      </c>
      <c r="O209" s="40"/>
      <c r="P209" s="95">
        <v>4</v>
      </c>
      <c r="Q209" s="40">
        <f t="shared" si="48"/>
        <v>4</v>
      </c>
      <c r="R209" s="16">
        <f t="shared" si="41"/>
        <v>3.5</v>
      </c>
      <c r="T209" s="6">
        <f t="shared" si="47"/>
        <v>1.8703771207989082E-5</v>
      </c>
      <c r="V209" s="23">
        <f>+claims!D209</f>
        <v>0</v>
      </c>
      <c r="W209" s="23">
        <f>+claims!E209</f>
        <v>0</v>
      </c>
      <c r="X209" s="23">
        <f>+claims!F209</f>
        <v>0</v>
      </c>
      <c r="Z209" s="6">
        <f t="shared" si="42"/>
        <v>0</v>
      </c>
      <c r="AA209" s="6">
        <f t="shared" si="43"/>
        <v>0</v>
      </c>
      <c r="AB209" s="6">
        <f t="shared" si="44"/>
        <v>0</v>
      </c>
      <c r="AD209" s="6">
        <f t="shared" si="46"/>
        <v>0</v>
      </c>
    </row>
    <row r="210" spans="1:30" outlineLevel="1">
      <c r="A210" t="s">
        <v>340</v>
      </c>
      <c r="B210" t="s">
        <v>341</v>
      </c>
      <c r="C210" s="40"/>
      <c r="D210" s="40" t="s">
        <v>341</v>
      </c>
      <c r="E210" s="40"/>
      <c r="F210" s="83">
        <v>50</v>
      </c>
      <c r="G210" s="40">
        <f t="shared" ref="G210:G215" si="50">AVERAGE(C210:F210)</f>
        <v>50</v>
      </c>
      <c r="H210" s="40"/>
      <c r="I210" s="40" t="s">
        <v>341</v>
      </c>
      <c r="J210" s="40"/>
      <c r="K210" s="83">
        <v>52</v>
      </c>
      <c r="L210" s="40">
        <f t="shared" si="49"/>
        <v>52</v>
      </c>
      <c r="M210" s="40"/>
      <c r="N210" s="40" t="s">
        <v>341</v>
      </c>
      <c r="O210" s="40"/>
      <c r="P210" s="95">
        <v>51.5</v>
      </c>
      <c r="Q210" s="40">
        <f t="shared" si="48"/>
        <v>51.5</v>
      </c>
      <c r="R210" s="16">
        <f t="shared" si="41"/>
        <v>51.416666666666664</v>
      </c>
      <c r="T210" s="6">
        <f t="shared" si="47"/>
        <v>2.7476730560307771E-4</v>
      </c>
      <c r="V210" s="23">
        <f>+claims!D210</f>
        <v>1</v>
      </c>
      <c r="W210" s="23">
        <f>+claims!E210</f>
        <v>1</v>
      </c>
      <c r="X210" s="23">
        <f>+claims!F210</f>
        <v>1</v>
      </c>
      <c r="Z210" s="6">
        <f t="shared" si="42"/>
        <v>0.01</v>
      </c>
      <c r="AA210" s="6">
        <f t="shared" si="43"/>
        <v>0.01</v>
      </c>
      <c r="AB210" s="6">
        <f t="shared" si="44"/>
        <v>0.01</v>
      </c>
      <c r="AD210" s="6">
        <f t="shared" si="46"/>
        <v>0.01</v>
      </c>
    </row>
    <row r="211" spans="1:30" outlineLevel="1">
      <c r="A211" t="s">
        <v>342</v>
      </c>
      <c r="B211" t="s">
        <v>343</v>
      </c>
      <c r="C211" s="40"/>
      <c r="D211" s="40" t="s">
        <v>343</v>
      </c>
      <c r="E211" s="40"/>
      <c r="F211" s="83">
        <v>26.5</v>
      </c>
      <c r="G211" s="40">
        <f t="shared" si="50"/>
        <v>26.5</v>
      </c>
      <c r="H211" s="40"/>
      <c r="I211" s="40" t="s">
        <v>343</v>
      </c>
      <c r="J211" s="40"/>
      <c r="K211" s="83">
        <v>32</v>
      </c>
      <c r="L211" s="40">
        <f t="shared" si="49"/>
        <v>32</v>
      </c>
      <c r="M211" s="40"/>
      <c r="N211" s="40" t="s">
        <v>343</v>
      </c>
      <c r="O211" s="40"/>
      <c r="P211" s="95">
        <v>35</v>
      </c>
      <c r="Q211" s="40">
        <f t="shared" si="48"/>
        <v>35</v>
      </c>
      <c r="R211" s="16">
        <f t="shared" si="41"/>
        <v>32.583333333333336</v>
      </c>
      <c r="T211" s="6">
        <f t="shared" si="47"/>
        <v>1.7412320338866028E-4</v>
      </c>
      <c r="V211" s="23">
        <f>+claims!D211</f>
        <v>0</v>
      </c>
      <c r="W211" s="23">
        <f>+claims!E211</f>
        <v>0</v>
      </c>
      <c r="X211" s="23">
        <f>+claims!F211</f>
        <v>0</v>
      </c>
      <c r="Z211" s="6">
        <f t="shared" si="42"/>
        <v>0</v>
      </c>
      <c r="AA211" s="6">
        <f t="shared" si="43"/>
        <v>0</v>
      </c>
      <c r="AB211" s="6">
        <f t="shared" si="44"/>
        <v>0</v>
      </c>
      <c r="AD211" s="6">
        <f t="shared" si="46"/>
        <v>0</v>
      </c>
    </row>
    <row r="212" spans="1:30" outlineLevel="1">
      <c r="A212" t="s">
        <v>344</v>
      </c>
      <c r="B212" t="s">
        <v>345</v>
      </c>
      <c r="C212" s="40"/>
      <c r="D212" s="40" t="s">
        <v>345</v>
      </c>
      <c r="E212" s="40"/>
      <c r="F212" s="83">
        <v>13.5</v>
      </c>
      <c r="G212" s="40">
        <f t="shared" si="50"/>
        <v>13.5</v>
      </c>
      <c r="H212" s="40"/>
      <c r="I212" s="40" t="s">
        <v>345</v>
      </c>
      <c r="J212" s="40"/>
      <c r="K212" s="83">
        <v>10.5</v>
      </c>
      <c r="L212" s="40">
        <f t="shared" si="49"/>
        <v>10.5</v>
      </c>
      <c r="M212" s="40"/>
      <c r="N212" s="40" t="s">
        <v>345</v>
      </c>
      <c r="O212" s="40"/>
      <c r="P212" s="95">
        <v>9.5</v>
      </c>
      <c r="Q212" s="40">
        <f t="shared" si="48"/>
        <v>9.5</v>
      </c>
      <c r="R212" s="16">
        <f t="shared" si="41"/>
        <v>10.5</v>
      </c>
      <c r="T212" s="6">
        <f t="shared" si="47"/>
        <v>5.6111313623967249E-5</v>
      </c>
      <c r="V212" s="23">
        <f>+claims!D212</f>
        <v>0</v>
      </c>
      <c r="W212" s="23">
        <f>+claims!E212</f>
        <v>0</v>
      </c>
      <c r="X212" s="23">
        <f>+claims!F212</f>
        <v>1</v>
      </c>
      <c r="Z212" s="6">
        <f t="shared" si="42"/>
        <v>0</v>
      </c>
      <c r="AA212" s="6">
        <f t="shared" si="43"/>
        <v>0</v>
      </c>
      <c r="AB212" s="6">
        <f t="shared" si="44"/>
        <v>0.01</v>
      </c>
      <c r="AD212" s="6">
        <f t="shared" si="46"/>
        <v>5.0000000000000001E-3</v>
      </c>
    </row>
    <row r="213" spans="1:30" outlineLevel="1">
      <c r="A213" t="s">
        <v>346</v>
      </c>
      <c r="B213" t="s">
        <v>347</v>
      </c>
      <c r="C213" s="40"/>
      <c r="D213" s="40" t="s">
        <v>347</v>
      </c>
      <c r="E213" s="40"/>
      <c r="F213" s="83">
        <v>162</v>
      </c>
      <c r="G213" s="40">
        <f t="shared" si="50"/>
        <v>162</v>
      </c>
      <c r="H213" s="40"/>
      <c r="I213" s="40" t="s">
        <v>347</v>
      </c>
      <c r="J213" s="40"/>
      <c r="K213" s="83">
        <v>159.5</v>
      </c>
      <c r="L213" s="40">
        <f t="shared" si="49"/>
        <v>159.5</v>
      </c>
      <c r="M213" s="40"/>
      <c r="N213" s="40" t="s">
        <v>347</v>
      </c>
      <c r="O213" s="40"/>
      <c r="P213" s="95">
        <v>151</v>
      </c>
      <c r="Q213" s="40">
        <f t="shared" si="48"/>
        <v>151</v>
      </c>
      <c r="R213" s="16">
        <f t="shared" si="41"/>
        <v>155.66666666666666</v>
      </c>
      <c r="T213" s="6">
        <f t="shared" si="47"/>
        <v>8.3187249086960971E-4</v>
      </c>
      <c r="V213" s="23">
        <f>+claims!D213</f>
        <v>8</v>
      </c>
      <c r="W213" s="23">
        <f>+claims!E213</f>
        <v>3</v>
      </c>
      <c r="X213" s="23">
        <f>+claims!F213</f>
        <v>7</v>
      </c>
      <c r="Z213" s="6">
        <f t="shared" si="42"/>
        <v>4.9382716049382713E-2</v>
      </c>
      <c r="AA213" s="6">
        <f t="shared" si="43"/>
        <v>1.8808777429467086E-2</v>
      </c>
      <c r="AB213" s="6">
        <f t="shared" si="44"/>
        <v>4.6357615894039736E-2</v>
      </c>
      <c r="AD213" s="6">
        <f t="shared" si="46"/>
        <v>3.7678853098406011E-2</v>
      </c>
    </row>
    <row r="214" spans="1:30" outlineLevel="1">
      <c r="A214" t="s">
        <v>489</v>
      </c>
      <c r="B214" t="s">
        <v>351</v>
      </c>
      <c r="C214" s="40"/>
      <c r="D214" s="40" t="s">
        <v>351</v>
      </c>
      <c r="E214" s="40"/>
      <c r="F214" s="83">
        <v>23</v>
      </c>
      <c r="G214" s="40">
        <f t="shared" si="50"/>
        <v>23</v>
      </c>
      <c r="H214" s="40"/>
      <c r="I214" s="40" t="s">
        <v>351</v>
      </c>
      <c r="J214" s="40"/>
      <c r="K214" s="83">
        <v>22</v>
      </c>
      <c r="L214" s="40">
        <f>AVERAGE(H214:K214)</f>
        <v>22</v>
      </c>
      <c r="M214" s="40"/>
      <c r="N214" s="40" t="s">
        <v>351</v>
      </c>
      <c r="O214" s="40"/>
      <c r="P214" s="95">
        <v>21</v>
      </c>
      <c r="Q214" s="40">
        <f>AVERAGE(M214:P214)</f>
        <v>21</v>
      </c>
      <c r="R214" s="16">
        <f>IF(G214&gt;0,(+G214+(L214*2)+(Q214*3))/6,IF(L214&gt;0,((L214*2)+(Q214*3))/5,Q214))</f>
        <v>21.666666666666668</v>
      </c>
      <c r="T214" s="6">
        <f t="shared" si="47"/>
        <v>1.1578525033517052E-4</v>
      </c>
      <c r="V214" s="23">
        <f>+claims!D214</f>
        <v>0</v>
      </c>
      <c r="W214" s="23">
        <f>+claims!E214</f>
        <v>0</v>
      </c>
      <c r="X214" s="23">
        <f>+claims!F214</f>
        <v>0</v>
      </c>
      <c r="Z214" s="6">
        <f>IF(G214&gt;100,IF(V214&lt;1,0,+V214/G214),IF(V214&lt;1,0,+V214/100))</f>
        <v>0</v>
      </c>
      <c r="AA214" s="6">
        <f>IF(L214&gt;100,IF(W214&lt;1,0,+W214/L214),IF(W214&lt;1,0,+W214/100))</f>
        <v>0</v>
      </c>
      <c r="AB214" s="6">
        <f>IF(Q214&gt;100,IF(X214&lt;1,0,+X214/Q214),IF(X214&lt;1,0,+X214/100))</f>
        <v>0</v>
      </c>
      <c r="AD214" s="6">
        <f t="shared" si="46"/>
        <v>0</v>
      </c>
    </row>
    <row r="215" spans="1:30" outlineLevel="1">
      <c r="A215" t="s">
        <v>490</v>
      </c>
      <c r="B215" t="s">
        <v>352</v>
      </c>
      <c r="C215" s="40"/>
      <c r="D215" s="40" t="s">
        <v>352</v>
      </c>
      <c r="E215" s="40"/>
      <c r="F215" s="83">
        <v>10</v>
      </c>
      <c r="G215" s="40">
        <f t="shared" si="50"/>
        <v>10</v>
      </c>
      <c r="H215" s="40"/>
      <c r="I215" s="40" t="s">
        <v>352</v>
      </c>
      <c r="J215" s="40"/>
      <c r="K215" s="83">
        <v>10</v>
      </c>
      <c r="L215" s="40">
        <f>AVERAGE(H215:K215)</f>
        <v>10</v>
      </c>
      <c r="M215" s="40"/>
      <c r="N215" s="40" t="s">
        <v>352</v>
      </c>
      <c r="O215" s="40"/>
      <c r="P215" s="95">
        <v>10</v>
      </c>
      <c r="Q215" s="40">
        <f>AVERAGE(M215:P215)</f>
        <v>10</v>
      </c>
      <c r="R215" s="16">
        <f>IF(G215&gt;0,(+G215+(L215*2)+(Q215*3))/6,IF(L215&gt;0,((L215*2)+(Q215*3))/5,Q215))</f>
        <v>10</v>
      </c>
      <c r="T215" s="6">
        <f t="shared" si="47"/>
        <v>5.3439346308540236E-5</v>
      </c>
      <c r="V215" s="23">
        <f>+claims!D215</f>
        <v>0</v>
      </c>
      <c r="W215" s="23">
        <f>+claims!E215</f>
        <v>0</v>
      </c>
      <c r="X215" s="23">
        <f>+claims!F215</f>
        <v>0</v>
      </c>
      <c r="Z215" s="6">
        <f>IF(G215&gt;100,IF(V215&lt;1,0,+V215/G215),IF(V215&lt;1,0,+V215/100))</f>
        <v>0</v>
      </c>
      <c r="AA215" s="6">
        <f>IF(L215&gt;100,IF(W215&lt;1,0,+W215/L215),IF(W215&lt;1,0,+W215/100))</f>
        <v>0</v>
      </c>
      <c r="AB215" s="6">
        <f>IF(Q215&gt;100,IF(X215&lt;1,0,+X215/Q215),IF(X215&lt;1,0,+X215/100))</f>
        <v>0</v>
      </c>
      <c r="AD215" s="6">
        <f t="shared" si="46"/>
        <v>0</v>
      </c>
    </row>
    <row r="216" spans="1:30" outlineLevel="1">
      <c r="A216" t="s">
        <v>491</v>
      </c>
      <c r="B216" t="s">
        <v>348</v>
      </c>
      <c r="C216" s="40"/>
      <c r="D216" s="40" t="s">
        <v>348</v>
      </c>
      <c r="E216" s="40"/>
      <c r="F216" s="83">
        <v>6</v>
      </c>
      <c r="G216" s="40">
        <f t="shared" ref="G216:G231" si="51">AVERAGE(C216:F216)</f>
        <v>6</v>
      </c>
      <c r="H216" s="40"/>
      <c r="I216" s="40" t="s">
        <v>348</v>
      </c>
      <c r="J216" s="40"/>
      <c r="K216" s="83">
        <v>6</v>
      </c>
      <c r="L216" s="40">
        <f t="shared" ref="L216:L231" si="52">AVERAGE(H216:K216)</f>
        <v>6</v>
      </c>
      <c r="M216" s="40"/>
      <c r="N216" s="40" t="s">
        <v>348</v>
      </c>
      <c r="O216" s="40"/>
      <c r="P216" s="95">
        <v>5</v>
      </c>
      <c r="Q216" s="40">
        <f t="shared" si="48"/>
        <v>5</v>
      </c>
      <c r="R216" s="16">
        <f t="shared" si="41"/>
        <v>5.5</v>
      </c>
      <c r="T216" s="6">
        <f t="shared" si="47"/>
        <v>2.9391640469697131E-5</v>
      </c>
      <c r="V216" s="23">
        <f>+claims!D216</f>
        <v>0</v>
      </c>
      <c r="W216" s="23">
        <f>+claims!E216</f>
        <v>0</v>
      </c>
      <c r="X216" s="23">
        <f>+claims!F216</f>
        <v>0</v>
      </c>
      <c r="Z216" s="6">
        <f t="shared" si="42"/>
        <v>0</v>
      </c>
      <c r="AA216" s="6">
        <f t="shared" si="43"/>
        <v>0</v>
      </c>
      <c r="AB216" s="6">
        <f t="shared" si="44"/>
        <v>0</v>
      </c>
      <c r="AD216" s="6">
        <f t="shared" si="46"/>
        <v>0</v>
      </c>
    </row>
    <row r="217" spans="1:30" outlineLevel="1">
      <c r="A217" t="s">
        <v>350</v>
      </c>
      <c r="B217" t="s">
        <v>349</v>
      </c>
      <c r="C217" s="40"/>
      <c r="D217" s="40" t="s">
        <v>349</v>
      </c>
      <c r="E217" s="40"/>
      <c r="F217" s="83">
        <v>64</v>
      </c>
      <c r="G217" s="40">
        <f t="shared" si="51"/>
        <v>64</v>
      </c>
      <c r="H217" s="40"/>
      <c r="I217" s="40" t="s">
        <v>349</v>
      </c>
      <c r="J217" s="40"/>
      <c r="K217" s="83">
        <v>63</v>
      </c>
      <c r="L217" s="40">
        <f t="shared" si="52"/>
        <v>63</v>
      </c>
      <c r="M217" s="40"/>
      <c r="N217" s="40" t="s">
        <v>349</v>
      </c>
      <c r="O217" s="40"/>
      <c r="P217" s="95">
        <v>63.5</v>
      </c>
      <c r="Q217" s="40">
        <f t="shared" si="48"/>
        <v>63.5</v>
      </c>
      <c r="R217" s="16">
        <f t="shared" si="41"/>
        <v>63.416666666666664</v>
      </c>
      <c r="T217" s="6">
        <f t="shared" si="47"/>
        <v>3.3889452117332602E-4</v>
      </c>
      <c r="V217" s="23">
        <f>+claims!D217</f>
        <v>2</v>
      </c>
      <c r="W217" s="23">
        <f>+claims!E217</f>
        <v>0</v>
      </c>
      <c r="X217" s="23">
        <f>+claims!F217</f>
        <v>0</v>
      </c>
      <c r="Z217" s="6">
        <f t="shared" si="42"/>
        <v>0.02</v>
      </c>
      <c r="AA217" s="6">
        <f t="shared" si="43"/>
        <v>0</v>
      </c>
      <c r="AB217" s="6">
        <f t="shared" si="44"/>
        <v>0</v>
      </c>
      <c r="AD217" s="6">
        <f t="shared" si="46"/>
        <v>3.3333333333333335E-3</v>
      </c>
    </row>
    <row r="218" spans="1:30" outlineLevel="1">
      <c r="A218" t="s">
        <v>353</v>
      </c>
      <c r="B218" t="s">
        <v>354</v>
      </c>
      <c r="C218" s="40"/>
      <c r="D218" s="40" t="s">
        <v>354</v>
      </c>
      <c r="E218" s="40"/>
      <c r="F218" s="83">
        <v>51</v>
      </c>
      <c r="G218" s="40">
        <f t="shared" si="51"/>
        <v>51</v>
      </c>
      <c r="H218" s="40"/>
      <c r="I218" s="40" t="s">
        <v>354</v>
      </c>
      <c r="J218" s="40"/>
      <c r="K218" s="83">
        <v>36</v>
      </c>
      <c r="L218" s="40">
        <f t="shared" si="52"/>
        <v>36</v>
      </c>
      <c r="M218" s="40"/>
      <c r="N218" s="40" t="s">
        <v>354</v>
      </c>
      <c r="O218" s="40"/>
      <c r="P218" s="95">
        <v>37</v>
      </c>
      <c r="Q218" s="40">
        <f t="shared" si="48"/>
        <v>37</v>
      </c>
      <c r="R218" s="16">
        <f t="shared" si="41"/>
        <v>39</v>
      </c>
      <c r="T218" s="6">
        <f t="shared" si="47"/>
        <v>2.0841345060330693E-4</v>
      </c>
      <c r="V218" s="23">
        <f>+claims!D218</f>
        <v>1</v>
      </c>
      <c r="W218" s="23">
        <f>+claims!E218</f>
        <v>0</v>
      </c>
      <c r="X218" s="23">
        <f>+claims!F218</f>
        <v>0</v>
      </c>
      <c r="Z218" s="6">
        <f t="shared" si="42"/>
        <v>0.01</v>
      </c>
      <c r="AA218" s="6">
        <f t="shared" si="43"/>
        <v>0</v>
      </c>
      <c r="AB218" s="6">
        <f t="shared" si="44"/>
        <v>0</v>
      </c>
      <c r="AD218" s="6">
        <f t="shared" si="46"/>
        <v>1.6666666666666668E-3</v>
      </c>
    </row>
    <row r="219" spans="1:30" outlineLevel="1">
      <c r="A219" t="s">
        <v>355</v>
      </c>
      <c r="B219" t="s">
        <v>356</v>
      </c>
      <c r="C219" s="40"/>
      <c r="D219" s="40" t="s">
        <v>356</v>
      </c>
      <c r="E219" s="40"/>
      <c r="F219" s="83">
        <v>7</v>
      </c>
      <c r="G219" s="40">
        <f t="shared" si="51"/>
        <v>7</v>
      </c>
      <c r="H219" s="40"/>
      <c r="I219" s="40" t="s">
        <v>356</v>
      </c>
      <c r="J219" s="40"/>
      <c r="K219" s="83">
        <v>7</v>
      </c>
      <c r="L219" s="40">
        <f t="shared" si="52"/>
        <v>7</v>
      </c>
      <c r="M219" s="40"/>
      <c r="N219" s="40" t="s">
        <v>356</v>
      </c>
      <c r="O219" s="40"/>
      <c r="P219" s="95">
        <v>7</v>
      </c>
      <c r="Q219" s="40">
        <f t="shared" si="48"/>
        <v>7</v>
      </c>
      <c r="R219" s="16">
        <f t="shared" si="41"/>
        <v>7</v>
      </c>
      <c r="T219" s="6">
        <f t="shared" si="47"/>
        <v>3.7407542415978164E-5</v>
      </c>
      <c r="V219" s="23">
        <f>+claims!D219</f>
        <v>0</v>
      </c>
      <c r="W219" s="23">
        <f>+claims!E219</f>
        <v>0</v>
      </c>
      <c r="X219" s="23">
        <f>+claims!F219</f>
        <v>0</v>
      </c>
      <c r="Z219" s="6">
        <f t="shared" si="42"/>
        <v>0</v>
      </c>
      <c r="AA219" s="6">
        <f t="shared" si="43"/>
        <v>0</v>
      </c>
      <c r="AB219" s="6">
        <f t="shared" si="44"/>
        <v>0</v>
      </c>
      <c r="AD219" s="6">
        <f t="shared" si="46"/>
        <v>0</v>
      </c>
    </row>
    <row r="220" spans="1:30" outlineLevel="1">
      <c r="A220" t="s">
        <v>357</v>
      </c>
      <c r="B220" t="s">
        <v>358</v>
      </c>
      <c r="C220" s="40"/>
      <c r="D220" s="40" t="s">
        <v>358</v>
      </c>
      <c r="E220" s="40"/>
      <c r="F220" s="83">
        <v>7</v>
      </c>
      <c r="G220" s="40">
        <f t="shared" si="51"/>
        <v>7</v>
      </c>
      <c r="H220" s="40"/>
      <c r="I220" s="40" t="s">
        <v>358</v>
      </c>
      <c r="J220" s="40"/>
      <c r="K220" s="83">
        <v>7</v>
      </c>
      <c r="L220" s="40">
        <f t="shared" si="52"/>
        <v>7</v>
      </c>
      <c r="M220" s="40"/>
      <c r="N220" s="40" t="s">
        <v>358</v>
      </c>
      <c r="O220" s="40"/>
      <c r="P220" s="95">
        <v>7</v>
      </c>
      <c r="Q220" s="40">
        <f t="shared" si="48"/>
        <v>7</v>
      </c>
      <c r="R220" s="16">
        <f t="shared" si="41"/>
        <v>7</v>
      </c>
      <c r="T220" s="6">
        <f t="shared" si="47"/>
        <v>3.7407542415978164E-5</v>
      </c>
      <c r="V220" s="23">
        <f>+claims!D220</f>
        <v>0</v>
      </c>
      <c r="W220" s="23">
        <f>+claims!E220</f>
        <v>0</v>
      </c>
      <c r="X220" s="23">
        <f>+claims!F220</f>
        <v>0</v>
      </c>
      <c r="Z220" s="6">
        <f t="shared" si="42"/>
        <v>0</v>
      </c>
      <c r="AA220" s="6">
        <f t="shared" si="43"/>
        <v>0</v>
      </c>
      <c r="AB220" s="6">
        <f t="shared" si="44"/>
        <v>0</v>
      </c>
      <c r="AD220" s="6">
        <f t="shared" si="46"/>
        <v>0</v>
      </c>
    </row>
    <row r="221" spans="1:30" outlineLevel="1">
      <c r="A221" t="s">
        <v>359</v>
      </c>
      <c r="B221" t="s">
        <v>360</v>
      </c>
      <c r="C221" s="40"/>
      <c r="D221" s="40" t="s">
        <v>360</v>
      </c>
      <c r="E221" s="40"/>
      <c r="F221" s="83">
        <v>64</v>
      </c>
      <c r="G221" s="40">
        <f t="shared" si="51"/>
        <v>64</v>
      </c>
      <c r="H221" s="40"/>
      <c r="I221" s="40" t="s">
        <v>360</v>
      </c>
      <c r="J221" s="40"/>
      <c r="K221" s="83">
        <v>59</v>
      </c>
      <c r="L221" s="40">
        <f t="shared" si="52"/>
        <v>59</v>
      </c>
      <c r="M221" s="40"/>
      <c r="N221" s="40" t="s">
        <v>360</v>
      </c>
      <c r="O221" s="40"/>
      <c r="P221" s="95">
        <v>59.5</v>
      </c>
      <c r="Q221" s="40">
        <f t="shared" si="48"/>
        <v>59.5</v>
      </c>
      <c r="R221" s="16">
        <f t="shared" si="41"/>
        <v>60.083333333333336</v>
      </c>
      <c r="T221" s="6">
        <f t="shared" si="47"/>
        <v>3.2108140573714595E-4</v>
      </c>
      <c r="V221" s="23">
        <f>+claims!D221</f>
        <v>1</v>
      </c>
      <c r="W221" s="23">
        <f>+claims!E221</f>
        <v>0</v>
      </c>
      <c r="X221" s="23">
        <f>+claims!F221</f>
        <v>2</v>
      </c>
      <c r="Z221" s="6">
        <f t="shared" si="42"/>
        <v>0.01</v>
      </c>
      <c r="AA221" s="6">
        <f t="shared" si="43"/>
        <v>0</v>
      </c>
      <c r="AB221" s="6">
        <f t="shared" si="44"/>
        <v>0.02</v>
      </c>
      <c r="AD221" s="6">
        <f t="shared" si="46"/>
        <v>1.1666666666666665E-2</v>
      </c>
    </row>
    <row r="222" spans="1:30" outlineLevel="1">
      <c r="A222" t="s">
        <v>361</v>
      </c>
      <c r="B222" t="s">
        <v>362</v>
      </c>
      <c r="C222" s="40"/>
      <c r="D222" s="40" t="s">
        <v>362</v>
      </c>
      <c r="E222" s="40"/>
      <c r="F222" s="83">
        <v>10</v>
      </c>
      <c r="G222" s="40">
        <f t="shared" si="51"/>
        <v>10</v>
      </c>
      <c r="H222" s="40"/>
      <c r="I222" s="40" t="s">
        <v>362</v>
      </c>
      <c r="J222" s="40"/>
      <c r="K222" s="83">
        <v>8</v>
      </c>
      <c r="L222" s="40">
        <f t="shared" si="52"/>
        <v>8</v>
      </c>
      <c r="M222" s="40"/>
      <c r="N222" s="40" t="s">
        <v>362</v>
      </c>
      <c r="O222" s="40"/>
      <c r="P222" s="95">
        <v>8</v>
      </c>
      <c r="Q222" s="40">
        <f t="shared" si="48"/>
        <v>8</v>
      </c>
      <c r="R222" s="16">
        <f t="shared" si="41"/>
        <v>8.3333333333333339</v>
      </c>
      <c r="T222" s="6">
        <f t="shared" si="47"/>
        <v>4.4532788590450203E-5</v>
      </c>
      <c r="V222" s="23">
        <f>+claims!D222</f>
        <v>0</v>
      </c>
      <c r="W222" s="23">
        <f>+claims!E222</f>
        <v>0</v>
      </c>
      <c r="X222" s="23">
        <f>+claims!F222</f>
        <v>0</v>
      </c>
      <c r="Z222" s="6">
        <f t="shared" si="42"/>
        <v>0</v>
      </c>
      <c r="AA222" s="6">
        <f t="shared" si="43"/>
        <v>0</v>
      </c>
      <c r="AB222" s="6">
        <f t="shared" si="44"/>
        <v>0</v>
      </c>
      <c r="AD222" s="6">
        <f t="shared" si="46"/>
        <v>0</v>
      </c>
    </row>
    <row r="223" spans="1:30" outlineLevel="1">
      <c r="A223" t="s">
        <v>363</v>
      </c>
      <c r="B223" t="s">
        <v>364</v>
      </c>
      <c r="C223" s="40"/>
      <c r="D223" s="40" t="s">
        <v>364</v>
      </c>
      <c r="E223" s="40"/>
      <c r="F223" s="83">
        <v>15.5</v>
      </c>
      <c r="G223" s="40">
        <f t="shared" si="51"/>
        <v>15.5</v>
      </c>
      <c r="H223" s="40"/>
      <c r="I223" s="40" t="s">
        <v>364</v>
      </c>
      <c r="J223" s="40"/>
      <c r="K223" s="83">
        <v>16.5</v>
      </c>
      <c r="L223" s="40">
        <f t="shared" si="52"/>
        <v>16.5</v>
      </c>
      <c r="M223" s="40"/>
      <c r="N223" s="40" t="s">
        <v>364</v>
      </c>
      <c r="O223" s="40"/>
      <c r="P223" s="95">
        <v>16.5</v>
      </c>
      <c r="Q223" s="40">
        <f t="shared" si="48"/>
        <v>16.5</v>
      </c>
      <c r="R223" s="16">
        <f t="shared" si="41"/>
        <v>16.333333333333332</v>
      </c>
      <c r="T223" s="6">
        <f t="shared" si="47"/>
        <v>8.728426563728238E-5</v>
      </c>
      <c r="V223" s="23">
        <f>+claims!D223</f>
        <v>0</v>
      </c>
      <c r="W223" s="23">
        <f>+claims!E223</f>
        <v>0</v>
      </c>
      <c r="X223" s="23">
        <f>+claims!F223</f>
        <v>0</v>
      </c>
      <c r="Z223" s="6">
        <f t="shared" si="42"/>
        <v>0</v>
      </c>
      <c r="AA223" s="6">
        <f t="shared" si="43"/>
        <v>0</v>
      </c>
      <c r="AB223" s="6">
        <f t="shared" si="44"/>
        <v>0</v>
      </c>
      <c r="AD223" s="6">
        <f t="shared" si="46"/>
        <v>0</v>
      </c>
    </row>
    <row r="224" spans="1:30" outlineLevel="1">
      <c r="A224" t="s">
        <v>365</v>
      </c>
      <c r="B224" t="s">
        <v>366</v>
      </c>
      <c r="C224" s="40"/>
      <c r="D224" s="40" t="s">
        <v>366</v>
      </c>
      <c r="E224" s="40"/>
      <c r="F224" s="83">
        <v>22.5</v>
      </c>
      <c r="G224" s="40">
        <f t="shared" si="51"/>
        <v>22.5</v>
      </c>
      <c r="H224" s="40"/>
      <c r="I224" s="40" t="s">
        <v>366</v>
      </c>
      <c r="J224" s="40"/>
      <c r="K224" s="83">
        <v>22.5</v>
      </c>
      <c r="L224" s="40">
        <f t="shared" si="52"/>
        <v>22.5</v>
      </c>
      <c r="M224" s="40"/>
      <c r="N224" s="40" t="s">
        <v>366</v>
      </c>
      <c r="O224" s="40"/>
      <c r="P224" s="95">
        <v>21.5</v>
      </c>
      <c r="Q224" s="40">
        <f t="shared" si="48"/>
        <v>21.5</v>
      </c>
      <c r="R224" s="16">
        <f t="shared" si="41"/>
        <v>22</v>
      </c>
      <c r="T224" s="6">
        <f t="shared" si="47"/>
        <v>1.1756656187878852E-4</v>
      </c>
      <c r="V224" s="23">
        <f>+claims!D224</f>
        <v>0</v>
      </c>
      <c r="W224" s="23">
        <f>+claims!E224</f>
        <v>0</v>
      </c>
      <c r="X224" s="23">
        <f>+claims!F224</f>
        <v>0</v>
      </c>
      <c r="Z224" s="6">
        <f t="shared" si="42"/>
        <v>0</v>
      </c>
      <c r="AA224" s="6">
        <f t="shared" si="43"/>
        <v>0</v>
      </c>
      <c r="AB224" s="6">
        <f t="shared" si="44"/>
        <v>0</v>
      </c>
      <c r="AD224" s="6">
        <f t="shared" si="46"/>
        <v>0</v>
      </c>
    </row>
    <row r="225" spans="1:30" outlineLevel="1">
      <c r="A225" t="s">
        <v>367</v>
      </c>
      <c r="B225" t="s">
        <v>368</v>
      </c>
      <c r="C225" s="40"/>
      <c r="D225" s="40" t="s">
        <v>368</v>
      </c>
      <c r="E225" s="40"/>
      <c r="F225" s="83">
        <v>17</v>
      </c>
      <c r="G225" s="40">
        <f t="shared" si="51"/>
        <v>17</v>
      </c>
      <c r="H225" s="40"/>
      <c r="I225" s="40" t="s">
        <v>368</v>
      </c>
      <c r="J225" s="40"/>
      <c r="K225" s="83">
        <v>17</v>
      </c>
      <c r="L225" s="40">
        <f t="shared" si="52"/>
        <v>17</v>
      </c>
      <c r="M225" s="40"/>
      <c r="N225" s="40" t="s">
        <v>368</v>
      </c>
      <c r="O225" s="40"/>
      <c r="P225" s="95">
        <v>17</v>
      </c>
      <c r="Q225" s="40">
        <f t="shared" si="48"/>
        <v>17</v>
      </c>
      <c r="R225" s="16">
        <f t="shared" si="41"/>
        <v>17</v>
      </c>
      <c r="T225" s="6">
        <f t="shared" si="47"/>
        <v>9.0846888724518406E-5</v>
      </c>
      <c r="V225" s="23">
        <f>+claims!D225</f>
        <v>0</v>
      </c>
      <c r="W225" s="23">
        <f>+claims!E225</f>
        <v>0</v>
      </c>
      <c r="X225" s="23">
        <f>+claims!F225</f>
        <v>0</v>
      </c>
      <c r="Z225" s="6">
        <f t="shared" si="42"/>
        <v>0</v>
      </c>
      <c r="AA225" s="6">
        <f t="shared" si="43"/>
        <v>0</v>
      </c>
      <c r="AB225" s="6">
        <f t="shared" si="44"/>
        <v>0</v>
      </c>
      <c r="AD225" s="6">
        <f t="shared" si="46"/>
        <v>0</v>
      </c>
    </row>
    <row r="226" spans="1:30" outlineLevel="1">
      <c r="A226" t="s">
        <v>369</v>
      </c>
      <c r="B226" t="s">
        <v>370</v>
      </c>
      <c r="C226" s="40"/>
      <c r="D226" s="40" t="s">
        <v>370</v>
      </c>
      <c r="E226" s="40"/>
      <c r="F226" s="83">
        <v>9.5</v>
      </c>
      <c r="G226" s="40">
        <f t="shared" si="51"/>
        <v>9.5</v>
      </c>
      <c r="H226" s="40"/>
      <c r="I226" s="40" t="s">
        <v>370</v>
      </c>
      <c r="J226" s="40"/>
      <c r="K226" s="83">
        <v>9.5</v>
      </c>
      <c r="L226" s="40">
        <f t="shared" si="52"/>
        <v>9.5</v>
      </c>
      <c r="M226" s="40"/>
      <c r="N226" s="40" t="s">
        <v>370</v>
      </c>
      <c r="O226" s="40"/>
      <c r="P226" s="95">
        <v>9</v>
      </c>
      <c r="Q226" s="40">
        <f t="shared" si="48"/>
        <v>9</v>
      </c>
      <c r="R226" s="16">
        <f t="shared" si="41"/>
        <v>9.25</v>
      </c>
      <c r="T226" s="6">
        <f t="shared" si="47"/>
        <v>4.943139533539972E-5</v>
      </c>
      <c r="V226" s="23">
        <f>+claims!D226</f>
        <v>0</v>
      </c>
      <c r="W226" s="23">
        <f>+claims!E226</f>
        <v>0</v>
      </c>
      <c r="X226" s="23">
        <f>+claims!F226</f>
        <v>0</v>
      </c>
      <c r="Z226" s="6">
        <f t="shared" si="42"/>
        <v>0</v>
      </c>
      <c r="AA226" s="6">
        <f t="shared" si="43"/>
        <v>0</v>
      </c>
      <c r="AB226" s="6">
        <f t="shared" si="44"/>
        <v>0</v>
      </c>
      <c r="AD226" s="6">
        <f t="shared" si="46"/>
        <v>0</v>
      </c>
    </row>
    <row r="227" spans="1:30" outlineLevel="1">
      <c r="A227" t="s">
        <v>371</v>
      </c>
      <c r="B227" t="s">
        <v>372</v>
      </c>
      <c r="C227" s="40"/>
      <c r="D227" s="40" t="s">
        <v>372</v>
      </c>
      <c r="E227" s="40"/>
      <c r="F227" s="83">
        <v>173</v>
      </c>
      <c r="G227" s="40">
        <f t="shared" si="51"/>
        <v>173</v>
      </c>
      <c r="H227" s="40"/>
      <c r="I227" s="40" t="s">
        <v>372</v>
      </c>
      <c r="J227" s="40"/>
      <c r="K227" s="83">
        <v>171</v>
      </c>
      <c r="L227" s="40">
        <f t="shared" si="52"/>
        <v>171</v>
      </c>
      <c r="M227" s="40"/>
      <c r="N227" s="40" t="s">
        <v>372</v>
      </c>
      <c r="O227" s="40"/>
      <c r="P227" s="95">
        <v>170</v>
      </c>
      <c r="Q227" s="40">
        <f t="shared" si="48"/>
        <v>170</v>
      </c>
      <c r="R227" s="16">
        <f t="shared" si="41"/>
        <v>170.83333333333334</v>
      </c>
      <c r="T227" s="6">
        <f t="shared" si="47"/>
        <v>9.1292216610422915E-4</v>
      </c>
      <c r="V227" s="23">
        <f>+claims!D227</f>
        <v>4</v>
      </c>
      <c r="W227" s="23">
        <f>+claims!E227</f>
        <v>9</v>
      </c>
      <c r="X227" s="23">
        <f>+claims!F227</f>
        <v>4</v>
      </c>
      <c r="Z227" s="6">
        <f t="shared" si="42"/>
        <v>2.3121387283236993E-2</v>
      </c>
      <c r="AA227" s="6">
        <f t="shared" si="43"/>
        <v>5.2631578947368418E-2</v>
      </c>
      <c r="AB227" s="6">
        <f t="shared" si="44"/>
        <v>2.3529411764705882E-2</v>
      </c>
      <c r="AD227" s="6">
        <f t="shared" si="46"/>
        <v>3.3162130078681913E-2</v>
      </c>
    </row>
    <row r="228" spans="1:30" outlineLevel="1">
      <c r="A228" t="s">
        <v>373</v>
      </c>
      <c r="B228" t="s">
        <v>374</v>
      </c>
      <c r="C228" s="40"/>
      <c r="D228" s="40" t="s">
        <v>374</v>
      </c>
      <c r="E228" s="40"/>
      <c r="F228" s="83">
        <v>22</v>
      </c>
      <c r="G228" s="40">
        <f t="shared" si="51"/>
        <v>22</v>
      </c>
      <c r="H228" s="40"/>
      <c r="I228" s="40" t="s">
        <v>374</v>
      </c>
      <c r="J228" s="40"/>
      <c r="K228" s="83">
        <v>23</v>
      </c>
      <c r="L228" s="40">
        <f t="shared" si="52"/>
        <v>23</v>
      </c>
      <c r="M228" s="40"/>
      <c r="N228" s="40" t="s">
        <v>374</v>
      </c>
      <c r="O228" s="40"/>
      <c r="P228" s="95">
        <v>22</v>
      </c>
      <c r="Q228" s="40">
        <f t="shared" si="48"/>
        <v>22</v>
      </c>
      <c r="R228" s="16">
        <f t="shared" si="41"/>
        <v>22.333333333333332</v>
      </c>
      <c r="T228" s="6">
        <f t="shared" si="47"/>
        <v>1.1934787342240652E-4</v>
      </c>
      <c r="V228" s="23">
        <f>+claims!D228</f>
        <v>0</v>
      </c>
      <c r="W228" s="23">
        <f>+claims!E228</f>
        <v>0</v>
      </c>
      <c r="X228" s="23">
        <f>+claims!F228</f>
        <v>1</v>
      </c>
      <c r="Z228" s="6">
        <f t="shared" si="42"/>
        <v>0</v>
      </c>
      <c r="AA228" s="6">
        <f t="shared" si="43"/>
        <v>0</v>
      </c>
      <c r="AB228" s="6">
        <f t="shared" si="44"/>
        <v>0.01</v>
      </c>
      <c r="AD228" s="6">
        <f t="shared" si="46"/>
        <v>5.0000000000000001E-3</v>
      </c>
    </row>
    <row r="229" spans="1:30" outlineLevel="1">
      <c r="A229" t="s">
        <v>375</v>
      </c>
      <c r="B229" t="s">
        <v>376</v>
      </c>
      <c r="C229" s="40"/>
      <c r="D229" s="40" t="s">
        <v>376</v>
      </c>
      <c r="E229" s="40"/>
      <c r="F229" s="83">
        <v>11</v>
      </c>
      <c r="G229" s="40">
        <f t="shared" si="51"/>
        <v>11</v>
      </c>
      <c r="H229" s="40"/>
      <c r="I229" s="40" t="s">
        <v>376</v>
      </c>
      <c r="J229" s="40"/>
      <c r="K229" s="83">
        <v>9</v>
      </c>
      <c r="L229" s="40">
        <f t="shared" si="52"/>
        <v>9</v>
      </c>
      <c r="M229" s="40"/>
      <c r="N229" s="40" t="s">
        <v>376</v>
      </c>
      <c r="O229" s="40"/>
      <c r="P229" s="95">
        <v>9</v>
      </c>
      <c r="Q229" s="40">
        <f t="shared" si="48"/>
        <v>9</v>
      </c>
      <c r="R229" s="16">
        <f t="shared" ref="R229:R264" si="53">IF(G229&gt;0,(+G229+(L229*2)+(Q229*3))/6,IF(L229&gt;0,((L229*2)+(Q229*3))/5,Q229))</f>
        <v>9.3333333333333339</v>
      </c>
      <c r="T229" s="6">
        <f t="shared" si="47"/>
        <v>4.9876723221304223E-5</v>
      </c>
      <c r="V229" s="23">
        <f>+claims!D229</f>
        <v>0</v>
      </c>
      <c r="W229" s="23">
        <f>+claims!E229</f>
        <v>0</v>
      </c>
      <c r="X229" s="23">
        <f>+claims!F229</f>
        <v>0</v>
      </c>
      <c r="Z229" s="6">
        <f t="shared" si="42"/>
        <v>0</v>
      </c>
      <c r="AA229" s="6">
        <f t="shared" si="43"/>
        <v>0</v>
      </c>
      <c r="AB229" s="6">
        <f t="shared" si="44"/>
        <v>0</v>
      </c>
      <c r="AD229" s="6">
        <f t="shared" si="46"/>
        <v>0</v>
      </c>
    </row>
    <row r="230" spans="1:30" outlineLevel="1">
      <c r="A230" t="s">
        <v>377</v>
      </c>
      <c r="B230" t="s">
        <v>378</v>
      </c>
      <c r="C230" s="40"/>
      <c r="D230" s="40" t="s">
        <v>378</v>
      </c>
      <c r="E230" s="40"/>
      <c r="F230" s="83">
        <v>14</v>
      </c>
      <c r="G230" s="40">
        <f t="shared" si="51"/>
        <v>14</v>
      </c>
      <c r="H230" s="40"/>
      <c r="I230" s="40" t="s">
        <v>378</v>
      </c>
      <c r="J230" s="40"/>
      <c r="K230" s="83">
        <v>14.5</v>
      </c>
      <c r="L230" s="40">
        <f t="shared" si="52"/>
        <v>14.5</v>
      </c>
      <c r="M230" s="40"/>
      <c r="N230" s="40" t="s">
        <v>378</v>
      </c>
      <c r="O230" s="40"/>
      <c r="P230" s="95">
        <v>14.5</v>
      </c>
      <c r="Q230" s="40">
        <f t="shared" si="48"/>
        <v>14.5</v>
      </c>
      <c r="R230" s="16">
        <f t="shared" si="53"/>
        <v>14.416666666666666</v>
      </c>
      <c r="T230" s="6">
        <f t="shared" si="47"/>
        <v>7.7041724261478844E-5</v>
      </c>
      <c r="V230" s="23">
        <f>+claims!D230</f>
        <v>0</v>
      </c>
      <c r="W230" s="23">
        <f>+claims!E230</f>
        <v>0</v>
      </c>
      <c r="X230" s="23">
        <f>+claims!F230</f>
        <v>0</v>
      </c>
      <c r="Z230" s="6">
        <f t="shared" si="42"/>
        <v>0</v>
      </c>
      <c r="AA230" s="6">
        <f t="shared" si="43"/>
        <v>0</v>
      </c>
      <c r="AB230" s="6">
        <f t="shared" si="44"/>
        <v>0</v>
      </c>
      <c r="AD230" s="6">
        <f t="shared" si="46"/>
        <v>0</v>
      </c>
    </row>
    <row r="231" spans="1:30" outlineLevel="1">
      <c r="A231" t="s">
        <v>379</v>
      </c>
      <c r="B231" t="s">
        <v>380</v>
      </c>
      <c r="C231" s="40"/>
      <c r="D231" s="40" t="s">
        <v>380</v>
      </c>
      <c r="E231" s="40"/>
      <c r="F231" s="83">
        <v>31.5</v>
      </c>
      <c r="G231" s="40">
        <f t="shared" si="51"/>
        <v>31.5</v>
      </c>
      <c r="H231" s="40"/>
      <c r="I231" s="40" t="s">
        <v>380</v>
      </c>
      <c r="J231" s="40"/>
      <c r="K231" s="83">
        <v>32.5</v>
      </c>
      <c r="L231" s="40">
        <f t="shared" si="52"/>
        <v>32.5</v>
      </c>
      <c r="M231" s="40"/>
      <c r="N231" s="40" t="s">
        <v>380</v>
      </c>
      <c r="O231" s="40"/>
      <c r="P231" s="95">
        <v>34.5</v>
      </c>
      <c r="Q231" s="40">
        <f t="shared" si="48"/>
        <v>34.5</v>
      </c>
      <c r="R231" s="16">
        <f t="shared" si="53"/>
        <v>33.333333333333336</v>
      </c>
      <c r="T231" s="6">
        <f t="shared" si="47"/>
        <v>1.7813115436180081E-4</v>
      </c>
      <c r="V231" s="23">
        <f>+claims!D231</f>
        <v>0</v>
      </c>
      <c r="W231" s="23">
        <f>+claims!E231</f>
        <v>0</v>
      </c>
      <c r="X231" s="23">
        <f>+claims!F231</f>
        <v>0</v>
      </c>
      <c r="Z231" s="6">
        <f t="shared" si="42"/>
        <v>0</v>
      </c>
      <c r="AA231" s="6">
        <f t="shared" si="43"/>
        <v>0</v>
      </c>
      <c r="AB231" s="6">
        <f t="shared" si="44"/>
        <v>0</v>
      </c>
      <c r="AD231" s="6">
        <f t="shared" si="46"/>
        <v>0</v>
      </c>
    </row>
    <row r="232" spans="1:30" outlineLevel="1">
      <c r="A232" t="s">
        <v>516</v>
      </c>
      <c r="B232" t="s">
        <v>517</v>
      </c>
      <c r="C232" s="40"/>
      <c r="D232" s="40" t="s">
        <v>517</v>
      </c>
      <c r="E232" s="40"/>
      <c r="F232" s="83">
        <v>5</v>
      </c>
      <c r="G232" s="40">
        <f>AVERAGE(C232:F232)</f>
        <v>5</v>
      </c>
      <c r="H232" s="40"/>
      <c r="I232" s="40" t="s">
        <v>517</v>
      </c>
      <c r="J232" s="40"/>
      <c r="K232" s="83">
        <v>5</v>
      </c>
      <c r="L232" s="40">
        <f>AVERAGE(H232:K232)</f>
        <v>5</v>
      </c>
      <c r="M232" s="40"/>
      <c r="N232" s="40" t="s">
        <v>517</v>
      </c>
      <c r="O232" s="40"/>
      <c r="P232" s="95">
        <v>5</v>
      </c>
      <c r="Q232" s="40">
        <f>AVERAGE(M232:P232)</f>
        <v>5</v>
      </c>
      <c r="R232" s="16">
        <f>IF(G232&gt;0,(+G232+(L232*2)+(Q232*3))/6,IF(L232&gt;0,((L232*2)+(Q232*3))/5,Q232))</f>
        <v>5</v>
      </c>
      <c r="T232" s="6">
        <f t="shared" si="47"/>
        <v>2.6719673154270118E-5</v>
      </c>
      <c r="V232" s="23">
        <f>+claims!D232</f>
        <v>0</v>
      </c>
      <c r="W232" s="23">
        <f>+claims!E232</f>
        <v>0</v>
      </c>
      <c r="X232" s="23">
        <f>+claims!F232</f>
        <v>0</v>
      </c>
      <c r="Z232" s="6">
        <f>IF(G232&gt;100,IF(V232&lt;1,0,+V232/G232),IF(V232&lt;1,0,+V232/100))</f>
        <v>0</v>
      </c>
      <c r="AA232" s="6">
        <f>IF(L232&gt;100,IF(W232&lt;1,0,+W232/L232),IF(W232&lt;1,0,+W232/100))</f>
        <v>0</v>
      </c>
      <c r="AB232" s="6">
        <f>IF(Q232&gt;100,IF(X232&lt;1,0,+X232/Q232),IF(X232&lt;1,0,+X232/100))</f>
        <v>0</v>
      </c>
      <c r="AD232" s="6">
        <f t="shared" si="46"/>
        <v>0</v>
      </c>
    </row>
    <row r="233" spans="1:30" outlineLevel="1">
      <c r="A233" t="s">
        <v>381</v>
      </c>
      <c r="B233" t="s">
        <v>382</v>
      </c>
      <c r="C233" s="40"/>
      <c r="D233" s="40" t="s">
        <v>382</v>
      </c>
      <c r="E233" s="40"/>
      <c r="F233" s="83">
        <v>25</v>
      </c>
      <c r="G233" s="40">
        <f t="shared" ref="G233:G264" si="54">AVERAGE(C233:F233)</f>
        <v>25</v>
      </c>
      <c r="H233" s="40"/>
      <c r="I233" s="40" t="s">
        <v>382</v>
      </c>
      <c r="J233" s="40"/>
      <c r="K233" s="83">
        <v>23</v>
      </c>
      <c r="L233" s="40">
        <f t="shared" ref="L233:L264" si="55">AVERAGE(H233:K233)</f>
        <v>23</v>
      </c>
      <c r="M233" s="40"/>
      <c r="N233" s="40" t="s">
        <v>382</v>
      </c>
      <c r="O233" s="40"/>
      <c r="P233" s="95">
        <v>20.5</v>
      </c>
      <c r="Q233" s="40">
        <f t="shared" si="48"/>
        <v>20.5</v>
      </c>
      <c r="R233" s="16">
        <f t="shared" si="53"/>
        <v>22.083333333333332</v>
      </c>
      <c r="T233" s="6">
        <f t="shared" si="47"/>
        <v>1.1801188976469301E-4</v>
      </c>
      <c r="V233" s="23">
        <f>+claims!D233</f>
        <v>2</v>
      </c>
      <c r="W233" s="23">
        <f>+claims!E233</f>
        <v>1</v>
      </c>
      <c r="X233" s="23">
        <f>+claims!F233</f>
        <v>1</v>
      </c>
      <c r="Z233" s="6">
        <f t="shared" ref="Z233:Z267" si="56">IF(G233&gt;100,IF(V233&lt;1,0,+V233/G233),IF(V233&lt;1,0,+V233/100))</f>
        <v>0.02</v>
      </c>
      <c r="AA233" s="6">
        <f t="shared" ref="AA233:AA264" si="57">IF(L233&gt;100,IF(W233&lt;1,0,+W233/L233),IF(W233&lt;1,0,+W233/100))</f>
        <v>0.01</v>
      </c>
      <c r="AB233" s="6">
        <f t="shared" si="44"/>
        <v>0.01</v>
      </c>
      <c r="AD233" s="6">
        <f t="shared" si="46"/>
        <v>1.1666666666666667E-2</v>
      </c>
    </row>
    <row r="234" spans="1:30" outlineLevel="1">
      <c r="A234" t="s">
        <v>383</v>
      </c>
      <c r="B234" t="s">
        <v>384</v>
      </c>
      <c r="C234" s="40"/>
      <c r="D234" s="40" t="s">
        <v>384</v>
      </c>
      <c r="E234" s="40"/>
      <c r="F234" s="83">
        <v>21</v>
      </c>
      <c r="G234" s="40">
        <f t="shared" si="54"/>
        <v>21</v>
      </c>
      <c r="H234" s="40"/>
      <c r="I234" s="40" t="s">
        <v>384</v>
      </c>
      <c r="J234" s="40"/>
      <c r="K234" s="83">
        <v>22.5</v>
      </c>
      <c r="L234" s="40">
        <f t="shared" si="55"/>
        <v>22.5</v>
      </c>
      <c r="M234" s="40"/>
      <c r="N234" s="40" t="s">
        <v>384</v>
      </c>
      <c r="O234" s="40"/>
      <c r="P234" s="95">
        <v>22.5</v>
      </c>
      <c r="Q234" s="40">
        <f t="shared" si="48"/>
        <v>22.5</v>
      </c>
      <c r="R234" s="16">
        <f t="shared" si="53"/>
        <v>22.25</v>
      </c>
      <c r="T234" s="6">
        <f t="shared" si="47"/>
        <v>1.1890254553650203E-4</v>
      </c>
      <c r="V234" s="23">
        <f>+claims!D234</f>
        <v>0</v>
      </c>
      <c r="W234" s="23">
        <f>+claims!E234</f>
        <v>0</v>
      </c>
      <c r="X234" s="23">
        <f>+claims!F234</f>
        <v>1</v>
      </c>
      <c r="Z234" s="6">
        <f t="shared" si="56"/>
        <v>0</v>
      </c>
      <c r="AA234" s="6">
        <f t="shared" si="57"/>
        <v>0</v>
      </c>
      <c r="AB234" s="6">
        <f t="shared" si="44"/>
        <v>0.01</v>
      </c>
      <c r="AD234" s="6">
        <f t="shared" si="46"/>
        <v>5.0000000000000001E-3</v>
      </c>
    </row>
    <row r="235" spans="1:30" outlineLevel="1">
      <c r="A235" t="s">
        <v>385</v>
      </c>
      <c r="B235" t="s">
        <v>386</v>
      </c>
      <c r="C235" s="40"/>
      <c r="D235" s="40" t="s">
        <v>386</v>
      </c>
      <c r="E235" s="40"/>
      <c r="F235" s="83">
        <v>75.5</v>
      </c>
      <c r="G235" s="40">
        <f t="shared" si="54"/>
        <v>75.5</v>
      </c>
      <c r="H235" s="40"/>
      <c r="I235" s="40" t="s">
        <v>386</v>
      </c>
      <c r="J235" s="40"/>
      <c r="K235" s="83">
        <v>73</v>
      </c>
      <c r="L235" s="40">
        <f t="shared" si="55"/>
        <v>73</v>
      </c>
      <c r="M235" s="40"/>
      <c r="N235" s="40" t="s">
        <v>386</v>
      </c>
      <c r="O235" s="40"/>
      <c r="P235" s="95">
        <v>68</v>
      </c>
      <c r="Q235" s="40">
        <f t="shared" si="48"/>
        <v>68</v>
      </c>
      <c r="R235" s="16">
        <f t="shared" si="53"/>
        <v>70.916666666666671</v>
      </c>
      <c r="T235" s="6">
        <f t="shared" si="47"/>
        <v>3.7897403090473121E-4</v>
      </c>
      <c r="V235" s="23">
        <f>+claims!D235</f>
        <v>0</v>
      </c>
      <c r="W235" s="23">
        <f>+claims!E235</f>
        <v>1</v>
      </c>
      <c r="X235" s="23">
        <f>+claims!F235</f>
        <v>0</v>
      </c>
      <c r="Z235" s="6">
        <f t="shared" si="56"/>
        <v>0</v>
      </c>
      <c r="AA235" s="6">
        <f t="shared" si="57"/>
        <v>0.01</v>
      </c>
      <c r="AB235" s="6">
        <f t="shared" si="44"/>
        <v>0</v>
      </c>
      <c r="AD235" s="6">
        <f t="shared" si="46"/>
        <v>3.3333333333333335E-3</v>
      </c>
    </row>
    <row r="236" spans="1:30" s="50" customFormat="1" outlineLevel="1">
      <c r="A236" s="52" t="s">
        <v>574</v>
      </c>
      <c r="B236" s="52" t="s">
        <v>575</v>
      </c>
      <c r="C236" s="40"/>
      <c r="D236" s="40" t="s">
        <v>575</v>
      </c>
      <c r="E236" s="40"/>
      <c r="F236" s="83">
        <v>3</v>
      </c>
      <c r="G236" s="40">
        <f t="shared" si="54"/>
        <v>3</v>
      </c>
      <c r="H236" s="40"/>
      <c r="I236" s="40" t="s">
        <v>575</v>
      </c>
      <c r="J236" s="40"/>
      <c r="K236" s="83">
        <v>4</v>
      </c>
      <c r="L236" s="40">
        <f t="shared" si="55"/>
        <v>4</v>
      </c>
      <c r="M236" s="40"/>
      <c r="N236" s="40" t="s">
        <v>575</v>
      </c>
      <c r="O236" s="40"/>
      <c r="P236" s="95">
        <v>4</v>
      </c>
      <c r="Q236" s="40">
        <f t="shared" si="48"/>
        <v>4</v>
      </c>
      <c r="R236" s="16">
        <f t="shared" si="53"/>
        <v>3.8333333333333335</v>
      </c>
      <c r="T236" s="6">
        <f t="shared" si="47"/>
        <v>2.0485082751607092E-5</v>
      </c>
      <c r="V236" s="23">
        <f>+claims!D236</f>
        <v>0</v>
      </c>
      <c r="W236" s="23">
        <f>+claims!E236</f>
        <v>0</v>
      </c>
      <c r="X236" s="23">
        <f>+claims!F236</f>
        <v>0</v>
      </c>
      <c r="Z236" s="6">
        <f t="shared" si="56"/>
        <v>0</v>
      </c>
      <c r="AA236" s="6">
        <f t="shared" si="57"/>
        <v>0</v>
      </c>
      <c r="AB236" s="6">
        <f t="shared" si="44"/>
        <v>0</v>
      </c>
      <c r="AD236" s="6">
        <f t="shared" si="46"/>
        <v>0</v>
      </c>
    </row>
    <row r="237" spans="1:30" outlineLevel="1">
      <c r="A237" t="s">
        <v>387</v>
      </c>
      <c r="B237" t="s">
        <v>388</v>
      </c>
      <c r="C237" s="40"/>
      <c r="D237" s="40" t="s">
        <v>388</v>
      </c>
      <c r="E237" s="40"/>
      <c r="F237" s="83">
        <v>9</v>
      </c>
      <c r="G237" s="40">
        <f t="shared" si="54"/>
        <v>9</v>
      </c>
      <c r="H237" s="40"/>
      <c r="I237" s="40" t="s">
        <v>388</v>
      </c>
      <c r="J237" s="40"/>
      <c r="K237" s="83">
        <v>10</v>
      </c>
      <c r="L237" s="40">
        <f t="shared" si="55"/>
        <v>10</v>
      </c>
      <c r="M237" s="40"/>
      <c r="N237" s="40" t="s">
        <v>388</v>
      </c>
      <c r="O237" s="40"/>
      <c r="P237" s="95">
        <v>10</v>
      </c>
      <c r="Q237" s="40">
        <f t="shared" si="48"/>
        <v>10</v>
      </c>
      <c r="R237" s="16">
        <f t="shared" si="53"/>
        <v>9.8333333333333339</v>
      </c>
      <c r="T237" s="6">
        <f t="shared" si="47"/>
        <v>5.2548690536731236E-5</v>
      </c>
      <c r="V237" s="23">
        <f>+claims!D237</f>
        <v>0</v>
      </c>
      <c r="W237" s="23">
        <f>+claims!E237</f>
        <v>0</v>
      </c>
      <c r="X237" s="23">
        <f>+claims!F237</f>
        <v>0</v>
      </c>
      <c r="Z237" s="6">
        <f t="shared" si="56"/>
        <v>0</v>
      </c>
      <c r="AA237" s="6">
        <f t="shared" si="57"/>
        <v>0</v>
      </c>
      <c r="AB237" s="6">
        <f t="shared" si="44"/>
        <v>0</v>
      </c>
      <c r="AD237" s="6">
        <f t="shared" si="46"/>
        <v>0</v>
      </c>
    </row>
    <row r="238" spans="1:30" outlineLevel="1">
      <c r="A238" t="s">
        <v>389</v>
      </c>
      <c r="B238" t="s">
        <v>390</v>
      </c>
      <c r="C238" s="40"/>
      <c r="D238" s="40" t="s">
        <v>390</v>
      </c>
      <c r="E238" s="40"/>
      <c r="F238" s="83">
        <v>13</v>
      </c>
      <c r="G238" s="40">
        <f t="shared" si="54"/>
        <v>13</v>
      </c>
      <c r="H238" s="40"/>
      <c r="I238" s="40" t="s">
        <v>390</v>
      </c>
      <c r="J238" s="40"/>
      <c r="K238" s="83">
        <v>13</v>
      </c>
      <c r="L238" s="40">
        <f t="shared" si="55"/>
        <v>13</v>
      </c>
      <c r="M238" s="40"/>
      <c r="N238" s="40" t="s">
        <v>390</v>
      </c>
      <c r="O238" s="40"/>
      <c r="P238" s="95">
        <v>13</v>
      </c>
      <c r="Q238" s="40">
        <f t="shared" ref="Q238:Q264" si="58">AVERAGE(M238:P238)</f>
        <v>13</v>
      </c>
      <c r="R238" s="16">
        <f t="shared" si="53"/>
        <v>13</v>
      </c>
      <c r="T238" s="6">
        <f t="shared" si="47"/>
        <v>6.9471150201102315E-5</v>
      </c>
      <c r="V238" s="23">
        <f>+claims!D238</f>
        <v>0</v>
      </c>
      <c r="W238" s="23">
        <f>+claims!E238</f>
        <v>0</v>
      </c>
      <c r="X238" s="23">
        <f>+claims!F238</f>
        <v>0</v>
      </c>
      <c r="Z238" s="6">
        <f t="shared" si="56"/>
        <v>0</v>
      </c>
      <c r="AA238" s="6">
        <f t="shared" si="57"/>
        <v>0</v>
      </c>
      <c r="AB238" s="6">
        <f t="shared" ref="AB238:AB264" si="59">IF(Q238&gt;100,IF(X238&lt;1,0,+X238/Q238),IF(X238&lt;1,0,+X238/100))</f>
        <v>0</v>
      </c>
      <c r="AD238" s="6">
        <f t="shared" si="46"/>
        <v>0</v>
      </c>
    </row>
    <row r="239" spans="1:30" outlineLevel="1">
      <c r="A239" t="s">
        <v>391</v>
      </c>
      <c r="B239" t="s">
        <v>392</v>
      </c>
      <c r="C239" s="40"/>
      <c r="D239" s="40" t="s">
        <v>392</v>
      </c>
      <c r="E239" s="40"/>
      <c r="F239" s="83">
        <v>8</v>
      </c>
      <c r="G239" s="40">
        <f t="shared" si="54"/>
        <v>8</v>
      </c>
      <c r="H239" s="40"/>
      <c r="I239" s="40" t="s">
        <v>392</v>
      </c>
      <c r="J239" s="40"/>
      <c r="K239" s="83">
        <v>9.5</v>
      </c>
      <c r="L239" s="40">
        <f t="shared" si="55"/>
        <v>9.5</v>
      </c>
      <c r="M239" s="40"/>
      <c r="N239" s="40" t="s">
        <v>392</v>
      </c>
      <c r="O239" s="40"/>
      <c r="P239" s="95">
        <v>8</v>
      </c>
      <c r="Q239" s="40">
        <f t="shared" si="58"/>
        <v>8</v>
      </c>
      <c r="R239" s="16">
        <f t="shared" si="53"/>
        <v>8.5</v>
      </c>
      <c r="T239" s="6">
        <f t="shared" si="47"/>
        <v>4.5423444362259203E-5</v>
      </c>
      <c r="V239" s="23">
        <f>+claims!D239</f>
        <v>1</v>
      </c>
      <c r="W239" s="23">
        <f>+claims!E239</f>
        <v>0</v>
      </c>
      <c r="X239" s="23">
        <f>+claims!F239</f>
        <v>0</v>
      </c>
      <c r="Z239" s="6">
        <f t="shared" si="56"/>
        <v>0.01</v>
      </c>
      <c r="AA239" s="6">
        <f t="shared" si="57"/>
        <v>0</v>
      </c>
      <c r="AB239" s="6">
        <f t="shared" si="59"/>
        <v>0</v>
      </c>
      <c r="AD239" s="6">
        <f t="shared" si="46"/>
        <v>1.6666666666666668E-3</v>
      </c>
    </row>
    <row r="240" spans="1:30" outlineLevel="1">
      <c r="A240" t="s">
        <v>393</v>
      </c>
      <c r="B240" t="s">
        <v>394</v>
      </c>
      <c r="C240" s="40"/>
      <c r="D240" s="40" t="s">
        <v>394</v>
      </c>
      <c r="E240" s="40"/>
      <c r="F240" s="83">
        <v>61.5</v>
      </c>
      <c r="G240" s="40">
        <f t="shared" si="54"/>
        <v>61.5</v>
      </c>
      <c r="H240" s="40"/>
      <c r="I240" s="40" t="s">
        <v>394</v>
      </c>
      <c r="J240" s="40"/>
      <c r="K240" s="83">
        <v>63</v>
      </c>
      <c r="L240" s="40">
        <f t="shared" si="55"/>
        <v>63</v>
      </c>
      <c r="M240" s="40"/>
      <c r="N240" s="40" t="s">
        <v>394</v>
      </c>
      <c r="O240" s="40"/>
      <c r="P240" s="95">
        <v>63</v>
      </c>
      <c r="Q240" s="40">
        <f t="shared" si="58"/>
        <v>63</v>
      </c>
      <c r="R240" s="16">
        <f t="shared" si="53"/>
        <v>62.75</v>
      </c>
      <c r="T240" s="6">
        <f t="shared" si="47"/>
        <v>3.3533189808609E-4</v>
      </c>
      <c r="V240" s="23">
        <f>+claims!D240</f>
        <v>4</v>
      </c>
      <c r="W240" s="23">
        <f>+claims!E240</f>
        <v>6</v>
      </c>
      <c r="X240" s="23">
        <f>+claims!F240</f>
        <v>7</v>
      </c>
      <c r="Z240" s="6">
        <f t="shared" si="56"/>
        <v>0.04</v>
      </c>
      <c r="AA240" s="6">
        <f t="shared" si="57"/>
        <v>0.06</v>
      </c>
      <c r="AB240" s="6">
        <f t="shared" si="59"/>
        <v>7.0000000000000007E-2</v>
      </c>
      <c r="AD240" s="6">
        <f t="shared" si="46"/>
        <v>6.1666666666666668E-2</v>
      </c>
    </row>
    <row r="241" spans="1:30" outlineLevel="1">
      <c r="A241" t="s">
        <v>395</v>
      </c>
      <c r="B241" t="s">
        <v>396</v>
      </c>
      <c r="C241" s="40"/>
      <c r="D241" s="40" t="s">
        <v>396</v>
      </c>
      <c r="E241" s="40"/>
      <c r="F241" s="83">
        <v>11.5</v>
      </c>
      <c r="G241" s="40">
        <f t="shared" si="54"/>
        <v>11.5</v>
      </c>
      <c r="H241" s="40"/>
      <c r="I241" s="40" t="s">
        <v>396</v>
      </c>
      <c r="J241" s="40"/>
      <c r="K241" s="83">
        <v>11</v>
      </c>
      <c r="L241" s="40">
        <f t="shared" si="55"/>
        <v>11</v>
      </c>
      <c r="M241" s="40"/>
      <c r="N241" s="40" t="s">
        <v>396</v>
      </c>
      <c r="O241" s="40"/>
      <c r="P241" s="95">
        <v>12</v>
      </c>
      <c r="Q241" s="40">
        <f t="shared" si="58"/>
        <v>12</v>
      </c>
      <c r="R241" s="16">
        <f t="shared" si="53"/>
        <v>11.583333333333334</v>
      </c>
      <c r="T241" s="6">
        <f t="shared" si="47"/>
        <v>6.1900576140725785E-5</v>
      </c>
      <c r="V241" s="23">
        <f>+claims!D241</f>
        <v>0</v>
      </c>
      <c r="W241" s="23">
        <f>+claims!E241</f>
        <v>0</v>
      </c>
      <c r="X241" s="23">
        <f>+claims!F241</f>
        <v>0</v>
      </c>
      <c r="Z241" s="6">
        <f t="shared" si="56"/>
        <v>0</v>
      </c>
      <c r="AA241" s="6">
        <f t="shared" si="57"/>
        <v>0</v>
      </c>
      <c r="AB241" s="6">
        <f t="shared" si="59"/>
        <v>0</v>
      </c>
      <c r="AD241" s="6">
        <f t="shared" si="46"/>
        <v>0</v>
      </c>
    </row>
    <row r="242" spans="1:30" outlineLevel="1">
      <c r="A242" t="s">
        <v>397</v>
      </c>
      <c r="B242" t="s">
        <v>398</v>
      </c>
      <c r="C242" s="40"/>
      <c r="D242" s="40" t="s">
        <v>398</v>
      </c>
      <c r="E242" s="40"/>
      <c r="F242" s="83">
        <v>81</v>
      </c>
      <c r="G242" s="40">
        <f t="shared" si="54"/>
        <v>81</v>
      </c>
      <c r="H242" s="40"/>
      <c r="I242" s="40" t="s">
        <v>398</v>
      </c>
      <c r="J242" s="40"/>
      <c r="K242" s="83">
        <v>76</v>
      </c>
      <c r="L242" s="40">
        <f t="shared" si="55"/>
        <v>76</v>
      </c>
      <c r="M242" s="40"/>
      <c r="N242" s="40" t="s">
        <v>398</v>
      </c>
      <c r="O242" s="40"/>
      <c r="P242" s="95">
        <v>61</v>
      </c>
      <c r="Q242" s="40">
        <f t="shared" si="58"/>
        <v>61</v>
      </c>
      <c r="R242" s="16">
        <f t="shared" si="53"/>
        <v>69.333333333333329</v>
      </c>
      <c r="T242" s="6">
        <f t="shared" si="47"/>
        <v>3.7051280107254562E-4</v>
      </c>
      <c r="V242" s="23">
        <f>+claims!D242</f>
        <v>2</v>
      </c>
      <c r="W242" s="23">
        <f>+claims!E242</f>
        <v>3</v>
      </c>
      <c r="X242" s="23">
        <f>+claims!F242</f>
        <v>1</v>
      </c>
      <c r="Z242" s="6">
        <f t="shared" si="56"/>
        <v>0.02</v>
      </c>
      <c r="AA242" s="6">
        <f t="shared" si="57"/>
        <v>0.03</v>
      </c>
      <c r="AB242" s="6">
        <f t="shared" si="59"/>
        <v>0.01</v>
      </c>
      <c r="AD242" s="6">
        <f t="shared" si="46"/>
        <v>1.8333333333333333E-2</v>
      </c>
    </row>
    <row r="243" spans="1:30" outlineLevel="1">
      <c r="A243" t="s">
        <v>399</v>
      </c>
      <c r="B243" t="s">
        <v>400</v>
      </c>
      <c r="C243" s="40"/>
      <c r="D243" s="40" t="s">
        <v>400</v>
      </c>
      <c r="E243" s="40"/>
      <c r="F243" s="83">
        <v>24</v>
      </c>
      <c r="G243" s="40">
        <f t="shared" si="54"/>
        <v>24</v>
      </c>
      <c r="H243" s="40"/>
      <c r="I243" s="40" t="s">
        <v>400</v>
      </c>
      <c r="J243" s="40"/>
      <c r="K243" s="83">
        <v>22.5</v>
      </c>
      <c r="L243" s="40">
        <f t="shared" si="55"/>
        <v>22.5</v>
      </c>
      <c r="M243" s="40"/>
      <c r="N243" s="40" t="s">
        <v>400</v>
      </c>
      <c r="O243" s="40"/>
      <c r="P243" s="95">
        <v>22.5</v>
      </c>
      <c r="Q243" s="40">
        <f t="shared" si="58"/>
        <v>22.5</v>
      </c>
      <c r="R243" s="16">
        <f t="shared" si="53"/>
        <v>22.75</v>
      </c>
      <c r="T243" s="6">
        <f t="shared" si="47"/>
        <v>1.2157451285192904E-4</v>
      </c>
      <c r="V243" s="23">
        <f>+claims!D243</f>
        <v>0</v>
      </c>
      <c r="W243" s="23">
        <f>+claims!E243</f>
        <v>0</v>
      </c>
      <c r="X243" s="23">
        <f>+claims!F243</f>
        <v>0</v>
      </c>
      <c r="Z243" s="6">
        <f t="shared" si="56"/>
        <v>0</v>
      </c>
      <c r="AA243" s="6">
        <f t="shared" si="57"/>
        <v>0</v>
      </c>
      <c r="AB243" s="6">
        <f t="shared" si="59"/>
        <v>0</v>
      </c>
      <c r="AD243" s="6">
        <f t="shared" si="46"/>
        <v>0</v>
      </c>
    </row>
    <row r="244" spans="1:30" outlineLevel="1">
      <c r="A244" t="s">
        <v>401</v>
      </c>
      <c r="B244" t="s">
        <v>402</v>
      </c>
      <c r="C244" s="40"/>
      <c r="D244" s="40" t="s">
        <v>402</v>
      </c>
      <c r="E244" s="40"/>
      <c r="F244" s="83">
        <v>345</v>
      </c>
      <c r="G244" s="40">
        <f t="shared" si="54"/>
        <v>345</v>
      </c>
      <c r="H244" s="40"/>
      <c r="I244" s="40" t="s">
        <v>402</v>
      </c>
      <c r="J244" s="40"/>
      <c r="K244" s="83">
        <v>349</v>
      </c>
      <c r="L244" s="40">
        <f t="shared" si="55"/>
        <v>349</v>
      </c>
      <c r="M244" s="40"/>
      <c r="N244" s="40" t="s">
        <v>402</v>
      </c>
      <c r="O244" s="40"/>
      <c r="P244" s="95">
        <v>352</v>
      </c>
      <c r="Q244" s="40">
        <f t="shared" si="58"/>
        <v>352</v>
      </c>
      <c r="R244" s="16">
        <f t="shared" si="53"/>
        <v>349.83333333333331</v>
      </c>
      <c r="T244" s="6">
        <f t="shared" si="47"/>
        <v>1.8694864650270991E-3</v>
      </c>
      <c r="V244" s="23">
        <f>+claims!D244</f>
        <v>7</v>
      </c>
      <c r="W244" s="23">
        <f>+claims!E244</f>
        <v>12</v>
      </c>
      <c r="X244" s="23">
        <f>+claims!F244</f>
        <v>4</v>
      </c>
      <c r="Z244" s="6">
        <f t="shared" si="56"/>
        <v>2.0289855072463767E-2</v>
      </c>
      <c r="AA244" s="6">
        <f t="shared" si="57"/>
        <v>3.4383954154727794E-2</v>
      </c>
      <c r="AB244" s="6">
        <f t="shared" si="59"/>
        <v>1.1363636363636364E-2</v>
      </c>
      <c r="AD244" s="6">
        <f t="shared" si="46"/>
        <v>2.0524778745471407E-2</v>
      </c>
    </row>
    <row r="245" spans="1:30" outlineLevel="1">
      <c r="A245" t="s">
        <v>403</v>
      </c>
      <c r="B245" t="s">
        <v>404</v>
      </c>
      <c r="C245" s="40"/>
      <c r="D245" s="40" t="s">
        <v>404</v>
      </c>
      <c r="E245" s="40"/>
      <c r="F245" s="83">
        <v>90</v>
      </c>
      <c r="G245" s="40">
        <f t="shared" si="54"/>
        <v>90</v>
      </c>
      <c r="H245" s="40"/>
      <c r="I245" s="40" t="s">
        <v>404</v>
      </c>
      <c r="J245" s="40"/>
      <c r="K245" s="83">
        <v>90</v>
      </c>
      <c r="L245" s="40">
        <f t="shared" si="55"/>
        <v>90</v>
      </c>
      <c r="M245" s="40"/>
      <c r="N245" s="40" t="s">
        <v>404</v>
      </c>
      <c r="O245" s="40"/>
      <c r="P245" s="95">
        <v>96</v>
      </c>
      <c r="Q245" s="40">
        <f t="shared" si="58"/>
        <v>96</v>
      </c>
      <c r="R245" s="16">
        <f t="shared" si="53"/>
        <v>93</v>
      </c>
      <c r="T245" s="6">
        <f t="shared" si="47"/>
        <v>4.9698592066942419E-4</v>
      </c>
      <c r="V245" s="23">
        <f>+claims!D245</f>
        <v>2</v>
      </c>
      <c r="W245" s="23">
        <f>+claims!E245</f>
        <v>3</v>
      </c>
      <c r="X245" s="23">
        <f>+claims!F245</f>
        <v>1</v>
      </c>
      <c r="Z245" s="6">
        <f t="shared" si="56"/>
        <v>0.02</v>
      </c>
      <c r="AA245" s="6">
        <f t="shared" si="57"/>
        <v>0.03</v>
      </c>
      <c r="AB245" s="6">
        <f t="shared" si="59"/>
        <v>0.01</v>
      </c>
      <c r="AD245" s="6">
        <f t="shared" si="46"/>
        <v>1.8333333333333333E-2</v>
      </c>
    </row>
    <row r="246" spans="1:30" outlineLevel="1">
      <c r="A246" t="s">
        <v>405</v>
      </c>
      <c r="B246" t="s">
        <v>406</v>
      </c>
      <c r="C246" s="40"/>
      <c r="D246" s="40" t="s">
        <v>406</v>
      </c>
      <c r="E246" s="40"/>
      <c r="F246" s="83">
        <v>30</v>
      </c>
      <c r="G246" s="40">
        <f t="shared" si="54"/>
        <v>30</v>
      </c>
      <c r="H246" s="40"/>
      <c r="I246" s="40" t="s">
        <v>406</v>
      </c>
      <c r="J246" s="40"/>
      <c r="K246" s="83">
        <v>30</v>
      </c>
      <c r="L246" s="40">
        <f t="shared" si="55"/>
        <v>30</v>
      </c>
      <c r="M246" s="40"/>
      <c r="N246" s="40" t="s">
        <v>406</v>
      </c>
      <c r="O246" s="40"/>
      <c r="P246" s="95">
        <v>30</v>
      </c>
      <c r="Q246" s="40">
        <f t="shared" si="58"/>
        <v>30</v>
      </c>
      <c r="R246" s="16">
        <f t="shared" si="53"/>
        <v>30</v>
      </c>
      <c r="T246" s="6">
        <f t="shared" si="47"/>
        <v>1.6031803892562071E-4</v>
      </c>
      <c r="V246" s="23">
        <f>+claims!D246</f>
        <v>0</v>
      </c>
      <c r="W246" s="23">
        <f>+claims!E246</f>
        <v>0</v>
      </c>
      <c r="X246" s="23">
        <f>+claims!F246</f>
        <v>0</v>
      </c>
      <c r="Z246" s="6">
        <f t="shared" si="56"/>
        <v>0</v>
      </c>
      <c r="AA246" s="6">
        <f t="shared" si="57"/>
        <v>0</v>
      </c>
      <c r="AB246" s="6">
        <f t="shared" si="59"/>
        <v>0</v>
      </c>
      <c r="AD246" s="6">
        <f t="shared" si="46"/>
        <v>0</v>
      </c>
    </row>
    <row r="247" spans="1:30" outlineLevel="1">
      <c r="A247" t="s">
        <v>407</v>
      </c>
      <c r="B247" t="s">
        <v>408</v>
      </c>
      <c r="C247" s="40"/>
      <c r="D247" s="40" t="s">
        <v>408</v>
      </c>
      <c r="E247" s="40"/>
      <c r="F247" s="83">
        <v>192.5</v>
      </c>
      <c r="G247" s="40">
        <f t="shared" si="54"/>
        <v>192.5</v>
      </c>
      <c r="H247" s="40"/>
      <c r="I247" s="40" t="s">
        <v>408</v>
      </c>
      <c r="J247" s="40"/>
      <c r="K247" s="83">
        <v>194</v>
      </c>
      <c r="L247" s="40">
        <f t="shared" si="55"/>
        <v>194</v>
      </c>
      <c r="M247" s="40"/>
      <c r="N247" s="40" t="s">
        <v>408</v>
      </c>
      <c r="O247" s="40"/>
      <c r="P247" s="95">
        <v>184</v>
      </c>
      <c r="Q247" s="40">
        <f t="shared" si="58"/>
        <v>184</v>
      </c>
      <c r="R247" s="16">
        <f t="shared" si="53"/>
        <v>188.75</v>
      </c>
      <c r="T247" s="6">
        <f t="shared" si="47"/>
        <v>1.0086676615736971E-3</v>
      </c>
      <c r="V247" s="23">
        <f>+claims!D247</f>
        <v>2</v>
      </c>
      <c r="W247" s="23">
        <f>+claims!E247</f>
        <v>2</v>
      </c>
      <c r="X247" s="23">
        <f>+claims!F247</f>
        <v>5</v>
      </c>
      <c r="Z247" s="6">
        <f t="shared" si="56"/>
        <v>1.038961038961039E-2</v>
      </c>
      <c r="AA247" s="6">
        <f t="shared" si="57"/>
        <v>1.0309278350515464E-2</v>
      </c>
      <c r="AB247" s="6">
        <f t="shared" si="59"/>
        <v>2.717391304347826E-2</v>
      </c>
      <c r="AD247" s="6">
        <f t="shared" si="46"/>
        <v>1.8754984370179351E-2</v>
      </c>
    </row>
    <row r="248" spans="1:30" outlineLevel="1">
      <c r="A248" t="s">
        <v>409</v>
      </c>
      <c r="B248" t="s">
        <v>410</v>
      </c>
      <c r="C248" s="40"/>
      <c r="D248" s="40" t="s">
        <v>410</v>
      </c>
      <c r="E248" s="40"/>
      <c r="F248" s="83">
        <v>265</v>
      </c>
      <c r="G248" s="40">
        <f t="shared" si="54"/>
        <v>265</v>
      </c>
      <c r="H248" s="40"/>
      <c r="I248" s="40" t="s">
        <v>410</v>
      </c>
      <c r="J248" s="40"/>
      <c r="K248" s="83">
        <v>258.5</v>
      </c>
      <c r="L248" s="40">
        <f t="shared" si="55"/>
        <v>258.5</v>
      </c>
      <c r="M248" s="40"/>
      <c r="N248" s="40" t="s">
        <v>410</v>
      </c>
      <c r="O248" s="40"/>
      <c r="P248" s="95">
        <v>250.5</v>
      </c>
      <c r="Q248" s="40">
        <f t="shared" si="58"/>
        <v>250.5</v>
      </c>
      <c r="R248" s="16">
        <f t="shared" si="53"/>
        <v>255.58333333333334</v>
      </c>
      <c r="T248" s="6">
        <f t="shared" si="47"/>
        <v>1.3658206260691076E-3</v>
      </c>
      <c r="V248" s="23">
        <f>+claims!D248</f>
        <v>1</v>
      </c>
      <c r="W248" s="23">
        <f>+claims!E248</f>
        <v>0</v>
      </c>
      <c r="X248" s="23">
        <f>+claims!F248</f>
        <v>0</v>
      </c>
      <c r="Z248" s="6">
        <f t="shared" si="56"/>
        <v>3.7735849056603774E-3</v>
      </c>
      <c r="AA248" s="6">
        <f t="shared" si="57"/>
        <v>0</v>
      </c>
      <c r="AB248" s="6">
        <f t="shared" si="59"/>
        <v>0</v>
      </c>
      <c r="AD248" s="6">
        <f t="shared" si="46"/>
        <v>6.2893081761006286E-4</v>
      </c>
    </row>
    <row r="249" spans="1:30" outlineLevel="1">
      <c r="A249" t="s">
        <v>411</v>
      </c>
      <c r="B249" t="s">
        <v>412</v>
      </c>
      <c r="C249" s="40"/>
      <c r="D249" s="40" t="s">
        <v>412</v>
      </c>
      <c r="E249" s="40"/>
      <c r="F249" s="83">
        <v>6.5</v>
      </c>
      <c r="G249" s="40">
        <f t="shared" si="54"/>
        <v>6.5</v>
      </c>
      <c r="H249" s="40"/>
      <c r="I249" s="40" t="s">
        <v>412</v>
      </c>
      <c r="J249" s="40"/>
      <c r="K249" s="83">
        <v>6.5</v>
      </c>
      <c r="L249" s="40">
        <f t="shared" si="55"/>
        <v>6.5</v>
      </c>
      <c r="M249" s="40"/>
      <c r="N249" s="40" t="s">
        <v>412</v>
      </c>
      <c r="O249" s="40"/>
      <c r="P249" s="95">
        <v>5.5</v>
      </c>
      <c r="Q249" s="40">
        <f t="shared" si="58"/>
        <v>5.5</v>
      </c>
      <c r="R249" s="16">
        <f t="shared" si="53"/>
        <v>6</v>
      </c>
      <c r="T249" s="6">
        <f t="shared" si="47"/>
        <v>3.2063607785124144E-5</v>
      </c>
      <c r="V249" s="23">
        <f>+claims!D249</f>
        <v>0</v>
      </c>
      <c r="W249" s="23">
        <f>+claims!E249</f>
        <v>0</v>
      </c>
      <c r="X249" s="23">
        <f>+claims!F249</f>
        <v>0</v>
      </c>
      <c r="Z249" s="6">
        <f t="shared" si="56"/>
        <v>0</v>
      </c>
      <c r="AA249" s="6">
        <f t="shared" si="57"/>
        <v>0</v>
      </c>
      <c r="AB249" s="6">
        <f t="shared" si="59"/>
        <v>0</v>
      </c>
      <c r="AD249" s="6">
        <f t="shared" si="46"/>
        <v>0</v>
      </c>
    </row>
    <row r="250" spans="1:30" outlineLevel="1">
      <c r="A250" t="s">
        <v>413</v>
      </c>
      <c r="B250" t="s">
        <v>414</v>
      </c>
      <c r="C250" s="40"/>
      <c r="D250" s="40" t="s">
        <v>414</v>
      </c>
      <c r="E250" s="40"/>
      <c r="F250" s="83">
        <v>12.5</v>
      </c>
      <c r="G250" s="40">
        <f t="shared" si="54"/>
        <v>12.5</v>
      </c>
      <c r="H250" s="40"/>
      <c r="I250" s="40" t="s">
        <v>414</v>
      </c>
      <c r="J250" s="40"/>
      <c r="K250" s="83">
        <v>11.5</v>
      </c>
      <c r="L250" s="40">
        <f t="shared" si="55"/>
        <v>11.5</v>
      </c>
      <c r="M250" s="40"/>
      <c r="N250" s="40" t="s">
        <v>414</v>
      </c>
      <c r="O250" s="40"/>
      <c r="P250" s="95">
        <v>11</v>
      </c>
      <c r="Q250" s="40">
        <f t="shared" si="58"/>
        <v>11</v>
      </c>
      <c r="R250" s="16">
        <f t="shared" si="53"/>
        <v>11.416666666666666</v>
      </c>
      <c r="T250" s="6">
        <f t="shared" si="47"/>
        <v>6.1009920368916772E-5</v>
      </c>
      <c r="V250" s="23">
        <f>+claims!D250</f>
        <v>0</v>
      </c>
      <c r="W250" s="23">
        <f>+claims!E250</f>
        <v>0</v>
      </c>
      <c r="X250" s="23">
        <f>+claims!F250</f>
        <v>0</v>
      </c>
      <c r="Z250" s="6">
        <f t="shared" si="56"/>
        <v>0</v>
      </c>
      <c r="AA250" s="6">
        <f t="shared" si="57"/>
        <v>0</v>
      </c>
      <c r="AB250" s="6">
        <f t="shared" si="59"/>
        <v>0</v>
      </c>
      <c r="AD250" s="6">
        <f t="shared" si="46"/>
        <v>0</v>
      </c>
    </row>
    <row r="251" spans="1:30" outlineLevel="1">
      <c r="A251" t="s">
        <v>415</v>
      </c>
      <c r="B251" t="s">
        <v>416</v>
      </c>
      <c r="C251" s="40"/>
      <c r="D251" s="40" t="s">
        <v>416</v>
      </c>
      <c r="E251" s="40"/>
      <c r="F251" s="83">
        <v>56</v>
      </c>
      <c r="G251" s="40">
        <f t="shared" si="54"/>
        <v>56</v>
      </c>
      <c r="H251" s="40"/>
      <c r="I251" s="40" t="s">
        <v>416</v>
      </c>
      <c r="J251" s="40"/>
      <c r="K251" s="83">
        <v>55</v>
      </c>
      <c r="L251" s="40">
        <f t="shared" si="55"/>
        <v>55</v>
      </c>
      <c r="M251" s="40"/>
      <c r="N251" s="40" t="s">
        <v>416</v>
      </c>
      <c r="O251" s="40"/>
      <c r="P251" s="95">
        <v>57</v>
      </c>
      <c r="Q251" s="40">
        <f t="shared" si="58"/>
        <v>57</v>
      </c>
      <c r="R251" s="16">
        <f t="shared" si="53"/>
        <v>56.166666666666664</v>
      </c>
      <c r="T251" s="6">
        <f t="shared" si="47"/>
        <v>3.0015099509963432E-4</v>
      </c>
      <c r="V251" s="23">
        <f>+claims!D251</f>
        <v>0</v>
      </c>
      <c r="W251" s="23">
        <f>+claims!E251</f>
        <v>3</v>
      </c>
      <c r="X251" s="23">
        <f>+claims!F251</f>
        <v>1</v>
      </c>
      <c r="Z251" s="6">
        <f t="shared" si="56"/>
        <v>0</v>
      </c>
      <c r="AA251" s="6">
        <f t="shared" si="57"/>
        <v>0.03</v>
      </c>
      <c r="AB251" s="6">
        <f t="shared" si="59"/>
        <v>0.01</v>
      </c>
      <c r="AD251" s="6">
        <f t="shared" si="46"/>
        <v>1.4999999999999999E-2</v>
      </c>
    </row>
    <row r="252" spans="1:30" outlineLevel="1">
      <c r="A252" t="s">
        <v>417</v>
      </c>
      <c r="B252" t="s">
        <v>418</v>
      </c>
      <c r="C252" s="40"/>
      <c r="D252" s="40" t="s">
        <v>418</v>
      </c>
      <c r="E252" s="40"/>
      <c r="F252" s="83">
        <v>5</v>
      </c>
      <c r="G252" s="40">
        <f t="shared" si="54"/>
        <v>5</v>
      </c>
      <c r="H252" s="40"/>
      <c r="I252" s="40" t="s">
        <v>418</v>
      </c>
      <c r="J252" s="40"/>
      <c r="K252" s="83">
        <v>10</v>
      </c>
      <c r="L252" s="40">
        <f t="shared" si="55"/>
        <v>10</v>
      </c>
      <c r="M252" s="40"/>
      <c r="N252" s="40" t="s">
        <v>418</v>
      </c>
      <c r="O252" s="40"/>
      <c r="P252" s="95">
        <v>7.5</v>
      </c>
      <c r="Q252" s="40">
        <f t="shared" si="58"/>
        <v>7.5</v>
      </c>
      <c r="R252" s="16">
        <f t="shared" si="53"/>
        <v>7.916666666666667</v>
      </c>
      <c r="T252" s="6">
        <f t="shared" si="47"/>
        <v>4.2306149160927694E-5</v>
      </c>
      <c r="V252" s="23">
        <f>+claims!D252</f>
        <v>0</v>
      </c>
      <c r="W252" s="23">
        <f>+claims!E252</f>
        <v>0</v>
      </c>
      <c r="X252" s="23">
        <f>+claims!F252</f>
        <v>0</v>
      </c>
      <c r="Z252" s="6">
        <f t="shared" si="56"/>
        <v>0</v>
      </c>
      <c r="AA252" s="6">
        <f t="shared" si="57"/>
        <v>0</v>
      </c>
      <c r="AB252" s="6">
        <f t="shared" si="59"/>
        <v>0</v>
      </c>
      <c r="AD252" s="6">
        <f t="shared" si="46"/>
        <v>0</v>
      </c>
    </row>
    <row r="253" spans="1:30" outlineLevel="1">
      <c r="A253" t="s">
        <v>419</v>
      </c>
      <c r="B253" t="s">
        <v>420</v>
      </c>
      <c r="C253" s="40"/>
      <c r="D253" s="40" t="s">
        <v>420</v>
      </c>
      <c r="E253" s="40"/>
      <c r="F253" s="83">
        <v>13</v>
      </c>
      <c r="G253" s="40">
        <f t="shared" si="54"/>
        <v>13</v>
      </c>
      <c r="H253" s="40"/>
      <c r="I253" s="40" t="s">
        <v>420</v>
      </c>
      <c r="J253" s="40"/>
      <c r="K253" s="83">
        <v>12</v>
      </c>
      <c r="L253" s="40">
        <f t="shared" si="55"/>
        <v>12</v>
      </c>
      <c r="M253" s="40"/>
      <c r="N253" s="40" t="s">
        <v>420</v>
      </c>
      <c r="O253" s="40"/>
      <c r="P253" s="95">
        <v>12</v>
      </c>
      <c r="Q253" s="40">
        <f t="shared" si="58"/>
        <v>12</v>
      </c>
      <c r="R253" s="16">
        <f t="shared" si="53"/>
        <v>12.166666666666666</v>
      </c>
      <c r="T253" s="6">
        <f t="shared" si="47"/>
        <v>6.5017871342057282E-5</v>
      </c>
      <c r="V253" s="23">
        <f>+claims!D253</f>
        <v>0</v>
      </c>
      <c r="W253" s="23">
        <f>+claims!E253</f>
        <v>0</v>
      </c>
      <c r="X253" s="23">
        <f>+claims!F253</f>
        <v>0</v>
      </c>
      <c r="Z253" s="6">
        <f t="shared" si="56"/>
        <v>0</v>
      </c>
      <c r="AA253" s="6">
        <f t="shared" si="57"/>
        <v>0</v>
      </c>
      <c r="AB253" s="6">
        <f t="shared" si="59"/>
        <v>0</v>
      </c>
      <c r="AD253" s="6">
        <f t="shared" si="46"/>
        <v>0</v>
      </c>
    </row>
    <row r="254" spans="1:30" outlineLevel="1">
      <c r="A254" t="s">
        <v>421</v>
      </c>
      <c r="B254" t="s">
        <v>422</v>
      </c>
      <c r="C254" s="40"/>
      <c r="D254" s="40" t="s">
        <v>422</v>
      </c>
      <c r="E254" s="40"/>
      <c r="F254" s="83">
        <v>66</v>
      </c>
      <c r="G254" s="40">
        <f t="shared" si="54"/>
        <v>66</v>
      </c>
      <c r="H254" s="40"/>
      <c r="I254" s="40" t="s">
        <v>422</v>
      </c>
      <c r="J254" s="40"/>
      <c r="K254" s="83">
        <v>63</v>
      </c>
      <c r="L254" s="40">
        <f t="shared" si="55"/>
        <v>63</v>
      </c>
      <c r="M254" s="40"/>
      <c r="N254" s="40" t="s">
        <v>422</v>
      </c>
      <c r="O254" s="40"/>
      <c r="P254" s="95">
        <v>61.5</v>
      </c>
      <c r="Q254" s="40">
        <f t="shared" si="58"/>
        <v>61.5</v>
      </c>
      <c r="R254" s="16">
        <f t="shared" si="53"/>
        <v>62.75</v>
      </c>
      <c r="T254" s="6">
        <f t="shared" si="47"/>
        <v>3.3533189808609E-4</v>
      </c>
      <c r="V254" s="23">
        <f>+claims!D254</f>
        <v>1</v>
      </c>
      <c r="W254" s="23">
        <f>+claims!E254</f>
        <v>1</v>
      </c>
      <c r="X254" s="23">
        <f>+claims!F254</f>
        <v>0</v>
      </c>
      <c r="Z254" s="6">
        <f t="shared" si="56"/>
        <v>0.01</v>
      </c>
      <c r="AA254" s="6">
        <f t="shared" si="57"/>
        <v>0.01</v>
      </c>
      <c r="AB254" s="6">
        <f t="shared" si="59"/>
        <v>0</v>
      </c>
      <c r="AD254" s="6">
        <f t="shared" si="46"/>
        <v>5.0000000000000001E-3</v>
      </c>
    </row>
    <row r="255" spans="1:30" outlineLevel="1">
      <c r="A255" t="s">
        <v>423</v>
      </c>
      <c r="B255" t="s">
        <v>424</v>
      </c>
      <c r="C255" s="40"/>
      <c r="D255" s="40" t="s">
        <v>424</v>
      </c>
      <c r="E255" s="40"/>
      <c r="F255" s="83">
        <v>29.5</v>
      </c>
      <c r="G255" s="40">
        <f t="shared" si="54"/>
        <v>29.5</v>
      </c>
      <c r="H255" s="40"/>
      <c r="I255" s="40" t="s">
        <v>424</v>
      </c>
      <c r="J255" s="40"/>
      <c r="K255" s="83">
        <v>28.5</v>
      </c>
      <c r="L255" s="40">
        <f t="shared" si="55"/>
        <v>28.5</v>
      </c>
      <c r="M255" s="40"/>
      <c r="N255" s="40" t="s">
        <v>424</v>
      </c>
      <c r="O255" s="40"/>
      <c r="P255" s="95">
        <v>26.5</v>
      </c>
      <c r="Q255" s="40">
        <f t="shared" si="58"/>
        <v>26.5</v>
      </c>
      <c r="R255" s="16">
        <f t="shared" si="53"/>
        <v>27.666666666666668</v>
      </c>
      <c r="T255" s="6">
        <f t="shared" si="47"/>
        <v>1.4784885812029467E-4</v>
      </c>
      <c r="V255" s="23">
        <f>+claims!D255</f>
        <v>2</v>
      </c>
      <c r="W255" s="23">
        <f>+claims!E255</f>
        <v>0</v>
      </c>
      <c r="X255" s="23">
        <f>+claims!F255</f>
        <v>0</v>
      </c>
      <c r="Z255" s="6">
        <f t="shared" si="56"/>
        <v>0.02</v>
      </c>
      <c r="AA255" s="6">
        <f t="shared" si="57"/>
        <v>0</v>
      </c>
      <c r="AB255" s="6">
        <f t="shared" si="59"/>
        <v>0</v>
      </c>
      <c r="AD255" s="6">
        <f t="shared" si="46"/>
        <v>3.3333333333333335E-3</v>
      </c>
    </row>
    <row r="256" spans="1:30" outlineLevel="1">
      <c r="A256" t="s">
        <v>425</v>
      </c>
      <c r="B256" t="s">
        <v>426</v>
      </c>
      <c r="C256" s="40"/>
      <c r="D256" s="40" t="s">
        <v>426</v>
      </c>
      <c r="E256" s="40"/>
      <c r="F256" s="83">
        <v>54.5</v>
      </c>
      <c r="G256" s="40">
        <f t="shared" si="54"/>
        <v>54.5</v>
      </c>
      <c r="H256" s="40"/>
      <c r="I256" s="40" t="s">
        <v>426</v>
      </c>
      <c r="J256" s="40"/>
      <c r="K256" s="83">
        <v>53.5</v>
      </c>
      <c r="L256" s="40">
        <f t="shared" si="55"/>
        <v>53.5</v>
      </c>
      <c r="M256" s="40"/>
      <c r="N256" s="40" t="s">
        <v>426</v>
      </c>
      <c r="O256" s="40"/>
      <c r="P256" s="95">
        <v>56</v>
      </c>
      <c r="Q256" s="40">
        <f t="shared" si="58"/>
        <v>56</v>
      </c>
      <c r="R256" s="16">
        <f t="shared" si="53"/>
        <v>54.916666666666664</v>
      </c>
      <c r="T256" s="6">
        <f t="shared" si="47"/>
        <v>2.9347107681106679E-4</v>
      </c>
      <c r="V256" s="23">
        <f>+claims!D256</f>
        <v>0</v>
      </c>
      <c r="W256" s="23">
        <f>+claims!E256</f>
        <v>1</v>
      </c>
      <c r="X256" s="23">
        <f>+claims!F256</f>
        <v>2</v>
      </c>
      <c r="Z256" s="6">
        <f t="shared" si="56"/>
        <v>0</v>
      </c>
      <c r="AA256" s="6">
        <f t="shared" si="57"/>
        <v>0.01</v>
      </c>
      <c r="AB256" s="6">
        <f t="shared" si="59"/>
        <v>0.02</v>
      </c>
      <c r="AD256" s="6">
        <f t="shared" si="46"/>
        <v>1.3333333333333334E-2</v>
      </c>
    </row>
    <row r="257" spans="1:30" outlineLevel="1">
      <c r="A257" t="s">
        <v>427</v>
      </c>
      <c r="B257" t="s">
        <v>428</v>
      </c>
      <c r="C257" s="40"/>
      <c r="D257" s="40" t="s">
        <v>428</v>
      </c>
      <c r="E257" s="40"/>
      <c r="F257" s="83">
        <v>2</v>
      </c>
      <c r="G257" s="40">
        <f t="shared" si="54"/>
        <v>2</v>
      </c>
      <c r="H257" s="40"/>
      <c r="I257" s="40" t="s">
        <v>428</v>
      </c>
      <c r="J257" s="40"/>
      <c r="K257" s="83">
        <v>3</v>
      </c>
      <c r="L257" s="40">
        <f t="shared" si="55"/>
        <v>3</v>
      </c>
      <c r="M257" s="40"/>
      <c r="N257" s="40" t="s">
        <v>428</v>
      </c>
      <c r="O257" s="40"/>
      <c r="P257" s="95">
        <v>3</v>
      </c>
      <c r="Q257" s="40">
        <f t="shared" si="58"/>
        <v>3</v>
      </c>
      <c r="R257" s="16">
        <f t="shared" si="53"/>
        <v>2.8333333333333335</v>
      </c>
      <c r="T257" s="6">
        <f t="shared" si="47"/>
        <v>1.5141148120753069E-5</v>
      </c>
      <c r="V257" s="23">
        <f>+claims!D257</f>
        <v>0</v>
      </c>
      <c r="W257" s="23">
        <f>+claims!E257</f>
        <v>0</v>
      </c>
      <c r="X257" s="23">
        <f>+claims!F257</f>
        <v>0</v>
      </c>
      <c r="Z257" s="6">
        <f t="shared" si="56"/>
        <v>0</v>
      </c>
      <c r="AA257" s="6">
        <f t="shared" si="57"/>
        <v>0</v>
      </c>
      <c r="AB257" s="6">
        <f t="shared" si="59"/>
        <v>0</v>
      </c>
      <c r="AD257" s="6">
        <f t="shared" si="46"/>
        <v>0</v>
      </c>
    </row>
    <row r="258" spans="1:30" outlineLevel="1">
      <c r="A258" t="s">
        <v>429</v>
      </c>
      <c r="B258" t="s">
        <v>430</v>
      </c>
      <c r="C258" s="40"/>
      <c r="D258" s="40" t="s">
        <v>430</v>
      </c>
      <c r="E258" s="40"/>
      <c r="F258" s="83">
        <v>25.5</v>
      </c>
      <c r="G258" s="40">
        <f t="shared" si="54"/>
        <v>25.5</v>
      </c>
      <c r="H258" s="40"/>
      <c r="I258" s="40" t="s">
        <v>430</v>
      </c>
      <c r="J258" s="40"/>
      <c r="K258" s="83">
        <v>24.5</v>
      </c>
      <c r="L258" s="40">
        <f t="shared" si="55"/>
        <v>24.5</v>
      </c>
      <c r="M258" s="40"/>
      <c r="N258" s="40" t="s">
        <v>430</v>
      </c>
      <c r="O258" s="40"/>
      <c r="P258" s="95">
        <v>24.5</v>
      </c>
      <c r="Q258" s="40">
        <f t="shared" si="58"/>
        <v>24.5</v>
      </c>
      <c r="R258" s="16">
        <f t="shared" si="53"/>
        <v>24.666666666666668</v>
      </c>
      <c r="T258" s="6">
        <f t="shared" si="47"/>
        <v>1.318170542277326E-4</v>
      </c>
      <c r="V258" s="23">
        <f>+claims!D258</f>
        <v>0</v>
      </c>
      <c r="W258" s="23">
        <f>+claims!E258</f>
        <v>0</v>
      </c>
      <c r="X258" s="23">
        <f>+claims!F258</f>
        <v>0</v>
      </c>
      <c r="Z258" s="6">
        <f t="shared" si="56"/>
        <v>0</v>
      </c>
      <c r="AA258" s="6">
        <f t="shared" si="57"/>
        <v>0</v>
      </c>
      <c r="AB258" s="6">
        <f t="shared" si="59"/>
        <v>0</v>
      </c>
      <c r="AD258" s="6">
        <f t="shared" si="46"/>
        <v>0</v>
      </c>
    </row>
    <row r="259" spans="1:30" outlineLevel="1">
      <c r="A259" t="s">
        <v>431</v>
      </c>
      <c r="B259" t="s">
        <v>432</v>
      </c>
      <c r="C259" s="40"/>
      <c r="D259" s="40" t="s">
        <v>432</v>
      </c>
      <c r="E259" s="40"/>
      <c r="F259" s="83">
        <v>5</v>
      </c>
      <c r="G259" s="40">
        <f t="shared" si="54"/>
        <v>5</v>
      </c>
      <c r="H259" s="40"/>
      <c r="I259" s="40" t="s">
        <v>432</v>
      </c>
      <c r="J259" s="40"/>
      <c r="K259" s="83">
        <v>5</v>
      </c>
      <c r="L259" s="40">
        <f t="shared" si="55"/>
        <v>5</v>
      </c>
      <c r="M259" s="40"/>
      <c r="N259" s="40" t="s">
        <v>432</v>
      </c>
      <c r="O259" s="40"/>
      <c r="P259" s="95">
        <v>5</v>
      </c>
      <c r="Q259" s="40">
        <f t="shared" si="58"/>
        <v>5</v>
      </c>
      <c r="R259" s="16">
        <f t="shared" si="53"/>
        <v>5</v>
      </c>
      <c r="T259" s="6">
        <f t="shared" si="47"/>
        <v>2.6719673154270118E-5</v>
      </c>
      <c r="V259" s="23">
        <f>+claims!D259</f>
        <v>0</v>
      </c>
      <c r="W259" s="23">
        <f>+claims!E259</f>
        <v>0</v>
      </c>
      <c r="X259" s="23">
        <f>+claims!F259</f>
        <v>0</v>
      </c>
      <c r="Z259" s="6">
        <f t="shared" si="56"/>
        <v>0</v>
      </c>
      <c r="AA259" s="6">
        <f t="shared" si="57"/>
        <v>0</v>
      </c>
      <c r="AB259" s="6">
        <f t="shared" si="59"/>
        <v>0</v>
      </c>
      <c r="AD259" s="6">
        <f t="shared" ref="AD259:AD265" si="60">(+Z259+(AA259*2)+(AB259*3))/6</f>
        <v>0</v>
      </c>
    </row>
    <row r="260" spans="1:30" outlineLevel="1">
      <c r="A260" t="s">
        <v>433</v>
      </c>
      <c r="B260" t="s">
        <v>434</v>
      </c>
      <c r="C260" s="40"/>
      <c r="D260" s="40" t="s">
        <v>434</v>
      </c>
      <c r="E260" s="40"/>
      <c r="F260" s="83">
        <v>108</v>
      </c>
      <c r="G260" s="40">
        <f t="shared" si="54"/>
        <v>108</v>
      </c>
      <c r="H260" s="40"/>
      <c r="I260" s="40" t="s">
        <v>434</v>
      </c>
      <c r="J260" s="40"/>
      <c r="K260" s="83">
        <v>112.5</v>
      </c>
      <c r="L260" s="40">
        <f t="shared" si="55"/>
        <v>112.5</v>
      </c>
      <c r="M260" s="40"/>
      <c r="N260" s="40" t="s">
        <v>434</v>
      </c>
      <c r="O260" s="40"/>
      <c r="P260" s="95">
        <v>113.5</v>
      </c>
      <c r="Q260" s="40">
        <f t="shared" si="58"/>
        <v>113.5</v>
      </c>
      <c r="R260" s="16">
        <f t="shared" si="53"/>
        <v>112.25</v>
      </c>
      <c r="T260" s="6">
        <f t="shared" si="47"/>
        <v>5.9985666231336416E-4</v>
      </c>
      <c r="V260" s="23">
        <f>+claims!D260</f>
        <v>3</v>
      </c>
      <c r="W260" s="23">
        <f>+claims!E260</f>
        <v>1</v>
      </c>
      <c r="X260" s="23">
        <f>+claims!F260</f>
        <v>1</v>
      </c>
      <c r="Z260" s="6">
        <f t="shared" si="56"/>
        <v>2.7777777777777776E-2</v>
      </c>
      <c r="AA260" s="6">
        <f t="shared" si="57"/>
        <v>8.8888888888888889E-3</v>
      </c>
      <c r="AB260" s="6">
        <f t="shared" si="59"/>
        <v>8.8105726872246704E-3</v>
      </c>
      <c r="AD260" s="6">
        <f t="shared" si="60"/>
        <v>1.1997878936204928E-2</v>
      </c>
    </row>
    <row r="261" spans="1:30" outlineLevel="1">
      <c r="A261" t="s">
        <v>435</v>
      </c>
      <c r="B261" t="s">
        <v>436</v>
      </c>
      <c r="C261" s="40"/>
      <c r="D261" s="40" t="s">
        <v>436</v>
      </c>
      <c r="E261" s="40"/>
      <c r="F261" s="83">
        <v>4.5</v>
      </c>
      <c r="G261" s="40">
        <f t="shared" si="54"/>
        <v>4.5</v>
      </c>
      <c r="H261" s="40"/>
      <c r="I261" s="40" t="s">
        <v>436</v>
      </c>
      <c r="J261" s="40"/>
      <c r="K261" s="83">
        <v>5.5</v>
      </c>
      <c r="L261" s="40">
        <f t="shared" si="55"/>
        <v>5.5</v>
      </c>
      <c r="M261" s="40"/>
      <c r="N261" s="40" t="s">
        <v>436</v>
      </c>
      <c r="O261" s="40"/>
      <c r="P261" s="95">
        <v>4.5</v>
      </c>
      <c r="Q261" s="40">
        <f t="shared" si="58"/>
        <v>4.5</v>
      </c>
      <c r="R261" s="16">
        <f t="shared" si="53"/>
        <v>4.833333333333333</v>
      </c>
      <c r="T261" s="6">
        <f t="shared" si="47"/>
        <v>2.5829017382461115E-5</v>
      </c>
      <c r="V261" s="23">
        <f>+claims!D261</f>
        <v>0</v>
      </c>
      <c r="W261" s="23">
        <f>+claims!E261</f>
        <v>0</v>
      </c>
      <c r="X261" s="23">
        <f>+claims!F261</f>
        <v>0</v>
      </c>
      <c r="Z261" s="6">
        <f t="shared" si="56"/>
        <v>0</v>
      </c>
      <c r="AA261" s="6">
        <f t="shared" si="57"/>
        <v>0</v>
      </c>
      <c r="AB261" s="6">
        <f t="shared" si="59"/>
        <v>0</v>
      </c>
      <c r="AD261" s="6">
        <f t="shared" si="60"/>
        <v>0</v>
      </c>
    </row>
    <row r="262" spans="1:30" outlineLevel="1">
      <c r="A262" s="50" t="s">
        <v>579</v>
      </c>
      <c r="B262" s="50" t="s">
        <v>580</v>
      </c>
      <c r="C262" s="40"/>
      <c r="D262" s="40" t="s">
        <v>580</v>
      </c>
      <c r="E262" s="40"/>
      <c r="F262" s="83">
        <v>19</v>
      </c>
      <c r="G262" s="40">
        <f>AVERAGE(C262:F262)</f>
        <v>19</v>
      </c>
      <c r="H262" s="40"/>
      <c r="I262" s="40" t="s">
        <v>580</v>
      </c>
      <c r="J262" s="40"/>
      <c r="K262" s="84">
        <v>18</v>
      </c>
      <c r="L262" s="40">
        <f>AVERAGE(H262:K262)</f>
        <v>18</v>
      </c>
      <c r="M262" s="40"/>
      <c r="N262" s="40" t="s">
        <v>580</v>
      </c>
      <c r="O262" s="40"/>
      <c r="P262" s="52">
        <v>18.5</v>
      </c>
      <c r="Q262" s="40">
        <f>AVERAGE(M262:P262)</f>
        <v>18.5</v>
      </c>
      <c r="R262" s="16">
        <f>IF(G262&gt;0,(+G262+(L262*2)+(Q262*3))/6,IF(L262&gt;0,((L262*2)+(Q262*3))/5,Q262))</f>
        <v>18.416666666666668</v>
      </c>
      <c r="T262" s="6">
        <f t="shared" si="47"/>
        <v>9.8417462784894949E-5</v>
      </c>
      <c r="V262" s="23">
        <f>+claims!D262</f>
        <v>0</v>
      </c>
      <c r="W262" s="23">
        <f>+claims!E262</f>
        <v>0</v>
      </c>
      <c r="X262" s="23">
        <f>+claims!F262</f>
        <v>0</v>
      </c>
      <c r="Z262" s="6">
        <f>IF(G262&gt;100,IF(V262&lt;1,0,+V262/G262),IF(V262&lt;1,0,+V262/100))</f>
        <v>0</v>
      </c>
      <c r="AA262" s="6">
        <f>IF(L262&gt;100,IF(W262&lt;1,0,+W262/L262),IF(W262&lt;1,0,+W262/100))</f>
        <v>0</v>
      </c>
      <c r="AB262" s="6">
        <f>IF(Q262&gt;100,IF(X262&lt;1,0,+X262/Q262),IF(X262&lt;1,0,+X262/100))</f>
        <v>0</v>
      </c>
      <c r="AD262" s="6">
        <f>(+Z262+(AA262*2)+(AB262*3))/6</f>
        <v>0</v>
      </c>
    </row>
    <row r="263" spans="1:30" outlineLevel="1">
      <c r="A263" t="s">
        <v>437</v>
      </c>
      <c r="B263" t="s">
        <v>438</v>
      </c>
      <c r="C263" s="40"/>
      <c r="D263" s="40" t="s">
        <v>438</v>
      </c>
      <c r="E263" s="40"/>
      <c r="F263" s="83">
        <v>8</v>
      </c>
      <c r="G263" s="40">
        <f t="shared" si="54"/>
        <v>8</v>
      </c>
      <c r="H263" s="40"/>
      <c r="I263" s="40" t="s">
        <v>438</v>
      </c>
      <c r="J263" s="40"/>
      <c r="K263" s="83">
        <v>9</v>
      </c>
      <c r="L263" s="40">
        <f t="shared" si="55"/>
        <v>9</v>
      </c>
      <c r="M263" s="40"/>
      <c r="N263" s="40" t="s">
        <v>438</v>
      </c>
      <c r="O263" s="40"/>
      <c r="P263" s="95">
        <v>8</v>
      </c>
      <c r="Q263" s="40">
        <f t="shared" si="58"/>
        <v>8</v>
      </c>
      <c r="R263" s="16">
        <f t="shared" si="53"/>
        <v>8.3333333333333339</v>
      </c>
      <c r="T263" s="6">
        <f t="shared" si="47"/>
        <v>4.4532788590450203E-5</v>
      </c>
      <c r="V263" s="23">
        <f>+claims!D263</f>
        <v>0</v>
      </c>
      <c r="W263" s="23">
        <f>+claims!E263</f>
        <v>0</v>
      </c>
      <c r="X263" s="23">
        <f>+claims!F263</f>
        <v>0</v>
      </c>
      <c r="Z263" s="6">
        <f t="shared" si="56"/>
        <v>0</v>
      </c>
      <c r="AA263" s="6">
        <f t="shared" si="57"/>
        <v>0</v>
      </c>
      <c r="AB263" s="6">
        <f t="shared" si="59"/>
        <v>0</v>
      </c>
      <c r="AD263" s="6">
        <f t="shared" si="60"/>
        <v>0</v>
      </c>
    </row>
    <row r="264" spans="1:30" outlineLevel="1">
      <c r="A264" t="s">
        <v>439</v>
      </c>
      <c r="B264" t="s">
        <v>440</v>
      </c>
      <c r="C264" s="40"/>
      <c r="D264" s="40" t="s">
        <v>440</v>
      </c>
      <c r="E264" s="40"/>
      <c r="F264" s="83">
        <v>7.5</v>
      </c>
      <c r="G264" s="48">
        <f t="shared" si="54"/>
        <v>7.5</v>
      </c>
      <c r="H264" s="40"/>
      <c r="I264" s="40" t="s">
        <v>440</v>
      </c>
      <c r="J264" s="40"/>
      <c r="K264" s="83">
        <v>7.5</v>
      </c>
      <c r="L264" s="48">
        <f t="shared" si="55"/>
        <v>7.5</v>
      </c>
      <c r="M264" s="40"/>
      <c r="N264" s="40" t="s">
        <v>440</v>
      </c>
      <c r="O264" s="40"/>
      <c r="P264" s="95">
        <v>8</v>
      </c>
      <c r="Q264" s="48">
        <f t="shared" si="58"/>
        <v>8</v>
      </c>
      <c r="R264" s="20">
        <f t="shared" si="53"/>
        <v>7.75</v>
      </c>
      <c r="T264" s="26">
        <f t="shared" si="47"/>
        <v>4.1415493389118687E-5</v>
      </c>
      <c r="V264" s="27">
        <f>+claims!D264</f>
        <v>0</v>
      </c>
      <c r="W264" s="27">
        <f>+claims!E264</f>
        <v>0</v>
      </c>
      <c r="X264" s="27">
        <f>+claims!F264</f>
        <v>0</v>
      </c>
      <c r="Z264" s="26">
        <f t="shared" si="56"/>
        <v>0</v>
      </c>
      <c r="AA264" s="26">
        <f t="shared" si="57"/>
        <v>0</v>
      </c>
      <c r="AB264" s="26">
        <f t="shared" si="59"/>
        <v>0</v>
      </c>
      <c r="AD264" s="26">
        <f t="shared" si="60"/>
        <v>0</v>
      </c>
    </row>
    <row r="265" spans="1:30" s="52" customFormat="1">
      <c r="B265" s="52" t="s">
        <v>484</v>
      </c>
      <c r="C265" s="40">
        <f t="shared" ref="C265:R265" si="61">SUBTOTAL(9,C143:C264)</f>
        <v>0</v>
      </c>
      <c r="D265" s="40">
        <f t="shared" si="61"/>
        <v>0</v>
      </c>
      <c r="E265" s="40">
        <f t="shared" si="61"/>
        <v>0</v>
      </c>
      <c r="F265" s="40">
        <f t="shared" si="61"/>
        <v>6535.5</v>
      </c>
      <c r="G265" s="40">
        <f t="shared" si="61"/>
        <v>6535.5</v>
      </c>
      <c r="H265" s="40">
        <f t="shared" si="61"/>
        <v>0</v>
      </c>
      <c r="I265" s="40">
        <f t="shared" si="61"/>
        <v>0</v>
      </c>
      <c r="J265" s="40">
        <f t="shared" si="61"/>
        <v>0</v>
      </c>
      <c r="K265" s="40">
        <f t="shared" si="61"/>
        <v>6531</v>
      </c>
      <c r="L265" s="40">
        <f t="shared" si="61"/>
        <v>6531</v>
      </c>
      <c r="M265" s="40">
        <f t="shared" si="61"/>
        <v>0</v>
      </c>
      <c r="N265" s="40">
        <f t="shared" si="61"/>
        <v>0</v>
      </c>
      <c r="O265" s="40">
        <f t="shared" si="61"/>
        <v>0</v>
      </c>
      <c r="P265" s="40">
        <f t="shared" si="61"/>
        <v>6421.5</v>
      </c>
      <c r="Q265" s="40">
        <f t="shared" si="61"/>
        <v>6421.5</v>
      </c>
      <c r="R265" s="40">
        <f t="shared" si="61"/>
        <v>6476.9999999999982</v>
      </c>
      <c r="T265" s="41">
        <f>SUBTOTAL(9,T143:T264)</f>
        <v>3.4612664604041513E-2</v>
      </c>
      <c r="V265" s="42">
        <f>SUBTOTAL(9,V143:V264)</f>
        <v>108</v>
      </c>
      <c r="W265" s="42">
        <f>SUBTOTAL(9,W143:W264)</f>
        <v>116</v>
      </c>
      <c r="X265" s="42">
        <f>SUBTOTAL(9,X143:X264)</f>
        <v>93</v>
      </c>
      <c r="Z265" s="41">
        <f>IF(G265&gt;100,IF(V265&lt;1,0,+V265/G265),IF(V265&lt;1,0,+V265/100))</f>
        <v>1.6525131971540052E-2</v>
      </c>
      <c r="AA265" s="41">
        <f>IF(L265&gt;100,IF(W265&lt;1,0,+W265/L265),IF(W265&lt;1,0,+W265/100))</f>
        <v>1.7761445414178532E-2</v>
      </c>
      <c r="AB265" s="41">
        <f>IF(Q265&gt;100,IF(X265&lt;1,0,+X265/Q265),IF(X265&lt;1,0,+X265/100))</f>
        <v>1.4482597523943003E-2</v>
      </c>
      <c r="AD265" s="41">
        <f t="shared" si="60"/>
        <v>1.5915969228621023E-2</v>
      </c>
    </row>
    <row r="266" spans="1:30" ht="6" customHeight="1">
      <c r="C266" s="40"/>
      <c r="D266" s="40"/>
      <c r="E266" s="40"/>
      <c r="F266" s="40"/>
      <c r="G266" s="48"/>
      <c r="H266" s="40"/>
      <c r="I266" s="40"/>
      <c r="J266" s="40"/>
      <c r="K266" s="40"/>
      <c r="L266" s="48"/>
      <c r="M266" s="40"/>
      <c r="N266" s="40"/>
      <c r="O266" s="40"/>
      <c r="P266" s="40"/>
      <c r="Q266" s="48"/>
      <c r="R266" s="16"/>
      <c r="V266" s="23"/>
      <c r="W266" s="23"/>
      <c r="X266" s="23"/>
    </row>
    <row r="267" spans="1:30" s="52" customFormat="1" ht="13.5" thickBot="1">
      <c r="C267" s="40">
        <f t="shared" ref="C267:K267" si="62">SUBTOTAL(9,C4:C266)</f>
        <v>181728.70000000007</v>
      </c>
      <c r="D267" s="40">
        <f t="shared" si="62"/>
        <v>181467.80000000002</v>
      </c>
      <c r="E267" s="40">
        <f t="shared" si="62"/>
        <v>181402.30000000008</v>
      </c>
      <c r="F267" s="40">
        <f t="shared" si="62"/>
        <v>179524.6</v>
      </c>
      <c r="G267" s="40">
        <f t="shared" si="62"/>
        <v>185932.47500000009</v>
      </c>
      <c r="H267" s="40">
        <f t="shared" si="62"/>
        <v>182187.90000000002</v>
      </c>
      <c r="I267" s="40">
        <f t="shared" si="62"/>
        <v>181667.70000000004</v>
      </c>
      <c r="J267" s="40">
        <f t="shared" si="62"/>
        <v>182785.70000000007</v>
      </c>
      <c r="K267" s="40">
        <f t="shared" si="62"/>
        <v>181450.50000000006</v>
      </c>
      <c r="L267" s="40">
        <f t="shared" ref="L267:R267" si="63">SUBTOTAL(9,L4:L266)</f>
        <v>186921.20000000007</v>
      </c>
      <c r="M267" s="40">
        <f t="shared" si="63"/>
        <v>184000.09999999998</v>
      </c>
      <c r="N267" s="40">
        <f t="shared" si="63"/>
        <v>182792.79999999996</v>
      </c>
      <c r="O267" s="40">
        <f t="shared" si="63"/>
        <v>183901.6</v>
      </c>
      <c r="P267" s="40">
        <f t="shared" si="63"/>
        <v>180698.79999999996</v>
      </c>
      <c r="Q267" s="40">
        <f t="shared" si="63"/>
        <v>187664.45</v>
      </c>
      <c r="R267" s="43">
        <f t="shared" si="63"/>
        <v>187128.03749999992</v>
      </c>
      <c r="T267" s="47">
        <f>SUBTOTAL(9,T4:T266)</f>
        <v>0.99999999999999989</v>
      </c>
      <c r="V267" s="44">
        <f>SUBTOTAL(9,V4:V266)</f>
        <v>6443</v>
      </c>
      <c r="W267" s="44">
        <f>SUBTOTAL(9,W4:W266)</f>
        <v>6450</v>
      </c>
      <c r="X267" s="44">
        <f>SUBTOTAL(9,X4:X266)</f>
        <v>6424</v>
      </c>
      <c r="Z267" s="41">
        <f t="shared" si="56"/>
        <v>3.4652365058874181E-2</v>
      </c>
      <c r="AA267" s="41">
        <f>IF(L267&gt;100,IF(W267&lt;1,0,+W267/L267),IF(W267&lt;1,0,+W267/100))</f>
        <v>3.4506519324720777E-2</v>
      </c>
      <c r="AB267" s="41">
        <f>IF(Q267&gt;100,IF(X267&lt;1,0,+X267/Q267),IF(X267&lt;1,0,+X267/100))</f>
        <v>3.4231310192207418E-2</v>
      </c>
      <c r="AD267" s="41">
        <f>(+Z267+(AA267*2)+(AB267*3))/6</f>
        <v>3.4393222380822992E-2</v>
      </c>
    </row>
    <row r="268" spans="1:30" ht="13.5" thickTop="1"/>
    <row r="269" spans="1:30">
      <c r="H269" s="40"/>
    </row>
    <row r="270" spans="1:30">
      <c r="G270" s="40"/>
    </row>
    <row r="271" spans="1:30">
      <c r="C271" s="40"/>
      <c r="D271" s="40"/>
      <c r="E271" s="40"/>
      <c r="F271" s="40"/>
      <c r="H271" s="40"/>
      <c r="I271" s="40"/>
      <c r="J271" s="40"/>
      <c r="K271" s="40"/>
      <c r="M271" s="40"/>
      <c r="N271" s="40"/>
      <c r="O271" s="40"/>
      <c r="P271" s="40"/>
    </row>
    <row r="272" spans="1:30">
      <c r="C272" s="40"/>
      <c r="M272" s="40"/>
    </row>
    <row r="274" spans="3:16">
      <c r="C274" s="40"/>
      <c r="D274" s="40"/>
      <c r="E274" s="40"/>
      <c r="F274" s="40"/>
      <c r="P274" s="40"/>
    </row>
    <row r="276" spans="3:16">
      <c r="M276" s="40"/>
      <c r="N276" s="40"/>
      <c r="O276" s="40"/>
      <c r="P276" s="40"/>
    </row>
  </sheetData>
  <phoneticPr fontId="8" type="noConversion"/>
  <printOptions horizontalCentered="1"/>
  <pageMargins left="0.17" right="0.16" top="0.7" bottom="0.45" header="0.25" footer="0.21"/>
  <pageSetup scale="90" orientation="landscape" horizontalDpi="4294967292" r:id="rId1"/>
  <headerFooter alignWithMargins="0">
    <oddHeader>&amp;C&amp;"Arial,Bold"&amp;14FTE and IFR Data
FY 2017 Assessments</oddHeader>
    <oddFooter>&amp;L&amp;D&amp;CPage &amp;P of &amp;N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AC279"/>
  <sheetViews>
    <sheetView workbookViewId="0">
      <pane xSplit="1" ySplit="3" topLeftCell="B236" activePane="bottomRight" state="frozen"/>
      <selection activeCell="D52" sqref="D52"/>
      <selection pane="topRight" activeCell="D52" sqref="D52"/>
      <selection pane="bottomLeft" activeCell="D52" sqref="D52"/>
      <selection pane="bottomRight" activeCell="D2" sqref="D2:F264"/>
    </sheetView>
  </sheetViews>
  <sheetFormatPr defaultRowHeight="12.75" outlineLevelRow="1"/>
  <cols>
    <col min="1" max="1" width="5.28515625" customWidth="1"/>
    <col min="2" max="2" width="19.85546875" customWidth="1"/>
    <col min="3" max="3" width="2.140625" customWidth="1"/>
    <col min="4" max="4" width="8.140625" style="52" customWidth="1"/>
    <col min="5" max="6" width="8.5703125" style="52" bestFit="1" customWidth="1"/>
    <col min="7" max="7" width="9" hidden="1" customWidth="1"/>
    <col min="8" max="8" width="2.5703125" customWidth="1"/>
    <col min="9" max="9" width="10" customWidth="1"/>
    <col min="11" max="11" width="9.28515625" customWidth="1"/>
    <col min="13" max="13" width="7.7109375" customWidth="1"/>
    <col min="14" max="14" width="1" customWidth="1"/>
    <col min="15" max="15" width="1.140625" customWidth="1"/>
    <col min="17" max="17" width="1.5703125" customWidth="1"/>
    <col min="18" max="18" width="9.7109375" style="3" customWidth="1"/>
    <col min="19" max="19" width="1.5703125" customWidth="1"/>
    <col min="20" max="20" width="12.7109375" customWidth="1"/>
    <col min="21" max="21" width="1.5703125" customWidth="1"/>
    <col min="22" max="22" width="6.5703125" customWidth="1"/>
    <col min="23" max="23" width="1.140625" customWidth="1"/>
    <col min="24" max="24" width="12.5703125" customWidth="1"/>
    <col min="25" max="25" width="2.140625" customWidth="1"/>
    <col min="26" max="26" width="9.28515625" customWidth="1"/>
    <col min="27" max="27" width="1.140625" customWidth="1"/>
  </cols>
  <sheetData>
    <row r="1" spans="1:29">
      <c r="H1" s="1"/>
      <c r="I1" s="1" t="s">
        <v>443</v>
      </c>
      <c r="J1" s="1"/>
      <c r="K1" s="1"/>
      <c r="L1" s="1" t="s">
        <v>478</v>
      </c>
      <c r="M1" s="1"/>
      <c r="N1" s="1"/>
      <c r="O1" s="1"/>
      <c r="P1" s="1" t="s">
        <v>444</v>
      </c>
      <c r="R1" s="1"/>
      <c r="T1" s="1" t="s">
        <v>445</v>
      </c>
      <c r="X1" s="1" t="s">
        <v>446</v>
      </c>
    </row>
    <row r="2" spans="1:29">
      <c r="A2" s="19" t="s">
        <v>461</v>
      </c>
      <c r="B2" s="19"/>
      <c r="D2" s="1" t="s">
        <v>571</v>
      </c>
      <c r="E2" s="1" t="s">
        <v>577</v>
      </c>
      <c r="F2" s="1" t="s">
        <v>584</v>
      </c>
      <c r="G2" s="1"/>
      <c r="H2" s="1"/>
      <c r="I2" s="1" t="s">
        <v>442</v>
      </c>
      <c r="J2" s="1" t="s">
        <v>447</v>
      </c>
      <c r="K2" s="1" t="s">
        <v>2</v>
      </c>
      <c r="L2" s="1" t="s">
        <v>442</v>
      </c>
      <c r="M2" s="1" t="s">
        <v>455</v>
      </c>
      <c r="N2" s="1"/>
      <c r="O2" s="1"/>
      <c r="P2" s="1" t="s">
        <v>442</v>
      </c>
      <c r="R2" s="1" t="s">
        <v>3</v>
      </c>
      <c r="T2" s="1" t="s">
        <v>3</v>
      </c>
      <c r="V2" s="1" t="s">
        <v>4</v>
      </c>
      <c r="X2" s="13">
        <v>0.02</v>
      </c>
      <c r="Z2" s="1"/>
    </row>
    <row r="3" spans="1:29">
      <c r="A3" s="11" t="s">
        <v>459</v>
      </c>
      <c r="B3" s="11" t="s">
        <v>460</v>
      </c>
      <c r="C3" s="11"/>
      <c r="D3" s="11" t="s">
        <v>449</v>
      </c>
      <c r="E3" s="11" t="s">
        <v>449</v>
      </c>
      <c r="F3" s="11" t="s">
        <v>449</v>
      </c>
      <c r="G3" s="11" t="s">
        <v>468</v>
      </c>
      <c r="H3" s="11"/>
      <c r="I3" s="11" t="s">
        <v>449</v>
      </c>
      <c r="J3" s="11" t="s">
        <v>450</v>
      </c>
      <c r="K3" s="11" t="s">
        <v>477</v>
      </c>
      <c r="L3" s="11" t="s">
        <v>449</v>
      </c>
      <c r="M3" s="11" t="s">
        <v>456</v>
      </c>
      <c r="N3" s="11"/>
      <c r="O3" s="11"/>
      <c r="P3" s="11" t="s">
        <v>449</v>
      </c>
      <c r="R3" s="11" t="s">
        <v>5</v>
      </c>
      <c r="S3" s="11"/>
      <c r="T3" s="11" t="s">
        <v>6</v>
      </c>
      <c r="U3" s="11"/>
      <c r="V3" s="11" t="s">
        <v>1</v>
      </c>
      <c r="W3" s="11"/>
      <c r="X3" s="11" t="s">
        <v>451</v>
      </c>
      <c r="Y3" s="11"/>
      <c r="Z3" s="11" t="s">
        <v>452</v>
      </c>
      <c r="AA3" s="11"/>
      <c r="AB3" s="11"/>
      <c r="AC3" s="11"/>
    </row>
    <row r="4" spans="1:29" ht="12.75" customHeight="1">
      <c r="I4" s="6"/>
      <c r="J4" s="6"/>
      <c r="K4" s="6"/>
      <c r="L4" s="6"/>
      <c r="M4" s="6"/>
      <c r="N4" s="6"/>
      <c r="P4" s="6"/>
    </row>
    <row r="5" spans="1:29">
      <c r="A5" t="s">
        <v>7</v>
      </c>
      <c r="B5" t="s">
        <v>520</v>
      </c>
      <c r="D5" s="42">
        <v>2</v>
      </c>
      <c r="E5" s="42">
        <v>2</v>
      </c>
      <c r="F5" s="42">
        <v>1</v>
      </c>
      <c r="G5">
        <f t="shared" ref="G5:G55" si="0">SUM(D5:F5)</f>
        <v>5</v>
      </c>
      <c r="I5" s="22">
        <f>AVERAGE(D5:F5)</f>
        <v>1.6666666666666667</v>
      </c>
      <c r="J5" s="6">
        <f>+IFR!AD5</f>
        <v>2.9056810946687175E-3</v>
      </c>
      <c r="K5" s="14">
        <f t="shared" ref="K5:K68" si="1">IF(+J5&lt;$E$270,$I$270,IF(J5&gt;$E$272,$I$272,$I$271))</f>
        <v>0.95</v>
      </c>
      <c r="L5" s="22">
        <f>+I5*K5</f>
        <v>1.5833333333333333</v>
      </c>
      <c r="M5" s="14">
        <v>1</v>
      </c>
      <c r="N5" s="14">
        <v>1</v>
      </c>
      <c r="P5" s="22">
        <f t="shared" ref="P5:P55" si="2">+L5*M5*N5</f>
        <v>1.5833333333333333</v>
      </c>
      <c r="R5" s="3">
        <f t="shared" ref="R5:R36" si="3">+P5/$P$267</f>
        <v>2.449760568138158E-4</v>
      </c>
      <c r="T5" s="5">
        <f>+R5*(assessment!$J$275*assessment!$E$3)</f>
        <v>1925.3819814952838</v>
      </c>
      <c r="V5" s="6">
        <f>+T5/payroll!F5</f>
        <v>7.3396330888988884E-5</v>
      </c>
      <c r="X5" s="5">
        <f>IF(V5&lt;$X$2,T5, +payroll!F5 * $X$2)</f>
        <v>1925.3819814952838</v>
      </c>
      <c r="Z5" s="5">
        <f t="shared" ref="Z5:Z55" si="4">+T5-X5</f>
        <v>0</v>
      </c>
      <c r="AB5">
        <f t="shared" ref="AB5:AB55" si="5">+X5/T5</f>
        <v>1</v>
      </c>
    </row>
    <row r="6" spans="1:29">
      <c r="A6" t="s">
        <v>8</v>
      </c>
      <c r="B6" t="s">
        <v>521</v>
      </c>
      <c r="D6" s="42">
        <v>0</v>
      </c>
      <c r="E6" s="42">
        <v>0</v>
      </c>
      <c r="F6" s="42">
        <v>0</v>
      </c>
      <c r="G6">
        <f t="shared" si="0"/>
        <v>0</v>
      </c>
      <c r="I6" s="22">
        <f t="shared" ref="I6:I55" si="6">AVERAGE(D6:F6)</f>
        <v>0</v>
      </c>
      <c r="J6" s="6">
        <f>+IFR!AD6</f>
        <v>0</v>
      </c>
      <c r="K6" s="14">
        <f t="shared" si="1"/>
        <v>0.95</v>
      </c>
      <c r="L6" s="22">
        <f t="shared" ref="L6:L55" si="7">+I6*K6</f>
        <v>0</v>
      </c>
      <c r="M6" s="14">
        <v>1</v>
      </c>
      <c r="N6" s="14">
        <v>1</v>
      </c>
      <c r="P6" s="22">
        <f t="shared" si="2"/>
        <v>0</v>
      </c>
      <c r="R6" s="3">
        <f t="shared" si="3"/>
        <v>0</v>
      </c>
      <c r="T6" s="5">
        <f>+R6*(assessment!$J$275*assessment!$E$3)</f>
        <v>0</v>
      </c>
      <c r="V6" s="6">
        <f>+T6/payroll!F6</f>
        <v>0</v>
      </c>
      <c r="X6" s="5">
        <f>IF(V6&lt;$X$2,T6, +payroll!F6 * $X$2)</f>
        <v>0</v>
      </c>
      <c r="Z6" s="5">
        <f t="shared" si="4"/>
        <v>0</v>
      </c>
      <c r="AB6" t="e">
        <f t="shared" si="5"/>
        <v>#DIV/0!</v>
      </c>
    </row>
    <row r="7" spans="1:29">
      <c r="A7" t="s">
        <v>9</v>
      </c>
      <c r="B7" t="s">
        <v>10</v>
      </c>
      <c r="D7" s="42">
        <v>0</v>
      </c>
      <c r="E7" s="42">
        <v>2</v>
      </c>
      <c r="F7" s="42">
        <v>1</v>
      </c>
      <c r="G7">
        <f t="shared" si="0"/>
        <v>3</v>
      </c>
      <c r="I7" s="22">
        <f t="shared" si="6"/>
        <v>1</v>
      </c>
      <c r="J7" s="6">
        <f>+IFR!AD7</f>
        <v>2.9139986280930074E-3</v>
      </c>
      <c r="K7" s="14">
        <f t="shared" si="1"/>
        <v>0.95</v>
      </c>
      <c r="L7" s="22">
        <f t="shared" si="7"/>
        <v>0.95</v>
      </c>
      <c r="M7" s="14">
        <v>1</v>
      </c>
      <c r="N7" s="14">
        <v>1</v>
      </c>
      <c r="P7" s="22">
        <f t="shared" si="2"/>
        <v>0.95</v>
      </c>
      <c r="R7" s="3">
        <f t="shared" si="3"/>
        <v>1.4698563408828947E-4</v>
      </c>
      <c r="T7" s="5">
        <f>+R7*(assessment!$J$275*assessment!$E$3)</f>
        <v>1155.2291888971702</v>
      </c>
      <c r="V7" s="6">
        <f>+T7/payroll!F7</f>
        <v>4.5738724536171302E-5</v>
      </c>
      <c r="X7" s="5">
        <f>IF(V7&lt;$X$2,T7, +payroll!F7 * $X$2)</f>
        <v>1155.2291888971702</v>
      </c>
      <c r="Z7" s="5">
        <f t="shared" si="4"/>
        <v>0</v>
      </c>
      <c r="AB7">
        <f t="shared" si="5"/>
        <v>1</v>
      </c>
    </row>
    <row r="8" spans="1:29">
      <c r="A8" t="s">
        <v>11</v>
      </c>
      <c r="B8" t="s">
        <v>12</v>
      </c>
      <c r="D8" s="42">
        <v>0</v>
      </c>
      <c r="E8" s="42">
        <v>0</v>
      </c>
      <c r="F8" s="42">
        <v>1</v>
      </c>
      <c r="G8">
        <f t="shared" si="0"/>
        <v>1</v>
      </c>
      <c r="I8" s="22">
        <f t="shared" si="6"/>
        <v>0.33333333333333331</v>
      </c>
      <c r="J8" s="6">
        <f>+IFR!AD8</f>
        <v>3.3840947546531302E-3</v>
      </c>
      <c r="K8" s="14">
        <f t="shared" si="1"/>
        <v>0.95</v>
      </c>
      <c r="L8" s="22">
        <f t="shared" si="7"/>
        <v>0.31666666666666665</v>
      </c>
      <c r="M8" s="14">
        <v>1</v>
      </c>
      <c r="N8" s="14">
        <v>1</v>
      </c>
      <c r="P8" s="22">
        <f t="shared" si="2"/>
        <v>0.31666666666666665</v>
      </c>
      <c r="R8" s="3">
        <f t="shared" si="3"/>
        <v>4.8995211362763162E-5</v>
      </c>
      <c r="T8" s="5">
        <f>+R8*(assessment!$J$275*assessment!$E$3)</f>
        <v>385.07639629905674</v>
      </c>
      <c r="V8" s="6">
        <f>+T8/payroll!F8</f>
        <v>2.9944312784943843E-5</v>
      </c>
      <c r="X8" s="5">
        <f>IF(V8&lt;$X$2,T8, +payroll!F8 * $X$2)</f>
        <v>385.07639629905674</v>
      </c>
      <c r="Z8" s="5">
        <f t="shared" si="4"/>
        <v>0</v>
      </c>
      <c r="AB8">
        <f t="shared" si="5"/>
        <v>1</v>
      </c>
    </row>
    <row r="9" spans="1:29">
      <c r="A9" t="s">
        <v>13</v>
      </c>
      <c r="B9" t="s">
        <v>14</v>
      </c>
      <c r="D9" s="42">
        <v>0</v>
      </c>
      <c r="E9" s="42">
        <v>1</v>
      </c>
      <c r="F9" s="42">
        <v>0</v>
      </c>
      <c r="G9">
        <f t="shared" si="0"/>
        <v>1</v>
      </c>
      <c r="I9" s="22">
        <f t="shared" si="6"/>
        <v>0.33333333333333331</v>
      </c>
      <c r="J9" s="6">
        <f>+IFR!AD9</f>
        <v>3.3333333333333335E-3</v>
      </c>
      <c r="K9" s="14">
        <f t="shared" si="1"/>
        <v>0.95</v>
      </c>
      <c r="L9" s="22">
        <f t="shared" si="7"/>
        <v>0.31666666666666665</v>
      </c>
      <c r="M9" s="14">
        <v>1</v>
      </c>
      <c r="N9" s="14">
        <v>1</v>
      </c>
      <c r="P9" s="22">
        <f t="shared" si="2"/>
        <v>0.31666666666666665</v>
      </c>
      <c r="R9" s="3">
        <f t="shared" si="3"/>
        <v>4.8995211362763162E-5</v>
      </c>
      <c r="T9" s="5">
        <f>+R9*(assessment!$J$275*assessment!$E$3)</f>
        <v>385.07639629905674</v>
      </c>
      <c r="V9" s="6">
        <f>+T9/payroll!F9</f>
        <v>2.9492519110348994E-4</v>
      </c>
      <c r="X9" s="5">
        <f>IF(V9&lt;$X$2,T9, +payroll!F9 * $X$2)</f>
        <v>385.07639629905674</v>
      </c>
      <c r="Z9" s="5">
        <f t="shared" si="4"/>
        <v>0</v>
      </c>
      <c r="AB9">
        <f t="shared" si="5"/>
        <v>1</v>
      </c>
    </row>
    <row r="10" spans="1:29">
      <c r="A10" t="s">
        <v>15</v>
      </c>
      <c r="B10" t="s">
        <v>16</v>
      </c>
      <c r="D10" s="42">
        <v>0</v>
      </c>
      <c r="E10" s="42">
        <v>1</v>
      </c>
      <c r="F10" s="42">
        <v>0</v>
      </c>
      <c r="G10">
        <f t="shared" si="0"/>
        <v>1</v>
      </c>
      <c r="I10" s="22">
        <f t="shared" si="6"/>
        <v>0.33333333333333331</v>
      </c>
      <c r="J10" s="6">
        <f>+IFR!AD10</f>
        <v>3.3333333333333335E-3</v>
      </c>
      <c r="K10" s="14">
        <f t="shared" si="1"/>
        <v>0.95</v>
      </c>
      <c r="L10" s="22">
        <f t="shared" si="7"/>
        <v>0.31666666666666665</v>
      </c>
      <c r="M10" s="14">
        <v>1</v>
      </c>
      <c r="N10" s="14">
        <v>1</v>
      </c>
      <c r="P10" s="22">
        <f t="shared" si="2"/>
        <v>0.31666666666666665</v>
      </c>
      <c r="R10" s="3">
        <f t="shared" si="3"/>
        <v>4.8995211362763162E-5</v>
      </c>
      <c r="T10" s="5">
        <f>+R10*(assessment!$J$275*assessment!$E$3)</f>
        <v>385.07639629905674</v>
      </c>
      <c r="V10" s="6">
        <f>+T10/payroll!F10</f>
        <v>1.8157327538852373E-4</v>
      </c>
      <c r="X10" s="5">
        <f>IF(V10&lt;$X$2,T10, +payroll!F10 * $X$2)</f>
        <v>385.07639629905674</v>
      </c>
      <c r="Z10" s="5">
        <f t="shared" si="4"/>
        <v>0</v>
      </c>
      <c r="AB10">
        <f t="shared" si="5"/>
        <v>1</v>
      </c>
    </row>
    <row r="11" spans="1:29">
      <c r="A11" t="s">
        <v>17</v>
      </c>
      <c r="B11" t="s">
        <v>18</v>
      </c>
      <c r="D11" s="42">
        <v>0</v>
      </c>
      <c r="E11" s="42">
        <v>0</v>
      </c>
      <c r="F11" s="42">
        <v>0</v>
      </c>
      <c r="G11">
        <f t="shared" si="0"/>
        <v>0</v>
      </c>
      <c r="I11" s="22">
        <f t="shared" si="6"/>
        <v>0</v>
      </c>
      <c r="J11" s="6">
        <f>+IFR!AD11</f>
        <v>0</v>
      </c>
      <c r="K11" s="14">
        <f t="shared" si="1"/>
        <v>0.95</v>
      </c>
      <c r="L11" s="22">
        <f t="shared" si="7"/>
        <v>0</v>
      </c>
      <c r="M11" s="14">
        <v>1</v>
      </c>
      <c r="N11" s="14">
        <v>1</v>
      </c>
      <c r="P11" s="22">
        <f t="shared" si="2"/>
        <v>0</v>
      </c>
      <c r="R11" s="3">
        <f t="shared" si="3"/>
        <v>0</v>
      </c>
      <c r="T11" s="5">
        <f>+R11*(assessment!$J$275*assessment!$E$3)</f>
        <v>0</v>
      </c>
      <c r="V11" s="6">
        <f>+T11/payroll!F11</f>
        <v>0</v>
      </c>
      <c r="X11" s="5">
        <f>IF(V11&lt;$X$2,T11, +payroll!F11 * $X$2)</f>
        <v>0</v>
      </c>
      <c r="Z11" s="5">
        <f t="shared" si="4"/>
        <v>0</v>
      </c>
      <c r="AB11" t="e">
        <f t="shared" si="5"/>
        <v>#DIV/0!</v>
      </c>
    </row>
    <row r="12" spans="1:29">
      <c r="A12" t="s">
        <v>19</v>
      </c>
      <c r="B12" t="s">
        <v>20</v>
      </c>
      <c r="D12" s="42">
        <v>0</v>
      </c>
      <c r="E12" s="42">
        <v>0</v>
      </c>
      <c r="F12" s="42">
        <v>0</v>
      </c>
      <c r="G12">
        <f t="shared" si="0"/>
        <v>0</v>
      </c>
      <c r="I12" s="22">
        <f t="shared" si="6"/>
        <v>0</v>
      </c>
      <c r="J12" s="6">
        <f>+IFR!AD12</f>
        <v>0</v>
      </c>
      <c r="K12" s="14">
        <f t="shared" si="1"/>
        <v>0.95</v>
      </c>
      <c r="L12" s="22">
        <f t="shared" si="7"/>
        <v>0</v>
      </c>
      <c r="M12" s="14">
        <v>1</v>
      </c>
      <c r="N12" s="14">
        <v>1</v>
      </c>
      <c r="P12" s="22">
        <f t="shared" si="2"/>
        <v>0</v>
      </c>
      <c r="R12" s="3">
        <f t="shared" si="3"/>
        <v>0</v>
      </c>
      <c r="T12" s="5">
        <f>+R12*(assessment!$J$275*assessment!$E$3)</f>
        <v>0</v>
      </c>
      <c r="V12" s="6">
        <f>+T12/payroll!F12</f>
        <v>0</v>
      </c>
      <c r="X12" s="5">
        <f>IF(V12&lt;$X$2,T12, +payroll!F12 * $X$2)</f>
        <v>0</v>
      </c>
      <c r="Z12" s="5">
        <f t="shared" si="4"/>
        <v>0</v>
      </c>
      <c r="AB12" t="e">
        <f t="shared" si="5"/>
        <v>#DIV/0!</v>
      </c>
    </row>
    <row r="13" spans="1:29">
      <c r="A13" t="s">
        <v>21</v>
      </c>
      <c r="B13" t="s">
        <v>22</v>
      </c>
      <c r="D13" s="42">
        <v>0</v>
      </c>
      <c r="E13" s="42">
        <v>0</v>
      </c>
      <c r="F13" s="42">
        <v>0</v>
      </c>
      <c r="G13">
        <f t="shared" si="0"/>
        <v>0</v>
      </c>
      <c r="I13" s="22">
        <f t="shared" si="6"/>
        <v>0</v>
      </c>
      <c r="J13" s="6">
        <f>+IFR!AD13</f>
        <v>0</v>
      </c>
      <c r="K13" s="14">
        <f t="shared" si="1"/>
        <v>0.95</v>
      </c>
      <c r="L13" s="22">
        <f t="shared" si="7"/>
        <v>0</v>
      </c>
      <c r="M13" s="14">
        <v>1</v>
      </c>
      <c r="N13" s="14">
        <v>1</v>
      </c>
      <c r="P13" s="22">
        <f t="shared" si="2"/>
        <v>0</v>
      </c>
      <c r="R13" s="3">
        <f t="shared" si="3"/>
        <v>0</v>
      </c>
      <c r="T13" s="5">
        <f>+R13*(assessment!$J$275*assessment!$E$3)</f>
        <v>0</v>
      </c>
      <c r="V13" s="6">
        <f>+T13/payroll!F13</f>
        <v>0</v>
      </c>
      <c r="X13" s="5">
        <f>IF(V13&lt;$X$2,T13, +payroll!F13 * $X$2)</f>
        <v>0</v>
      </c>
      <c r="Z13" s="5">
        <f t="shared" si="4"/>
        <v>0</v>
      </c>
      <c r="AB13" t="e">
        <f t="shared" si="5"/>
        <v>#DIV/0!</v>
      </c>
    </row>
    <row r="14" spans="1:29">
      <c r="A14" t="s">
        <v>23</v>
      </c>
      <c r="B14" t="s">
        <v>24</v>
      </c>
      <c r="D14" s="42">
        <v>1</v>
      </c>
      <c r="E14" s="42">
        <v>1</v>
      </c>
      <c r="F14" s="42">
        <v>1</v>
      </c>
      <c r="G14">
        <f t="shared" si="0"/>
        <v>3</v>
      </c>
      <c r="I14" s="22">
        <f t="shared" si="6"/>
        <v>1</v>
      </c>
      <c r="J14" s="6">
        <f>+IFR!AD14</f>
        <v>4.7613262853636327E-3</v>
      </c>
      <c r="K14" s="14">
        <f t="shared" si="1"/>
        <v>0.95</v>
      </c>
      <c r="L14" s="22">
        <f t="shared" si="7"/>
        <v>0.95</v>
      </c>
      <c r="M14" s="14">
        <v>1</v>
      </c>
      <c r="N14" s="14">
        <v>1</v>
      </c>
      <c r="P14" s="22">
        <f t="shared" si="2"/>
        <v>0.95</v>
      </c>
      <c r="R14" s="3">
        <f t="shared" si="3"/>
        <v>1.4698563408828947E-4</v>
      </c>
      <c r="T14" s="5">
        <f>+R14*(assessment!$J$275*assessment!$E$3)</f>
        <v>1155.2291888971702</v>
      </c>
      <c r="V14" s="6">
        <f>+T14/payroll!F14</f>
        <v>7.7117194138937525E-5</v>
      </c>
      <c r="X14" s="5">
        <f>IF(V14&lt;$X$2,T14, +payroll!F14 * $X$2)</f>
        <v>1155.2291888971702</v>
      </c>
      <c r="Z14" s="5">
        <f t="shared" si="4"/>
        <v>0</v>
      </c>
      <c r="AB14">
        <f t="shared" si="5"/>
        <v>1</v>
      </c>
    </row>
    <row r="15" spans="1:29">
      <c r="A15" t="s">
        <v>25</v>
      </c>
      <c r="B15" t="s">
        <v>26</v>
      </c>
      <c r="D15" s="42">
        <v>0</v>
      </c>
      <c r="E15" s="42">
        <v>0</v>
      </c>
      <c r="F15" s="42">
        <v>0</v>
      </c>
      <c r="G15">
        <f t="shared" si="0"/>
        <v>0</v>
      </c>
      <c r="I15" s="22">
        <f t="shared" si="6"/>
        <v>0</v>
      </c>
      <c r="J15" s="6">
        <f>+IFR!AD15</f>
        <v>0</v>
      </c>
      <c r="K15" s="14">
        <f t="shared" si="1"/>
        <v>0.95</v>
      </c>
      <c r="L15" s="22">
        <f t="shared" si="7"/>
        <v>0</v>
      </c>
      <c r="M15" s="14">
        <v>1</v>
      </c>
      <c r="N15" s="14">
        <v>1</v>
      </c>
      <c r="P15" s="22">
        <f t="shared" si="2"/>
        <v>0</v>
      </c>
      <c r="R15" s="3">
        <f t="shared" si="3"/>
        <v>0</v>
      </c>
      <c r="T15" s="5">
        <f>+R15*(assessment!$J$275*assessment!$E$3)</f>
        <v>0</v>
      </c>
      <c r="V15" s="6">
        <f>+T15/payroll!F15</f>
        <v>0</v>
      </c>
      <c r="X15" s="5">
        <f>IF(V15&lt;$X$2,T15, +payroll!F15 * $X$2)</f>
        <v>0</v>
      </c>
      <c r="Z15" s="5">
        <f t="shared" si="4"/>
        <v>0</v>
      </c>
      <c r="AB15" t="e">
        <f t="shared" si="5"/>
        <v>#DIV/0!</v>
      </c>
    </row>
    <row r="16" spans="1:29">
      <c r="A16" t="s">
        <v>554</v>
      </c>
      <c r="B16" t="s">
        <v>555</v>
      </c>
      <c r="D16" s="42">
        <v>0</v>
      </c>
      <c r="E16" s="42">
        <v>0</v>
      </c>
      <c r="F16" s="42">
        <v>0</v>
      </c>
      <c r="G16">
        <f>SUM(D16:F16)</f>
        <v>0</v>
      </c>
      <c r="I16" s="22">
        <f>AVERAGE(D16:F16)</f>
        <v>0</v>
      </c>
      <c r="J16" s="6">
        <f>+IFR!AD16</f>
        <v>0</v>
      </c>
      <c r="K16" s="14">
        <f t="shared" si="1"/>
        <v>0.95</v>
      </c>
      <c r="L16" s="22">
        <f>+I16*K16</f>
        <v>0</v>
      </c>
      <c r="M16" s="14">
        <v>1</v>
      </c>
      <c r="N16" s="14">
        <v>1</v>
      </c>
      <c r="P16" s="22">
        <f>+L16*M16*N16</f>
        <v>0</v>
      </c>
      <c r="R16" s="3">
        <f t="shared" si="3"/>
        <v>0</v>
      </c>
      <c r="T16" s="5">
        <f>+R16*(assessment!$J$275*assessment!$E$3)</f>
        <v>0</v>
      </c>
      <c r="V16" s="6">
        <f>+T16/payroll!F16</f>
        <v>0</v>
      </c>
      <c r="X16" s="5">
        <f>IF(V16&lt;$X$2,T16, +payroll!F16 * $X$2)</f>
        <v>0</v>
      </c>
      <c r="Z16" s="5">
        <f>+T16-X16</f>
        <v>0</v>
      </c>
      <c r="AB16" t="e">
        <f>+X16/T16</f>
        <v>#DIV/0!</v>
      </c>
    </row>
    <row r="17" spans="1:28">
      <c r="A17" t="s">
        <v>27</v>
      </c>
      <c r="B17" t="s">
        <v>522</v>
      </c>
      <c r="D17" s="42">
        <v>1</v>
      </c>
      <c r="E17" s="42">
        <v>0</v>
      </c>
      <c r="F17" s="42">
        <v>0</v>
      </c>
      <c r="G17">
        <f t="shared" si="0"/>
        <v>1</v>
      </c>
      <c r="I17" s="22">
        <f t="shared" si="6"/>
        <v>0.33333333333333331</v>
      </c>
      <c r="J17" s="6">
        <f>+IFR!AD17</f>
        <v>1.6666666666666668E-3</v>
      </c>
      <c r="K17" s="14">
        <f t="shared" si="1"/>
        <v>0.95</v>
      </c>
      <c r="L17" s="22">
        <f t="shared" si="7"/>
        <v>0.31666666666666665</v>
      </c>
      <c r="M17" s="14">
        <v>1</v>
      </c>
      <c r="N17" s="14">
        <v>1</v>
      </c>
      <c r="P17" s="22">
        <f t="shared" si="2"/>
        <v>0.31666666666666665</v>
      </c>
      <c r="R17" s="3">
        <f t="shared" si="3"/>
        <v>4.8995211362763162E-5</v>
      </c>
      <c r="T17" s="5">
        <f>+R17*(assessment!$J$275*assessment!$E$3)</f>
        <v>385.07639629905674</v>
      </c>
      <c r="V17" s="6">
        <f>+T17/payroll!F17</f>
        <v>1.0004109811682056E-4</v>
      </c>
      <c r="X17" s="5">
        <f>IF(V17&lt;$X$2,T17, +payroll!F17 * $X$2)</f>
        <v>385.07639629905674</v>
      </c>
      <c r="Z17" s="5">
        <f t="shared" si="4"/>
        <v>0</v>
      </c>
      <c r="AB17">
        <f t="shared" si="5"/>
        <v>1</v>
      </c>
    </row>
    <row r="18" spans="1:28">
      <c r="A18" t="s">
        <v>28</v>
      </c>
      <c r="B18" t="s">
        <v>523</v>
      </c>
      <c r="D18" s="42">
        <v>0</v>
      </c>
      <c r="E18" s="42">
        <v>0</v>
      </c>
      <c r="F18" s="42">
        <v>1</v>
      </c>
      <c r="G18">
        <f t="shared" si="0"/>
        <v>1</v>
      </c>
      <c r="I18" s="22">
        <f t="shared" si="6"/>
        <v>0.33333333333333331</v>
      </c>
      <c r="J18" s="6">
        <f>+IFR!AD18</f>
        <v>5.0000000000000001E-3</v>
      </c>
      <c r="K18" s="14">
        <f t="shared" si="1"/>
        <v>0.95</v>
      </c>
      <c r="L18" s="22">
        <f t="shared" si="7"/>
        <v>0.31666666666666665</v>
      </c>
      <c r="M18" s="14">
        <v>1</v>
      </c>
      <c r="N18" s="14">
        <v>1</v>
      </c>
      <c r="P18" s="22">
        <f t="shared" si="2"/>
        <v>0.31666666666666665</v>
      </c>
      <c r="R18" s="3">
        <f t="shared" si="3"/>
        <v>4.8995211362763162E-5</v>
      </c>
      <c r="T18" s="5">
        <f>+R18*(assessment!$J$275*assessment!$E$3)</f>
        <v>385.07639629905674</v>
      </c>
      <c r="V18" s="6">
        <f>+T18/payroll!F18</f>
        <v>1.2841261078430481E-4</v>
      </c>
      <c r="X18" s="5">
        <f>IF(V18&lt;$X$2,T18, +payroll!F18 * $X$2)</f>
        <v>385.07639629905674</v>
      </c>
      <c r="Z18" s="5">
        <f t="shared" si="4"/>
        <v>0</v>
      </c>
      <c r="AB18">
        <f t="shared" si="5"/>
        <v>1</v>
      </c>
    </row>
    <row r="19" spans="1:28">
      <c r="A19" t="s">
        <v>29</v>
      </c>
      <c r="B19" t="s">
        <v>524</v>
      </c>
      <c r="D19" s="42">
        <v>0</v>
      </c>
      <c r="E19" s="42">
        <v>1</v>
      </c>
      <c r="F19" s="42">
        <v>0</v>
      </c>
      <c r="G19">
        <f t="shared" si="0"/>
        <v>1</v>
      </c>
      <c r="I19" s="22">
        <f t="shared" si="6"/>
        <v>0.33333333333333331</v>
      </c>
      <c r="J19" s="6">
        <f>+IFR!AD19</f>
        <v>3.3333333333333335E-3</v>
      </c>
      <c r="K19" s="14">
        <f t="shared" si="1"/>
        <v>0.95</v>
      </c>
      <c r="L19" s="22">
        <f t="shared" si="7"/>
        <v>0.31666666666666665</v>
      </c>
      <c r="M19" s="14">
        <v>1</v>
      </c>
      <c r="N19" s="14">
        <v>1</v>
      </c>
      <c r="P19" s="22">
        <f t="shared" si="2"/>
        <v>0.31666666666666665</v>
      </c>
      <c r="R19" s="3">
        <f t="shared" si="3"/>
        <v>4.8995211362763162E-5</v>
      </c>
      <c r="T19" s="5">
        <f>+R19*(assessment!$J$275*assessment!$E$3)</f>
        <v>385.07639629905674</v>
      </c>
      <c r="V19" s="6">
        <f>+T19/payroll!F19</f>
        <v>1.3826594601255179E-4</v>
      </c>
      <c r="X19" s="5">
        <f>IF(V19&lt;$X$2,T19, +payroll!F19 * $X$2)</f>
        <v>385.07639629905674</v>
      </c>
      <c r="Z19" s="5">
        <f t="shared" si="4"/>
        <v>0</v>
      </c>
      <c r="AB19">
        <f t="shared" si="5"/>
        <v>1</v>
      </c>
    </row>
    <row r="20" spans="1:28">
      <c r="A20" t="s">
        <v>30</v>
      </c>
      <c r="B20" t="s">
        <v>525</v>
      </c>
      <c r="D20" s="42">
        <v>0</v>
      </c>
      <c r="E20" s="42">
        <v>0</v>
      </c>
      <c r="F20" s="42">
        <v>0</v>
      </c>
      <c r="G20">
        <f t="shared" si="0"/>
        <v>0</v>
      </c>
      <c r="I20" s="22">
        <f t="shared" si="6"/>
        <v>0</v>
      </c>
      <c r="J20" s="6">
        <f>+IFR!AD20</f>
        <v>0</v>
      </c>
      <c r="K20" s="14">
        <f t="shared" si="1"/>
        <v>0.95</v>
      </c>
      <c r="L20" s="22">
        <f t="shared" si="7"/>
        <v>0</v>
      </c>
      <c r="M20" s="14">
        <v>1</v>
      </c>
      <c r="N20" s="14">
        <v>1</v>
      </c>
      <c r="P20" s="22">
        <f t="shared" si="2"/>
        <v>0</v>
      </c>
      <c r="R20" s="3">
        <f t="shared" si="3"/>
        <v>0</v>
      </c>
      <c r="T20" s="5">
        <f>+R20*(assessment!$J$275*assessment!$E$3)</f>
        <v>0</v>
      </c>
      <c r="V20" s="6">
        <f>+T20/payroll!F20</f>
        <v>0</v>
      </c>
      <c r="X20" s="5">
        <f>IF(V20&lt;$X$2,T20, +payroll!F20 * $X$2)</f>
        <v>0</v>
      </c>
      <c r="Z20" s="5">
        <f t="shared" si="4"/>
        <v>0</v>
      </c>
      <c r="AB20" t="e">
        <f t="shared" si="5"/>
        <v>#DIV/0!</v>
      </c>
    </row>
    <row r="21" spans="1:28">
      <c r="A21" t="s">
        <v>31</v>
      </c>
      <c r="B21" t="s">
        <v>526</v>
      </c>
      <c r="D21" s="42">
        <v>0</v>
      </c>
      <c r="E21" s="42">
        <v>0</v>
      </c>
      <c r="F21" s="42">
        <v>0</v>
      </c>
      <c r="G21">
        <f t="shared" si="0"/>
        <v>0</v>
      </c>
      <c r="I21" s="22">
        <f t="shared" si="6"/>
        <v>0</v>
      </c>
      <c r="J21" s="6">
        <f>+IFR!AD21</f>
        <v>0</v>
      </c>
      <c r="K21" s="14">
        <f t="shared" si="1"/>
        <v>0.95</v>
      </c>
      <c r="L21" s="22">
        <f t="shared" si="7"/>
        <v>0</v>
      </c>
      <c r="M21" s="14">
        <v>1</v>
      </c>
      <c r="N21" s="14">
        <v>1</v>
      </c>
      <c r="P21" s="22">
        <f t="shared" si="2"/>
        <v>0</v>
      </c>
      <c r="R21" s="3">
        <f t="shared" si="3"/>
        <v>0</v>
      </c>
      <c r="T21" s="5">
        <f>+R21*(assessment!$J$275*assessment!$E$3)</f>
        <v>0</v>
      </c>
      <c r="V21" s="6">
        <f>+T21/payroll!F21</f>
        <v>0</v>
      </c>
      <c r="X21" s="5">
        <f>IF(V21&lt;$X$2,T21, +payroll!F21 * $X$2)</f>
        <v>0</v>
      </c>
      <c r="Z21" s="5">
        <f t="shared" si="4"/>
        <v>0</v>
      </c>
      <c r="AB21" t="e">
        <f t="shared" si="5"/>
        <v>#DIV/0!</v>
      </c>
    </row>
    <row r="22" spans="1:28">
      <c r="A22" t="s">
        <v>32</v>
      </c>
      <c r="B22" t="s">
        <v>527</v>
      </c>
      <c r="D22" s="42">
        <v>0</v>
      </c>
      <c r="E22" s="42">
        <v>0</v>
      </c>
      <c r="F22" s="42">
        <v>0</v>
      </c>
      <c r="G22">
        <f t="shared" si="0"/>
        <v>0</v>
      </c>
      <c r="I22" s="22">
        <f t="shared" si="6"/>
        <v>0</v>
      </c>
      <c r="J22" s="6">
        <f>+IFR!AD22</f>
        <v>0</v>
      </c>
      <c r="K22" s="14">
        <f t="shared" si="1"/>
        <v>0.95</v>
      </c>
      <c r="L22" s="22">
        <f t="shared" si="7"/>
        <v>0</v>
      </c>
      <c r="M22" s="14">
        <v>1</v>
      </c>
      <c r="N22" s="14">
        <v>1</v>
      </c>
      <c r="P22" s="22">
        <f t="shared" si="2"/>
        <v>0</v>
      </c>
      <c r="R22" s="3">
        <f t="shared" si="3"/>
        <v>0</v>
      </c>
      <c r="T22" s="5">
        <f>+R22*(assessment!$J$275*assessment!$E$3)</f>
        <v>0</v>
      </c>
      <c r="V22" s="6">
        <f>+T22/payroll!F22</f>
        <v>0</v>
      </c>
      <c r="X22" s="5">
        <f>IF(V22&lt;$X$2,T22, +payroll!F22 * $X$2)</f>
        <v>0</v>
      </c>
      <c r="Z22" s="5">
        <f t="shared" si="4"/>
        <v>0</v>
      </c>
      <c r="AB22" t="e">
        <f t="shared" si="5"/>
        <v>#DIV/0!</v>
      </c>
    </row>
    <row r="23" spans="1:28">
      <c r="A23" t="s">
        <v>33</v>
      </c>
      <c r="B23" t="s">
        <v>528</v>
      </c>
      <c r="D23" s="42">
        <v>0</v>
      </c>
      <c r="E23" s="42">
        <v>1</v>
      </c>
      <c r="F23" s="42">
        <v>0</v>
      </c>
      <c r="G23">
        <f t="shared" si="0"/>
        <v>1</v>
      </c>
      <c r="I23" s="22">
        <f t="shared" si="6"/>
        <v>0.33333333333333331</v>
      </c>
      <c r="J23" s="6">
        <f>+IFR!AD23</f>
        <v>3.3333333333333335E-3</v>
      </c>
      <c r="K23" s="14">
        <f t="shared" si="1"/>
        <v>0.95</v>
      </c>
      <c r="L23" s="22">
        <f t="shared" si="7"/>
        <v>0.31666666666666665</v>
      </c>
      <c r="M23" s="14">
        <v>1</v>
      </c>
      <c r="N23" s="14">
        <v>1</v>
      </c>
      <c r="P23" s="22">
        <f t="shared" si="2"/>
        <v>0.31666666666666665</v>
      </c>
      <c r="R23" s="3">
        <f t="shared" si="3"/>
        <v>4.8995211362763162E-5</v>
      </c>
      <c r="T23" s="5">
        <f>+R23*(assessment!$J$275*assessment!$E$3)</f>
        <v>385.07639629905674</v>
      </c>
      <c r="V23" s="6">
        <f>+T23/payroll!F23</f>
        <v>2.2665066458260515E-4</v>
      </c>
      <c r="X23" s="5">
        <f>IF(V23&lt;$X$2,T23, +payroll!F23 * $X$2)</f>
        <v>385.07639629905674</v>
      </c>
      <c r="Z23" s="5">
        <f t="shared" si="4"/>
        <v>0</v>
      </c>
      <c r="AB23">
        <f t="shared" si="5"/>
        <v>1</v>
      </c>
    </row>
    <row r="24" spans="1:28">
      <c r="A24" t="s">
        <v>34</v>
      </c>
      <c r="B24" t="s">
        <v>529</v>
      </c>
      <c r="D24" s="42">
        <v>0</v>
      </c>
      <c r="E24" s="42">
        <v>0</v>
      </c>
      <c r="F24" s="42">
        <v>0</v>
      </c>
      <c r="G24">
        <f t="shared" si="0"/>
        <v>0</v>
      </c>
      <c r="I24" s="22">
        <f t="shared" si="6"/>
        <v>0</v>
      </c>
      <c r="J24" s="6">
        <f>+IFR!AD24</f>
        <v>0</v>
      </c>
      <c r="K24" s="14">
        <f t="shared" si="1"/>
        <v>0.95</v>
      </c>
      <c r="L24" s="22">
        <f t="shared" si="7"/>
        <v>0</v>
      </c>
      <c r="M24" s="14">
        <v>1</v>
      </c>
      <c r="N24" s="14">
        <v>1</v>
      </c>
      <c r="P24" s="22">
        <f t="shared" si="2"/>
        <v>0</v>
      </c>
      <c r="R24" s="3">
        <f t="shared" si="3"/>
        <v>0</v>
      </c>
      <c r="T24" s="5">
        <f>+R24*(assessment!$J$275*assessment!$E$3)</f>
        <v>0</v>
      </c>
      <c r="V24" s="6">
        <f>+T24/payroll!F24</f>
        <v>0</v>
      </c>
      <c r="X24" s="5">
        <f>IF(V24&lt;$X$2,T24, +payroll!F24 * $X$2)</f>
        <v>0</v>
      </c>
      <c r="Z24" s="5">
        <f t="shared" si="4"/>
        <v>0</v>
      </c>
      <c r="AB24" t="e">
        <f t="shared" si="5"/>
        <v>#DIV/0!</v>
      </c>
    </row>
    <row r="25" spans="1:28">
      <c r="A25" t="s">
        <v>35</v>
      </c>
      <c r="B25" t="s">
        <v>530</v>
      </c>
      <c r="D25" s="42">
        <v>1</v>
      </c>
      <c r="E25" s="42">
        <v>0</v>
      </c>
      <c r="F25" s="42">
        <v>0</v>
      </c>
      <c r="G25">
        <f t="shared" si="0"/>
        <v>1</v>
      </c>
      <c r="I25" s="22">
        <f t="shared" si="6"/>
        <v>0.33333333333333331</v>
      </c>
      <c r="J25" s="6">
        <f>+IFR!AD25</f>
        <v>1.6666666666666668E-3</v>
      </c>
      <c r="K25" s="14">
        <f t="shared" si="1"/>
        <v>0.95</v>
      </c>
      <c r="L25" s="22">
        <f t="shared" si="7"/>
        <v>0.31666666666666665</v>
      </c>
      <c r="M25" s="14">
        <v>1</v>
      </c>
      <c r="N25" s="14">
        <v>1</v>
      </c>
      <c r="P25" s="22">
        <f t="shared" si="2"/>
        <v>0.31666666666666665</v>
      </c>
      <c r="R25" s="3">
        <f t="shared" si="3"/>
        <v>4.8995211362763162E-5</v>
      </c>
      <c r="T25" s="5">
        <f>+R25*(assessment!$J$275*assessment!$E$3)</f>
        <v>385.07639629905674</v>
      </c>
      <c r="V25" s="6">
        <f>+T25/payroll!F25</f>
        <v>2.1692520032676353E-4</v>
      </c>
      <c r="X25" s="5">
        <f>IF(V25&lt;$X$2,T25, +payroll!F25 * $X$2)</f>
        <v>385.07639629905674</v>
      </c>
      <c r="Z25" s="5">
        <f t="shared" si="4"/>
        <v>0</v>
      </c>
      <c r="AB25">
        <f t="shared" si="5"/>
        <v>1</v>
      </c>
    </row>
    <row r="26" spans="1:28">
      <c r="A26" t="s">
        <v>36</v>
      </c>
      <c r="B26" t="s">
        <v>531</v>
      </c>
      <c r="D26" s="42">
        <v>0</v>
      </c>
      <c r="E26" s="42">
        <v>0</v>
      </c>
      <c r="F26" s="42">
        <v>0</v>
      </c>
      <c r="G26">
        <f t="shared" si="0"/>
        <v>0</v>
      </c>
      <c r="I26" s="22">
        <f t="shared" si="6"/>
        <v>0</v>
      </c>
      <c r="J26" s="6">
        <f>+IFR!AD26</f>
        <v>0</v>
      </c>
      <c r="K26" s="14">
        <f t="shared" si="1"/>
        <v>0.95</v>
      </c>
      <c r="L26" s="22">
        <f t="shared" si="7"/>
        <v>0</v>
      </c>
      <c r="M26" s="14">
        <v>1</v>
      </c>
      <c r="N26" s="14">
        <v>1</v>
      </c>
      <c r="P26" s="22">
        <f t="shared" si="2"/>
        <v>0</v>
      </c>
      <c r="R26" s="3">
        <f t="shared" si="3"/>
        <v>0</v>
      </c>
      <c r="T26" s="5">
        <f>+R26*(assessment!$J$275*assessment!$E$3)</f>
        <v>0</v>
      </c>
      <c r="V26" s="6">
        <f>+T26/payroll!F26</f>
        <v>0</v>
      </c>
      <c r="X26" s="5">
        <f>IF(V26&lt;$X$2,T26, +payroll!F26 * $X$2)</f>
        <v>0</v>
      </c>
      <c r="Z26" s="5">
        <f t="shared" si="4"/>
        <v>0</v>
      </c>
      <c r="AB26" t="e">
        <f t="shared" si="5"/>
        <v>#DIV/0!</v>
      </c>
    </row>
    <row r="27" spans="1:28">
      <c r="A27" t="s">
        <v>37</v>
      </c>
      <c r="B27" t="s">
        <v>532</v>
      </c>
      <c r="D27" s="42">
        <v>1</v>
      </c>
      <c r="E27" s="42">
        <v>1</v>
      </c>
      <c r="F27" s="42">
        <v>0</v>
      </c>
      <c r="G27">
        <f t="shared" si="0"/>
        <v>2</v>
      </c>
      <c r="I27" s="22">
        <f t="shared" si="6"/>
        <v>0.66666666666666663</v>
      </c>
      <c r="J27" s="6">
        <f>+IFR!AD27</f>
        <v>5.0000000000000001E-3</v>
      </c>
      <c r="K27" s="14">
        <f t="shared" si="1"/>
        <v>0.95</v>
      </c>
      <c r="L27" s="22">
        <f t="shared" si="7"/>
        <v>0.6333333333333333</v>
      </c>
      <c r="M27" s="14">
        <v>1</v>
      </c>
      <c r="N27" s="14">
        <v>1</v>
      </c>
      <c r="P27" s="22">
        <f t="shared" si="2"/>
        <v>0.6333333333333333</v>
      </c>
      <c r="R27" s="3">
        <f t="shared" si="3"/>
        <v>9.7990422725526325E-5</v>
      </c>
      <c r="T27" s="5">
        <f>+R27*(assessment!$J$275*assessment!$E$3)</f>
        <v>770.15279259811348</v>
      </c>
      <c r="V27" s="6">
        <f>+T27/payroll!F27</f>
        <v>5.6650121577674658E-4</v>
      </c>
      <c r="X27" s="5">
        <f>IF(V27&lt;$X$2,T27, +payroll!F27 * $X$2)</f>
        <v>770.15279259811348</v>
      </c>
      <c r="Z27" s="5">
        <f t="shared" si="4"/>
        <v>0</v>
      </c>
      <c r="AB27">
        <f t="shared" si="5"/>
        <v>1</v>
      </c>
    </row>
    <row r="28" spans="1:28">
      <c r="A28" t="s">
        <v>38</v>
      </c>
      <c r="B28" t="s">
        <v>533</v>
      </c>
      <c r="D28" s="42">
        <v>0</v>
      </c>
      <c r="E28" s="42">
        <v>0</v>
      </c>
      <c r="F28" s="42">
        <v>0</v>
      </c>
      <c r="G28">
        <f t="shared" si="0"/>
        <v>0</v>
      </c>
      <c r="I28" s="22">
        <f t="shared" si="6"/>
        <v>0</v>
      </c>
      <c r="J28" s="6">
        <f>+IFR!AD28</f>
        <v>0</v>
      </c>
      <c r="K28" s="14">
        <f t="shared" si="1"/>
        <v>0.95</v>
      </c>
      <c r="L28" s="22">
        <f t="shared" si="7"/>
        <v>0</v>
      </c>
      <c r="M28" s="14">
        <v>1</v>
      </c>
      <c r="N28" s="14">
        <v>1</v>
      </c>
      <c r="P28" s="22">
        <f t="shared" si="2"/>
        <v>0</v>
      </c>
      <c r="R28" s="3">
        <f t="shared" si="3"/>
        <v>0</v>
      </c>
      <c r="T28" s="5">
        <f>+R28*(assessment!$J$275*assessment!$E$3)</f>
        <v>0</v>
      </c>
      <c r="V28" s="6">
        <f>+T28/payroll!F28</f>
        <v>0</v>
      </c>
      <c r="X28" s="5">
        <f>IF(V28&lt;$X$2,T28, +payroll!F28 * $X$2)</f>
        <v>0</v>
      </c>
      <c r="Z28" s="5">
        <f t="shared" si="4"/>
        <v>0</v>
      </c>
      <c r="AB28" t="e">
        <f t="shared" si="5"/>
        <v>#DIV/0!</v>
      </c>
    </row>
    <row r="29" spans="1:28">
      <c r="A29" t="s">
        <v>39</v>
      </c>
      <c r="B29" t="s">
        <v>534</v>
      </c>
      <c r="D29" s="42">
        <v>0</v>
      </c>
      <c r="E29" s="42">
        <v>0</v>
      </c>
      <c r="F29" s="42">
        <v>0</v>
      </c>
      <c r="G29">
        <f t="shared" si="0"/>
        <v>0</v>
      </c>
      <c r="I29" s="22">
        <f t="shared" si="6"/>
        <v>0</v>
      </c>
      <c r="J29" s="6">
        <f>+IFR!AD29</f>
        <v>0</v>
      </c>
      <c r="K29" s="14">
        <f t="shared" si="1"/>
        <v>0.95</v>
      </c>
      <c r="L29" s="22">
        <f t="shared" si="7"/>
        <v>0</v>
      </c>
      <c r="M29" s="14">
        <v>1</v>
      </c>
      <c r="N29" s="14">
        <v>1</v>
      </c>
      <c r="P29" s="22">
        <f t="shared" si="2"/>
        <v>0</v>
      </c>
      <c r="R29" s="3">
        <f t="shared" si="3"/>
        <v>0</v>
      </c>
      <c r="T29" s="5">
        <f>+R29*(assessment!$J$275*assessment!$E$3)</f>
        <v>0</v>
      </c>
      <c r="V29" s="6">
        <f>+T29/payroll!F29</f>
        <v>0</v>
      </c>
      <c r="X29" s="5">
        <f>IF(V29&lt;$X$2,T29, +payroll!F29 * $X$2)</f>
        <v>0</v>
      </c>
      <c r="Z29" s="5">
        <f t="shared" si="4"/>
        <v>0</v>
      </c>
      <c r="AB29" t="e">
        <f t="shared" si="5"/>
        <v>#DIV/0!</v>
      </c>
    </row>
    <row r="30" spans="1:28">
      <c r="A30" t="s">
        <v>40</v>
      </c>
      <c r="B30" t="s">
        <v>535</v>
      </c>
      <c r="D30" s="42">
        <v>0</v>
      </c>
      <c r="E30" s="42">
        <v>0</v>
      </c>
      <c r="F30" s="42">
        <v>2</v>
      </c>
      <c r="G30">
        <f t="shared" si="0"/>
        <v>2</v>
      </c>
      <c r="I30" s="22">
        <f t="shared" si="6"/>
        <v>0.66666666666666663</v>
      </c>
      <c r="J30" s="6">
        <f>+IFR!AD30</f>
        <v>0.01</v>
      </c>
      <c r="K30" s="14">
        <f t="shared" si="1"/>
        <v>0.95</v>
      </c>
      <c r="L30" s="22">
        <f t="shared" si="7"/>
        <v>0.6333333333333333</v>
      </c>
      <c r="M30" s="14">
        <v>1</v>
      </c>
      <c r="N30" s="14">
        <v>1</v>
      </c>
      <c r="P30" s="22">
        <f t="shared" si="2"/>
        <v>0.6333333333333333</v>
      </c>
      <c r="R30" s="3">
        <f t="shared" si="3"/>
        <v>9.7990422725526325E-5</v>
      </c>
      <c r="T30" s="5">
        <f>+R30*(assessment!$J$275*assessment!$E$3)</f>
        <v>770.15279259811348</v>
      </c>
      <c r="V30" s="6">
        <f>+T30/payroll!F30</f>
        <v>1.9084629942489901E-4</v>
      </c>
      <c r="X30" s="5">
        <f>IF(V30&lt;$X$2,T30, +payroll!F30 * $X$2)</f>
        <v>770.15279259811348</v>
      </c>
      <c r="Z30" s="5">
        <f t="shared" si="4"/>
        <v>0</v>
      </c>
      <c r="AB30">
        <f t="shared" si="5"/>
        <v>1</v>
      </c>
    </row>
    <row r="31" spans="1:28">
      <c r="A31" t="s">
        <v>41</v>
      </c>
      <c r="B31" t="s">
        <v>536</v>
      </c>
      <c r="D31" s="42">
        <v>0</v>
      </c>
      <c r="E31" s="42">
        <v>0</v>
      </c>
      <c r="F31" s="42">
        <v>0</v>
      </c>
      <c r="G31">
        <f t="shared" si="0"/>
        <v>0</v>
      </c>
      <c r="I31" s="22">
        <f t="shared" si="6"/>
        <v>0</v>
      </c>
      <c r="J31" s="6">
        <f>+IFR!AD31</f>
        <v>0</v>
      </c>
      <c r="K31" s="14">
        <f t="shared" si="1"/>
        <v>0.95</v>
      </c>
      <c r="L31" s="22">
        <f t="shared" si="7"/>
        <v>0</v>
      </c>
      <c r="M31" s="14">
        <v>1</v>
      </c>
      <c r="N31" s="14">
        <v>1</v>
      </c>
      <c r="P31" s="22">
        <f t="shared" si="2"/>
        <v>0</v>
      </c>
      <c r="R31" s="3">
        <f t="shared" si="3"/>
        <v>0</v>
      </c>
      <c r="T31" s="5">
        <f>+R31*(assessment!$J$275*assessment!$E$3)</f>
        <v>0</v>
      </c>
      <c r="V31" s="6">
        <f>+T31/payroll!F31</f>
        <v>0</v>
      </c>
      <c r="X31" s="5">
        <f>IF(V31&lt;$X$2,T31, +payroll!F31 * $X$2)</f>
        <v>0</v>
      </c>
      <c r="Z31" s="5">
        <f t="shared" si="4"/>
        <v>0</v>
      </c>
      <c r="AB31" t="e">
        <f t="shared" si="5"/>
        <v>#DIV/0!</v>
      </c>
    </row>
    <row r="32" spans="1:28">
      <c r="A32" t="s">
        <v>42</v>
      </c>
      <c r="B32" t="s">
        <v>43</v>
      </c>
      <c r="D32" s="42">
        <v>0</v>
      </c>
      <c r="E32" s="42">
        <v>0</v>
      </c>
      <c r="F32" s="42">
        <v>0</v>
      </c>
      <c r="G32">
        <f t="shared" si="0"/>
        <v>0</v>
      </c>
      <c r="I32" s="22">
        <f t="shared" si="6"/>
        <v>0</v>
      </c>
      <c r="J32" s="6">
        <f>+IFR!AD32</f>
        <v>0</v>
      </c>
      <c r="K32" s="14">
        <f t="shared" si="1"/>
        <v>0.95</v>
      </c>
      <c r="L32" s="22">
        <f t="shared" si="7"/>
        <v>0</v>
      </c>
      <c r="M32" s="14">
        <v>1</v>
      </c>
      <c r="N32" s="14">
        <v>1</v>
      </c>
      <c r="P32" s="22">
        <f t="shared" si="2"/>
        <v>0</v>
      </c>
      <c r="R32" s="3">
        <f t="shared" si="3"/>
        <v>0</v>
      </c>
      <c r="T32" s="5">
        <f>+R32*(assessment!$J$275*assessment!$E$3)</f>
        <v>0</v>
      </c>
      <c r="V32" s="6">
        <f>+T32/payroll!F32</f>
        <v>0</v>
      </c>
      <c r="X32" s="5">
        <f>IF(V32&lt;$X$2,T32, +payroll!F32 * $X$2)</f>
        <v>0</v>
      </c>
      <c r="Z32" s="5">
        <f t="shared" si="4"/>
        <v>0</v>
      </c>
      <c r="AB32" t="e">
        <f t="shared" si="5"/>
        <v>#DIV/0!</v>
      </c>
    </row>
    <row r="33" spans="1:28">
      <c r="A33" t="s">
        <v>44</v>
      </c>
      <c r="B33" t="s">
        <v>45</v>
      </c>
      <c r="D33" s="42">
        <v>0</v>
      </c>
      <c r="E33" s="42">
        <v>0</v>
      </c>
      <c r="F33" s="42">
        <v>0</v>
      </c>
      <c r="G33">
        <f t="shared" si="0"/>
        <v>0</v>
      </c>
      <c r="I33" s="22">
        <f t="shared" si="6"/>
        <v>0</v>
      </c>
      <c r="J33" s="6">
        <f>+IFR!AD33</f>
        <v>0</v>
      </c>
      <c r="K33" s="14">
        <f t="shared" si="1"/>
        <v>0.95</v>
      </c>
      <c r="L33" s="22">
        <f t="shared" si="7"/>
        <v>0</v>
      </c>
      <c r="M33" s="14">
        <v>1</v>
      </c>
      <c r="N33" s="14">
        <v>1</v>
      </c>
      <c r="P33" s="22">
        <f t="shared" si="2"/>
        <v>0</v>
      </c>
      <c r="R33" s="3">
        <f t="shared" si="3"/>
        <v>0</v>
      </c>
      <c r="T33" s="5">
        <f>+R33*(assessment!$J$275*assessment!$E$3)</f>
        <v>0</v>
      </c>
      <c r="V33" s="6">
        <f>+T33/payroll!F33</f>
        <v>0</v>
      </c>
      <c r="X33" s="5">
        <f>IF(V33&lt;$X$2,T33, +payroll!F33 * $X$2)</f>
        <v>0</v>
      </c>
      <c r="Z33" s="5">
        <f t="shared" si="4"/>
        <v>0</v>
      </c>
      <c r="AB33" t="e">
        <f t="shared" si="5"/>
        <v>#DIV/0!</v>
      </c>
    </row>
    <row r="34" spans="1:28">
      <c r="A34" t="s">
        <v>46</v>
      </c>
      <c r="B34" t="s">
        <v>47</v>
      </c>
      <c r="D34" s="42">
        <v>1</v>
      </c>
      <c r="E34" s="42">
        <v>1</v>
      </c>
      <c r="F34" s="42">
        <v>0</v>
      </c>
      <c r="G34">
        <f t="shared" si="0"/>
        <v>2</v>
      </c>
      <c r="I34" s="22">
        <f t="shared" si="6"/>
        <v>0.66666666666666663</v>
      </c>
      <c r="J34" s="6">
        <f>+IFR!AD34</f>
        <v>2.0159142923991771E-3</v>
      </c>
      <c r="K34" s="14">
        <f t="shared" si="1"/>
        <v>0.95</v>
      </c>
      <c r="L34" s="22">
        <f t="shared" si="7"/>
        <v>0.6333333333333333</v>
      </c>
      <c r="M34" s="14">
        <v>1</v>
      </c>
      <c r="N34" s="14">
        <v>1</v>
      </c>
      <c r="P34" s="22">
        <f t="shared" si="2"/>
        <v>0.6333333333333333</v>
      </c>
      <c r="R34" s="3">
        <f t="shared" si="3"/>
        <v>9.7990422725526325E-5</v>
      </c>
      <c r="T34" s="5">
        <f>+R34*(assessment!$J$275*assessment!$E$3)</f>
        <v>770.15279259811348</v>
      </c>
      <c r="V34" s="6">
        <f>+T34/payroll!F34</f>
        <v>4.4650402872311887E-5</v>
      </c>
      <c r="X34" s="5">
        <f>IF(V34&lt;$X$2,T34, +payroll!F34 * $X$2)</f>
        <v>770.15279259811348</v>
      </c>
      <c r="Z34" s="5">
        <f t="shared" si="4"/>
        <v>0</v>
      </c>
      <c r="AB34">
        <f t="shared" si="5"/>
        <v>1</v>
      </c>
    </row>
    <row r="35" spans="1:28">
      <c r="A35" t="s">
        <v>48</v>
      </c>
      <c r="B35" t="s">
        <v>49</v>
      </c>
      <c r="D35" s="42">
        <v>26</v>
      </c>
      <c r="E35" s="42">
        <v>20</v>
      </c>
      <c r="F35" s="42">
        <v>15</v>
      </c>
      <c r="G35">
        <f t="shared" si="0"/>
        <v>61</v>
      </c>
      <c r="I35" s="22">
        <f t="shared" si="6"/>
        <v>20.333333333333332</v>
      </c>
      <c r="J35" s="6">
        <f>+IFR!AD35</f>
        <v>4.5549789835055794E-3</v>
      </c>
      <c r="K35" s="14">
        <f t="shared" si="1"/>
        <v>0.95</v>
      </c>
      <c r="L35" s="22">
        <f t="shared" si="7"/>
        <v>19.316666666666663</v>
      </c>
      <c r="M35" s="14">
        <v>1</v>
      </c>
      <c r="N35" s="14">
        <v>1</v>
      </c>
      <c r="P35" s="22">
        <f t="shared" si="2"/>
        <v>19.316666666666663</v>
      </c>
      <c r="R35" s="3">
        <f t="shared" si="3"/>
        <v>2.9887078931285522E-3</v>
      </c>
      <c r="T35" s="5">
        <f>+R35*(assessment!$J$275*assessment!$E$3)</f>
        <v>23489.660174242457</v>
      </c>
      <c r="V35" s="6">
        <f>+T35/payroll!F35</f>
        <v>1.1493893943068909E-4</v>
      </c>
      <c r="X35" s="5">
        <f>IF(V35&lt;$X$2,T35, +payroll!F35 * $X$2)</f>
        <v>23489.660174242457</v>
      </c>
      <c r="Z35" s="5">
        <f t="shared" si="4"/>
        <v>0</v>
      </c>
      <c r="AB35">
        <f t="shared" si="5"/>
        <v>1</v>
      </c>
    </row>
    <row r="36" spans="1:28">
      <c r="A36" t="s">
        <v>50</v>
      </c>
      <c r="B36" t="s">
        <v>502</v>
      </c>
      <c r="D36" s="42">
        <v>6</v>
      </c>
      <c r="E36" s="42">
        <v>7</v>
      </c>
      <c r="F36" s="42">
        <v>0</v>
      </c>
      <c r="G36">
        <f t="shared" si="0"/>
        <v>13</v>
      </c>
      <c r="I36" s="22">
        <f t="shared" si="6"/>
        <v>4.333333333333333</v>
      </c>
      <c r="J36" s="6">
        <f>+IFR!AD36</f>
        <v>1.2061344069996692E-2</v>
      </c>
      <c r="K36" s="14">
        <f t="shared" si="1"/>
        <v>0.95</v>
      </c>
      <c r="L36" s="22">
        <f t="shared" si="7"/>
        <v>4.1166666666666663</v>
      </c>
      <c r="M36" s="14">
        <v>1</v>
      </c>
      <c r="N36" s="14">
        <v>1</v>
      </c>
      <c r="P36" s="22">
        <f t="shared" si="2"/>
        <v>4.1166666666666663</v>
      </c>
      <c r="R36" s="3">
        <f t="shared" si="3"/>
        <v>6.3693774771592104E-4</v>
      </c>
      <c r="T36" s="5">
        <f>+R36*(assessment!$J$275*assessment!$E$3)</f>
        <v>5005.9931518877374</v>
      </c>
      <c r="V36" s="6">
        <f>+T36/payroll!F36</f>
        <v>3.5065878341314463E-4</v>
      </c>
      <c r="X36" s="5">
        <f>IF(V36&lt;$X$2,T36, +payroll!F36 * $X$2)</f>
        <v>5005.9931518877374</v>
      </c>
      <c r="Z36" s="5">
        <f t="shared" si="4"/>
        <v>0</v>
      </c>
      <c r="AB36">
        <f t="shared" si="5"/>
        <v>1</v>
      </c>
    </row>
    <row r="37" spans="1:28">
      <c r="A37" t="s">
        <v>51</v>
      </c>
      <c r="B37" t="s">
        <v>52</v>
      </c>
      <c r="D37" s="42">
        <v>18</v>
      </c>
      <c r="E37" s="42">
        <v>21</v>
      </c>
      <c r="F37" s="42">
        <v>15</v>
      </c>
      <c r="G37">
        <f t="shared" si="0"/>
        <v>54</v>
      </c>
      <c r="I37" s="22">
        <f t="shared" si="6"/>
        <v>18</v>
      </c>
      <c r="J37" s="6">
        <f>+IFR!AD37</f>
        <v>6.560236318275809E-3</v>
      </c>
      <c r="K37" s="14">
        <f t="shared" si="1"/>
        <v>0.95</v>
      </c>
      <c r="L37" s="22">
        <f t="shared" si="7"/>
        <v>17.099999999999998</v>
      </c>
      <c r="M37" s="14">
        <v>1</v>
      </c>
      <c r="N37" s="14">
        <v>1</v>
      </c>
      <c r="P37" s="22">
        <f t="shared" si="2"/>
        <v>17.099999999999998</v>
      </c>
      <c r="R37" s="3">
        <f t="shared" ref="R37:R68" si="8">+P37/$P$267</f>
        <v>2.6457414135892103E-3</v>
      </c>
      <c r="T37" s="5">
        <f>+R37*(assessment!$J$275*assessment!$E$3)</f>
        <v>20794.12540014906</v>
      </c>
      <c r="V37" s="6">
        <f>+T37/payroll!F37</f>
        <v>1.287475812136557E-4</v>
      </c>
      <c r="X37" s="5">
        <f>IF(V37&lt;$X$2,T37, +payroll!F37 * $X$2)</f>
        <v>20794.12540014906</v>
      </c>
      <c r="Z37" s="5">
        <f t="shared" si="4"/>
        <v>0</v>
      </c>
      <c r="AB37">
        <f t="shared" si="5"/>
        <v>1</v>
      </c>
    </row>
    <row r="38" spans="1:28">
      <c r="A38" t="s">
        <v>53</v>
      </c>
      <c r="B38" t="s">
        <v>54</v>
      </c>
      <c r="D38" s="42">
        <v>4</v>
      </c>
      <c r="E38" s="42">
        <v>4</v>
      </c>
      <c r="F38" s="42">
        <v>6</v>
      </c>
      <c r="G38">
        <f t="shared" si="0"/>
        <v>14</v>
      </c>
      <c r="I38" s="22">
        <f t="shared" si="6"/>
        <v>4.666666666666667</v>
      </c>
      <c r="J38" s="6">
        <f>+IFR!AD38</f>
        <v>8.0565513606921258E-3</v>
      </c>
      <c r="K38" s="14">
        <f t="shared" si="1"/>
        <v>0.95</v>
      </c>
      <c r="L38" s="22">
        <f t="shared" si="7"/>
        <v>4.4333333333333336</v>
      </c>
      <c r="M38" s="14">
        <v>1</v>
      </c>
      <c r="N38" s="14">
        <v>1</v>
      </c>
      <c r="P38" s="22">
        <f t="shared" si="2"/>
        <v>4.4333333333333336</v>
      </c>
      <c r="R38" s="3">
        <f t="shared" si="8"/>
        <v>6.859329590786843E-4</v>
      </c>
      <c r="T38" s="5">
        <f>+R38*(assessment!$J$275*assessment!$E$3)</f>
        <v>5391.0695481867951</v>
      </c>
      <c r="V38" s="6">
        <f>+T38/payroll!F38</f>
        <v>1.2194302227484142E-4</v>
      </c>
      <c r="X38" s="5">
        <f>IF(V38&lt;$X$2,T38, +payroll!F38 * $X$2)</f>
        <v>5391.0695481867951</v>
      </c>
      <c r="Z38" s="5">
        <f t="shared" si="4"/>
        <v>0</v>
      </c>
      <c r="AB38">
        <f t="shared" si="5"/>
        <v>1</v>
      </c>
    </row>
    <row r="39" spans="1:28">
      <c r="A39" t="s">
        <v>55</v>
      </c>
      <c r="B39" t="s">
        <v>56</v>
      </c>
      <c r="D39" s="42">
        <v>1</v>
      </c>
      <c r="E39" s="42">
        <v>1</v>
      </c>
      <c r="F39" s="42">
        <v>2</v>
      </c>
      <c r="G39">
        <f t="shared" si="0"/>
        <v>4</v>
      </c>
      <c r="I39" s="22">
        <f t="shared" si="6"/>
        <v>1.3333333333333333</v>
      </c>
      <c r="J39" s="6">
        <f>+IFR!AD39</f>
        <v>9.9963068014410211E-3</v>
      </c>
      <c r="K39" s="14">
        <f t="shared" si="1"/>
        <v>0.95</v>
      </c>
      <c r="L39" s="22">
        <f t="shared" si="7"/>
        <v>1.2666666666666666</v>
      </c>
      <c r="M39" s="14">
        <v>1</v>
      </c>
      <c r="N39" s="14">
        <v>1</v>
      </c>
      <c r="P39" s="22">
        <f t="shared" si="2"/>
        <v>1.2666666666666666</v>
      </c>
      <c r="R39" s="3">
        <f t="shared" si="8"/>
        <v>1.9598084545105265E-4</v>
      </c>
      <c r="T39" s="5">
        <f>+R39*(assessment!$J$275*assessment!$E$3)</f>
        <v>1540.305585196227</v>
      </c>
      <c r="V39" s="6">
        <f>+T39/payroll!F39</f>
        <v>2.3986156641416911E-4</v>
      </c>
      <c r="X39" s="5">
        <f>IF(V39&lt;$X$2,T39, +payroll!F39 * $X$2)</f>
        <v>1540.305585196227</v>
      </c>
      <c r="Z39" s="5">
        <f t="shared" si="4"/>
        <v>0</v>
      </c>
      <c r="AB39">
        <f t="shared" si="5"/>
        <v>1</v>
      </c>
    </row>
    <row r="40" spans="1:28">
      <c r="A40" t="s">
        <v>57</v>
      </c>
      <c r="B40" t="s">
        <v>58</v>
      </c>
      <c r="D40" s="42">
        <v>1</v>
      </c>
      <c r="E40" s="42">
        <v>2</v>
      </c>
      <c r="F40" s="42">
        <v>4</v>
      </c>
      <c r="G40">
        <f t="shared" si="0"/>
        <v>7</v>
      </c>
      <c r="I40" s="22">
        <f t="shared" si="6"/>
        <v>2.3333333333333335</v>
      </c>
      <c r="J40" s="6">
        <f>+IFR!AD40</f>
        <v>1.458675976905406E-2</v>
      </c>
      <c r="K40" s="14">
        <f t="shared" si="1"/>
        <v>0.95</v>
      </c>
      <c r="L40" s="22">
        <f t="shared" si="7"/>
        <v>2.2166666666666668</v>
      </c>
      <c r="M40" s="14">
        <v>1</v>
      </c>
      <c r="N40" s="14">
        <v>1</v>
      </c>
      <c r="P40" s="22">
        <f t="shared" si="2"/>
        <v>2.2166666666666668</v>
      </c>
      <c r="R40" s="3">
        <f t="shared" si="8"/>
        <v>3.4296647953934215E-4</v>
      </c>
      <c r="T40" s="5">
        <f>+R40*(assessment!$J$275*assessment!$E$3)</f>
        <v>2695.5347740933976</v>
      </c>
      <c r="V40" s="6">
        <f>+T40/payroll!F40</f>
        <v>2.7135655861578248E-4</v>
      </c>
      <c r="X40" s="5">
        <f>IF(V40&lt;$X$2,T40, +payroll!F40 * $X$2)</f>
        <v>2695.5347740933976</v>
      </c>
      <c r="Z40" s="5">
        <f t="shared" si="4"/>
        <v>0</v>
      </c>
      <c r="AB40">
        <f t="shared" si="5"/>
        <v>1</v>
      </c>
    </row>
    <row r="41" spans="1:28">
      <c r="A41" t="s">
        <v>59</v>
      </c>
      <c r="B41" t="s">
        <v>60</v>
      </c>
      <c r="D41" s="42">
        <v>0</v>
      </c>
      <c r="E41" s="42">
        <v>0</v>
      </c>
      <c r="F41" s="42">
        <v>0</v>
      </c>
      <c r="G41">
        <f t="shared" si="0"/>
        <v>0</v>
      </c>
      <c r="I41" s="22">
        <f t="shared" si="6"/>
        <v>0</v>
      </c>
      <c r="J41" s="6">
        <f>+IFR!AD41</f>
        <v>0</v>
      </c>
      <c r="K41" s="14">
        <f t="shared" si="1"/>
        <v>0.95</v>
      </c>
      <c r="L41" s="22">
        <f t="shared" si="7"/>
        <v>0</v>
      </c>
      <c r="M41" s="14">
        <v>1</v>
      </c>
      <c r="N41" s="14">
        <v>1</v>
      </c>
      <c r="P41" s="22">
        <f t="shared" si="2"/>
        <v>0</v>
      </c>
      <c r="R41" s="3">
        <f t="shared" si="8"/>
        <v>0</v>
      </c>
      <c r="T41" s="5">
        <f>+R41*(assessment!$J$275*assessment!$E$3)</f>
        <v>0</v>
      </c>
      <c r="V41" s="6">
        <f>+T41/payroll!F41</f>
        <v>0</v>
      </c>
      <c r="X41" s="5">
        <f>IF(V41&lt;$X$2,T41, +payroll!F41 * $X$2)</f>
        <v>0</v>
      </c>
      <c r="Z41" s="5">
        <f t="shared" si="4"/>
        <v>0</v>
      </c>
      <c r="AB41" t="e">
        <f t="shared" si="5"/>
        <v>#DIV/0!</v>
      </c>
    </row>
    <row r="42" spans="1:28">
      <c r="A42" t="s">
        <v>61</v>
      </c>
      <c r="B42" t="s">
        <v>537</v>
      </c>
      <c r="D42" s="42">
        <v>1</v>
      </c>
      <c r="E42" s="42">
        <v>1</v>
      </c>
      <c r="F42" s="42">
        <v>1</v>
      </c>
      <c r="G42">
        <f t="shared" si="0"/>
        <v>3</v>
      </c>
      <c r="I42" s="22">
        <f t="shared" si="6"/>
        <v>1</v>
      </c>
      <c r="J42" s="6">
        <f>+IFR!AD42</f>
        <v>0.01</v>
      </c>
      <c r="K42" s="14">
        <f t="shared" si="1"/>
        <v>0.95</v>
      </c>
      <c r="L42" s="22">
        <f t="shared" si="7"/>
        <v>0.95</v>
      </c>
      <c r="M42" s="14">
        <v>1</v>
      </c>
      <c r="N42" s="14">
        <v>1</v>
      </c>
      <c r="P42" s="22">
        <f t="shared" si="2"/>
        <v>0.95</v>
      </c>
      <c r="R42" s="3">
        <f t="shared" si="8"/>
        <v>1.4698563408828947E-4</v>
      </c>
      <c r="T42" s="5">
        <f>+R42*(assessment!$J$275*assessment!$E$3)</f>
        <v>1155.2291888971702</v>
      </c>
      <c r="V42" s="6">
        <f>+T42/payroll!F42</f>
        <v>1.9765097876517628E-4</v>
      </c>
      <c r="X42" s="5">
        <f>IF(V42&lt;$X$2,T42, +payroll!F42 * $X$2)</f>
        <v>1155.2291888971702</v>
      </c>
      <c r="Z42" s="5">
        <f t="shared" si="4"/>
        <v>0</v>
      </c>
      <c r="AB42">
        <f t="shared" si="5"/>
        <v>1</v>
      </c>
    </row>
    <row r="43" spans="1:28">
      <c r="A43" t="s">
        <v>62</v>
      </c>
      <c r="B43" t="s">
        <v>63</v>
      </c>
      <c r="D43" s="42">
        <v>0</v>
      </c>
      <c r="E43" s="42">
        <v>0</v>
      </c>
      <c r="F43" s="42">
        <v>1</v>
      </c>
      <c r="G43">
        <f t="shared" si="0"/>
        <v>1</v>
      </c>
      <c r="I43" s="22">
        <f t="shared" si="6"/>
        <v>0.33333333333333331</v>
      </c>
      <c r="J43" s="6">
        <f>+IFR!AD43</f>
        <v>2.6518164942985942E-3</v>
      </c>
      <c r="K43" s="14">
        <f t="shared" si="1"/>
        <v>0.95</v>
      </c>
      <c r="L43" s="22">
        <f t="shared" si="7"/>
        <v>0.31666666666666665</v>
      </c>
      <c r="M43" s="14">
        <v>1</v>
      </c>
      <c r="N43" s="14">
        <v>1</v>
      </c>
      <c r="P43" s="22">
        <f t="shared" si="2"/>
        <v>0.31666666666666665</v>
      </c>
      <c r="R43" s="3">
        <f t="shared" si="8"/>
        <v>4.8995211362763162E-5</v>
      </c>
      <c r="T43" s="5">
        <f>+R43*(assessment!$J$275*assessment!$E$3)</f>
        <v>385.07639629905674</v>
      </c>
      <c r="V43" s="6">
        <f>+T43/payroll!F43</f>
        <v>2.5594711708229483E-5</v>
      </c>
      <c r="X43" s="5">
        <f>IF(V43&lt;$X$2,T43, +payroll!F43 * $X$2)</f>
        <v>385.07639629905674</v>
      </c>
      <c r="Z43" s="5">
        <f t="shared" si="4"/>
        <v>0</v>
      </c>
      <c r="AB43">
        <f t="shared" si="5"/>
        <v>1</v>
      </c>
    </row>
    <row r="44" spans="1:28">
      <c r="A44" t="s">
        <v>64</v>
      </c>
      <c r="B44" t="s">
        <v>538</v>
      </c>
      <c r="D44" s="42">
        <v>42</v>
      </c>
      <c r="E44" s="42">
        <v>38</v>
      </c>
      <c r="F44" s="42">
        <v>36</v>
      </c>
      <c r="G44">
        <f>SUM(D44:F44)</f>
        <v>116</v>
      </c>
      <c r="I44" s="22">
        <f>AVERAGE(D44:F44)</f>
        <v>38.666666666666664</v>
      </c>
      <c r="J44" s="6">
        <f>+IFR!AD44</f>
        <v>1.2860076341873319E-2</v>
      </c>
      <c r="K44" s="14">
        <f t="shared" si="1"/>
        <v>0.95</v>
      </c>
      <c r="L44" s="22">
        <f>+I44*K44</f>
        <v>36.733333333333327</v>
      </c>
      <c r="M44" s="14">
        <v>1</v>
      </c>
      <c r="N44" s="14">
        <v>1</v>
      </c>
      <c r="P44" s="22">
        <f>+L44*M44*N44</f>
        <v>36.733333333333327</v>
      </c>
      <c r="R44" s="3">
        <f t="shared" si="8"/>
        <v>5.6834445180805257E-3</v>
      </c>
      <c r="T44" s="5">
        <f>+R44*(assessment!$J$275*assessment!$E$3)</f>
        <v>44668.861970690574</v>
      </c>
      <c r="V44" s="6">
        <f>+T44/payroll!F44</f>
        <v>3.5760971699022869E-4</v>
      </c>
      <c r="X44" s="5">
        <f>IF(V44&lt;$X$2,T44, +payroll!F44 * $X$2)</f>
        <v>44668.861970690574</v>
      </c>
      <c r="Z44" s="5">
        <f>+T44-X44</f>
        <v>0</v>
      </c>
      <c r="AB44">
        <f>+X44/T44</f>
        <v>1</v>
      </c>
    </row>
    <row r="45" spans="1:28">
      <c r="A45" t="s">
        <v>562</v>
      </c>
      <c r="B45" t="s">
        <v>563</v>
      </c>
      <c r="D45" s="42">
        <v>0</v>
      </c>
      <c r="E45" s="42">
        <v>0</v>
      </c>
      <c r="F45" s="42">
        <v>0</v>
      </c>
      <c r="G45">
        <f>SUM(D45:F45)</f>
        <v>0</v>
      </c>
      <c r="I45" s="22">
        <f>AVERAGE(D45:F45)</f>
        <v>0</v>
      </c>
      <c r="J45" s="6">
        <f>+IFR!AD45</f>
        <v>0</v>
      </c>
      <c r="K45" s="14">
        <f t="shared" si="1"/>
        <v>0.95</v>
      </c>
      <c r="L45" s="22">
        <f>+I45*K45</f>
        <v>0</v>
      </c>
      <c r="M45" s="14">
        <v>1</v>
      </c>
      <c r="N45" s="14">
        <v>1</v>
      </c>
      <c r="P45" s="22">
        <f>+L45*M45*N45</f>
        <v>0</v>
      </c>
      <c r="R45" s="3">
        <f t="shared" si="8"/>
        <v>0</v>
      </c>
      <c r="T45" s="5">
        <f>+R45*(assessment!$J$275*assessment!$E$3)</f>
        <v>0</v>
      </c>
      <c r="V45" s="6">
        <f>+T45/payroll!F45</f>
        <v>0</v>
      </c>
      <c r="X45" s="5">
        <f>IF(V45&lt;$X$2,T45, +payroll!F45 * $X$2)</f>
        <v>0</v>
      </c>
      <c r="Z45" s="5">
        <f>+T45-X45</f>
        <v>0</v>
      </c>
      <c r="AB45" t="e">
        <f>+X45/T45</f>
        <v>#DIV/0!</v>
      </c>
    </row>
    <row r="46" spans="1:28">
      <c r="A46" t="s">
        <v>65</v>
      </c>
      <c r="B46" t="s">
        <v>66</v>
      </c>
      <c r="D46" s="42">
        <v>1</v>
      </c>
      <c r="E46" s="42">
        <v>1</v>
      </c>
      <c r="F46" s="42">
        <v>3</v>
      </c>
      <c r="G46">
        <f>SUM(D46:F46)</f>
        <v>5</v>
      </c>
      <c r="I46" s="22">
        <f>AVERAGE(D46:F46)</f>
        <v>1.6666666666666667</v>
      </c>
      <c r="J46" s="6">
        <f>+IFR!AD46</f>
        <v>1.9911593724155057E-2</v>
      </c>
      <c r="K46" s="14">
        <f t="shared" si="1"/>
        <v>0.95</v>
      </c>
      <c r="L46" s="22">
        <f>+I46*K46</f>
        <v>1.5833333333333333</v>
      </c>
      <c r="M46" s="14">
        <v>1</v>
      </c>
      <c r="N46" s="14">
        <v>1</v>
      </c>
      <c r="P46" s="22">
        <f>+L46*M46*N46</f>
        <v>1.5833333333333333</v>
      </c>
      <c r="R46" s="3">
        <f t="shared" si="8"/>
        <v>2.449760568138158E-4</v>
      </c>
      <c r="T46" s="5">
        <f>+R46*(assessment!$J$275*assessment!$E$3)</f>
        <v>1925.3819814952838</v>
      </c>
      <c r="V46" s="6">
        <f>+T46/payroll!F46</f>
        <v>3.6617121322871879E-4</v>
      </c>
      <c r="X46" s="5">
        <f>IF(V46&lt;$X$2,T46, +payroll!F46 * $X$2)</f>
        <v>1925.3819814952838</v>
      </c>
      <c r="Z46" s="5">
        <f>+T46-X46</f>
        <v>0</v>
      </c>
      <c r="AB46">
        <f>+X46/T46</f>
        <v>1</v>
      </c>
    </row>
    <row r="47" spans="1:28">
      <c r="A47" t="s">
        <v>67</v>
      </c>
      <c r="B47" t="s">
        <v>68</v>
      </c>
      <c r="D47" s="42">
        <v>2</v>
      </c>
      <c r="E47" s="42">
        <v>1</v>
      </c>
      <c r="F47" s="42">
        <v>6</v>
      </c>
      <c r="G47">
        <f>SUM(D47:F47)</f>
        <v>9</v>
      </c>
      <c r="I47" s="22">
        <f>AVERAGE(D47:F47)</f>
        <v>3</v>
      </c>
      <c r="J47" s="6">
        <f>+IFR!AD47</f>
        <v>1.2802081421321882E-2</v>
      </c>
      <c r="K47" s="14">
        <f t="shared" si="1"/>
        <v>0.95</v>
      </c>
      <c r="L47" s="22">
        <f>+I47*K47</f>
        <v>2.8499999999999996</v>
      </c>
      <c r="M47" s="14">
        <v>1</v>
      </c>
      <c r="N47" s="14">
        <v>1</v>
      </c>
      <c r="P47" s="22">
        <f>+L47*M47*N47</f>
        <v>2.8499999999999996</v>
      </c>
      <c r="R47" s="3">
        <f t="shared" si="8"/>
        <v>4.4095690226486839E-4</v>
      </c>
      <c r="T47" s="5">
        <f>+R47*(assessment!$J$275*assessment!$E$3)</f>
        <v>3465.6875666915103</v>
      </c>
      <c r="V47" s="6">
        <f>+T47/payroll!F47</f>
        <v>1.8288617560278172E-4</v>
      </c>
      <c r="X47" s="5">
        <f>IF(V47&lt;$X$2,T47, +payroll!F47 * $X$2)</f>
        <v>3465.6875666915103</v>
      </c>
      <c r="Z47" s="5">
        <f>+T47-X47</f>
        <v>0</v>
      </c>
      <c r="AB47">
        <f>+X47/T47</f>
        <v>1</v>
      </c>
    </row>
    <row r="48" spans="1:28">
      <c r="A48" t="s">
        <v>69</v>
      </c>
      <c r="B48" t="s">
        <v>70</v>
      </c>
      <c r="D48" s="42">
        <v>0</v>
      </c>
      <c r="E48" s="42">
        <v>0</v>
      </c>
      <c r="F48" s="42">
        <v>0</v>
      </c>
      <c r="G48">
        <f>SUM(D48:F48)</f>
        <v>0</v>
      </c>
      <c r="I48" s="22">
        <f>AVERAGE(D48:F48)</f>
        <v>0</v>
      </c>
      <c r="J48" s="6">
        <f>+IFR!AD48</f>
        <v>0</v>
      </c>
      <c r="K48" s="14">
        <f t="shared" si="1"/>
        <v>0.95</v>
      </c>
      <c r="L48" s="22">
        <f>+I48*K48</f>
        <v>0</v>
      </c>
      <c r="M48" s="14">
        <v>1</v>
      </c>
      <c r="N48" s="14">
        <v>1</v>
      </c>
      <c r="P48" s="22">
        <f>+L48*M48*N48</f>
        <v>0</v>
      </c>
      <c r="R48" s="3">
        <f t="shared" si="8"/>
        <v>0</v>
      </c>
      <c r="T48" s="5">
        <f>+R48*(assessment!$J$275*assessment!$E$3)</f>
        <v>0</v>
      </c>
      <c r="V48" s="6">
        <f>+T48/payroll!F48</f>
        <v>0</v>
      </c>
      <c r="X48" s="5">
        <f>IF(V48&lt;$X$2,T48, +payroll!F48 * $X$2)</f>
        <v>0</v>
      </c>
      <c r="Z48" s="5">
        <f>+T48-X48</f>
        <v>0</v>
      </c>
      <c r="AB48" t="e">
        <f>+X48/T48</f>
        <v>#DIV/0!</v>
      </c>
    </row>
    <row r="49" spans="1:28">
      <c r="A49" t="s">
        <v>71</v>
      </c>
      <c r="B49" t="s">
        <v>72</v>
      </c>
      <c r="D49" s="42">
        <v>0</v>
      </c>
      <c r="E49" s="42">
        <v>0</v>
      </c>
      <c r="F49" s="42">
        <v>0</v>
      </c>
      <c r="G49">
        <f t="shared" si="0"/>
        <v>0</v>
      </c>
      <c r="I49" s="22">
        <f t="shared" si="6"/>
        <v>0</v>
      </c>
      <c r="J49" s="6">
        <f>+IFR!AD49</f>
        <v>0</v>
      </c>
      <c r="K49" s="14">
        <f t="shared" si="1"/>
        <v>0.95</v>
      </c>
      <c r="L49" s="22">
        <f t="shared" si="7"/>
        <v>0</v>
      </c>
      <c r="M49" s="14">
        <v>1</v>
      </c>
      <c r="N49" s="14">
        <v>1</v>
      </c>
      <c r="P49" s="22">
        <f t="shared" si="2"/>
        <v>0</v>
      </c>
      <c r="R49" s="3">
        <f t="shared" si="8"/>
        <v>0</v>
      </c>
      <c r="T49" s="5">
        <f>+R49*(assessment!$J$275*assessment!$E$3)</f>
        <v>0</v>
      </c>
      <c r="V49" s="6">
        <f>+T49/payroll!F49</f>
        <v>0</v>
      </c>
      <c r="X49" s="5">
        <f>IF(V49&lt;$X$2,T49, +payroll!F49 * $X$2)</f>
        <v>0</v>
      </c>
      <c r="Z49" s="5">
        <f t="shared" si="4"/>
        <v>0</v>
      </c>
      <c r="AB49" t="e">
        <f t="shared" si="5"/>
        <v>#DIV/0!</v>
      </c>
    </row>
    <row r="50" spans="1:28">
      <c r="A50" t="s">
        <v>73</v>
      </c>
      <c r="B50" t="s">
        <v>74</v>
      </c>
      <c r="D50" s="42">
        <v>0</v>
      </c>
      <c r="E50" s="42">
        <v>0</v>
      </c>
      <c r="F50" s="42">
        <v>0</v>
      </c>
      <c r="G50">
        <f t="shared" si="0"/>
        <v>0</v>
      </c>
      <c r="I50" s="22">
        <f t="shared" si="6"/>
        <v>0</v>
      </c>
      <c r="J50" s="6">
        <f>+IFR!AD50</f>
        <v>0</v>
      </c>
      <c r="K50" s="14">
        <f t="shared" si="1"/>
        <v>0.95</v>
      </c>
      <c r="L50" s="22">
        <f t="shared" si="7"/>
        <v>0</v>
      </c>
      <c r="M50" s="14">
        <v>1</v>
      </c>
      <c r="N50" s="14">
        <v>1</v>
      </c>
      <c r="P50" s="22">
        <f t="shared" si="2"/>
        <v>0</v>
      </c>
      <c r="R50" s="3">
        <f t="shared" si="8"/>
        <v>0</v>
      </c>
      <c r="T50" s="5">
        <f>+R50*(assessment!$J$275*assessment!$E$3)</f>
        <v>0</v>
      </c>
      <c r="V50" s="6">
        <f>+T50/payroll!F50</f>
        <v>0</v>
      </c>
      <c r="X50" s="5">
        <f>IF(V50&lt;$X$2,T50, +payroll!F50 * $X$2)</f>
        <v>0</v>
      </c>
      <c r="Z50" s="5">
        <f t="shared" si="4"/>
        <v>0</v>
      </c>
      <c r="AB50" t="e">
        <f t="shared" si="5"/>
        <v>#DIV/0!</v>
      </c>
    </row>
    <row r="51" spans="1:28">
      <c r="A51" t="s">
        <v>75</v>
      </c>
      <c r="B51" t="s">
        <v>76</v>
      </c>
      <c r="D51" s="42">
        <v>0</v>
      </c>
      <c r="E51" s="42">
        <v>0</v>
      </c>
      <c r="F51" s="42">
        <v>1</v>
      </c>
      <c r="G51">
        <f t="shared" si="0"/>
        <v>1</v>
      </c>
      <c r="I51" s="22">
        <f t="shared" si="6"/>
        <v>0.33333333333333331</v>
      </c>
      <c r="J51" s="6">
        <f>+IFR!AD51</f>
        <v>5.0000000000000001E-3</v>
      </c>
      <c r="K51" s="14">
        <f t="shared" si="1"/>
        <v>0.95</v>
      </c>
      <c r="L51" s="22">
        <f t="shared" si="7"/>
        <v>0.31666666666666665</v>
      </c>
      <c r="M51" s="14">
        <v>1</v>
      </c>
      <c r="N51" s="14">
        <v>1</v>
      </c>
      <c r="P51" s="22">
        <f t="shared" si="2"/>
        <v>0.31666666666666665</v>
      </c>
      <c r="R51" s="3">
        <f t="shared" si="8"/>
        <v>4.8995211362763162E-5</v>
      </c>
      <c r="T51" s="5">
        <f>+R51*(assessment!$J$275*assessment!$E$3)</f>
        <v>385.07639629905674</v>
      </c>
      <c r="V51" s="6">
        <f>+T51/payroll!F51</f>
        <v>2.2276790538327529E-4</v>
      </c>
      <c r="X51" s="5">
        <f>IF(V51&lt;$X$2,T51, +payroll!F51 * $X$2)</f>
        <v>385.07639629905674</v>
      </c>
      <c r="Z51" s="5">
        <f t="shared" si="4"/>
        <v>0</v>
      </c>
      <c r="AB51">
        <f t="shared" si="5"/>
        <v>1</v>
      </c>
    </row>
    <row r="52" spans="1:28">
      <c r="A52" t="s">
        <v>77</v>
      </c>
      <c r="B52" t="s">
        <v>78</v>
      </c>
      <c r="D52" s="42">
        <v>0</v>
      </c>
      <c r="E52" s="42">
        <v>0</v>
      </c>
      <c r="F52" s="42">
        <v>0</v>
      </c>
      <c r="G52">
        <f t="shared" si="0"/>
        <v>0</v>
      </c>
      <c r="I52" s="22">
        <f t="shared" si="6"/>
        <v>0</v>
      </c>
      <c r="J52" s="6">
        <f>+IFR!AD52</f>
        <v>0</v>
      </c>
      <c r="K52" s="14">
        <f t="shared" si="1"/>
        <v>0.95</v>
      </c>
      <c r="L52" s="22">
        <f t="shared" si="7"/>
        <v>0</v>
      </c>
      <c r="M52" s="14">
        <v>1</v>
      </c>
      <c r="N52" s="14">
        <v>1</v>
      </c>
      <c r="P52" s="22">
        <f t="shared" si="2"/>
        <v>0</v>
      </c>
      <c r="R52" s="3">
        <f t="shared" si="8"/>
        <v>0</v>
      </c>
      <c r="T52" s="5">
        <f>+R52*(assessment!$J$275*assessment!$E$3)</f>
        <v>0</v>
      </c>
      <c r="V52" s="6">
        <f>+T52/payroll!F52</f>
        <v>0</v>
      </c>
      <c r="X52" s="5">
        <f>IF(V52&lt;$X$2,T52, +payroll!F52 * $X$2)</f>
        <v>0</v>
      </c>
      <c r="Z52" s="5">
        <f t="shared" si="4"/>
        <v>0</v>
      </c>
      <c r="AB52" t="e">
        <f t="shared" si="5"/>
        <v>#DIV/0!</v>
      </c>
    </row>
    <row r="53" spans="1:28">
      <c r="A53" t="s">
        <v>79</v>
      </c>
      <c r="B53" t="s">
        <v>80</v>
      </c>
      <c r="D53" s="42">
        <v>0</v>
      </c>
      <c r="E53" s="42">
        <v>0</v>
      </c>
      <c r="F53" s="42">
        <v>0</v>
      </c>
      <c r="G53">
        <f t="shared" si="0"/>
        <v>0</v>
      </c>
      <c r="I53" s="22">
        <f t="shared" si="6"/>
        <v>0</v>
      </c>
      <c r="J53" s="6">
        <f>+IFR!AD53</f>
        <v>0</v>
      </c>
      <c r="K53" s="14">
        <f t="shared" si="1"/>
        <v>0.95</v>
      </c>
      <c r="L53" s="22">
        <f t="shared" si="7"/>
        <v>0</v>
      </c>
      <c r="M53" s="14">
        <v>1</v>
      </c>
      <c r="N53" s="14">
        <v>1</v>
      </c>
      <c r="P53" s="22">
        <f t="shared" si="2"/>
        <v>0</v>
      </c>
      <c r="R53" s="3">
        <f t="shared" si="8"/>
        <v>0</v>
      </c>
      <c r="T53" s="5">
        <f>+R53*(assessment!$J$275*assessment!$E$3)</f>
        <v>0</v>
      </c>
      <c r="V53" s="6">
        <f>+T53/payroll!F53</f>
        <v>0</v>
      </c>
      <c r="X53" s="5">
        <f>IF(V53&lt;$X$2,T53, +payroll!F53 * $X$2)</f>
        <v>0</v>
      </c>
      <c r="Z53" s="5">
        <f t="shared" si="4"/>
        <v>0</v>
      </c>
      <c r="AB53" t="e">
        <f t="shared" si="5"/>
        <v>#DIV/0!</v>
      </c>
    </row>
    <row r="54" spans="1:28">
      <c r="A54" t="s">
        <v>81</v>
      </c>
      <c r="B54" t="s">
        <v>503</v>
      </c>
      <c r="D54" s="42">
        <v>4</v>
      </c>
      <c r="E54" s="42">
        <v>4</v>
      </c>
      <c r="F54" s="42">
        <v>1</v>
      </c>
      <c r="G54">
        <f t="shared" si="0"/>
        <v>9</v>
      </c>
      <c r="I54" s="22">
        <f t="shared" si="6"/>
        <v>3</v>
      </c>
      <c r="J54" s="6">
        <f>+IFR!AD54</f>
        <v>8.339040537062364E-3</v>
      </c>
      <c r="K54" s="14">
        <f t="shared" si="1"/>
        <v>0.95</v>
      </c>
      <c r="L54" s="22">
        <f t="shared" si="7"/>
        <v>2.8499999999999996</v>
      </c>
      <c r="M54" s="14">
        <v>1</v>
      </c>
      <c r="N54" s="14">
        <v>1</v>
      </c>
      <c r="P54" s="22">
        <f t="shared" si="2"/>
        <v>2.8499999999999996</v>
      </c>
      <c r="R54" s="3">
        <f t="shared" si="8"/>
        <v>4.4095690226486839E-4</v>
      </c>
      <c r="T54" s="5">
        <f>+R54*(assessment!$J$275*assessment!$E$3)</f>
        <v>3465.6875666915103</v>
      </c>
      <c r="V54" s="6">
        <f>+T54/payroll!F54</f>
        <v>1.8024936552847855E-4</v>
      </c>
      <c r="X54" s="5">
        <f>IF(V54&lt;$X$2,T54, +payroll!F54 * $X$2)</f>
        <v>3465.6875666915103</v>
      </c>
      <c r="Z54" s="5">
        <f t="shared" si="4"/>
        <v>0</v>
      </c>
      <c r="AB54">
        <f t="shared" si="5"/>
        <v>1</v>
      </c>
    </row>
    <row r="55" spans="1:28">
      <c r="A55" t="s">
        <v>82</v>
      </c>
      <c r="B55" t="s">
        <v>83</v>
      </c>
      <c r="D55" s="42">
        <v>0</v>
      </c>
      <c r="E55" s="42">
        <v>0</v>
      </c>
      <c r="F55" s="42">
        <v>0</v>
      </c>
      <c r="G55">
        <f t="shared" si="0"/>
        <v>0</v>
      </c>
      <c r="I55" s="22">
        <f t="shared" si="6"/>
        <v>0</v>
      </c>
      <c r="J55" s="6">
        <f>+IFR!AD55</f>
        <v>0</v>
      </c>
      <c r="K55" s="14">
        <f t="shared" si="1"/>
        <v>0.95</v>
      </c>
      <c r="L55" s="22">
        <f t="shared" si="7"/>
        <v>0</v>
      </c>
      <c r="M55" s="14">
        <v>1</v>
      </c>
      <c r="N55" s="14">
        <v>1</v>
      </c>
      <c r="P55" s="22">
        <f t="shared" si="2"/>
        <v>0</v>
      </c>
      <c r="R55" s="3">
        <f t="shared" si="8"/>
        <v>0</v>
      </c>
      <c r="T55" s="5">
        <f>+R55*(assessment!$J$275*assessment!$E$3)</f>
        <v>0</v>
      </c>
      <c r="V55" s="6">
        <f>+T55/payroll!F55</f>
        <v>0</v>
      </c>
      <c r="X55" s="5">
        <f>IF(V55&lt;$X$2,T55, +payroll!F55 * $X$2)</f>
        <v>0</v>
      </c>
      <c r="Z55" s="5">
        <f t="shared" si="4"/>
        <v>0</v>
      </c>
      <c r="AB55" t="e">
        <f t="shared" si="5"/>
        <v>#DIV/0!</v>
      </c>
    </row>
    <row r="56" spans="1:28">
      <c r="A56" t="s">
        <v>84</v>
      </c>
      <c r="B56" s="36" t="s">
        <v>566</v>
      </c>
      <c r="D56" s="42">
        <v>30</v>
      </c>
      <c r="E56" s="42">
        <v>22</v>
      </c>
      <c r="F56" s="42">
        <v>77</v>
      </c>
      <c r="G56">
        <f t="shared" ref="G56:G102" si="9">SUM(D56:F56)</f>
        <v>129</v>
      </c>
      <c r="I56" s="22">
        <f t="shared" ref="I56:I102" si="10">AVERAGE(D56:F56)</f>
        <v>43</v>
      </c>
      <c r="J56" s="6">
        <f>+IFR!AD56</f>
        <v>9.527798688315163E-2</v>
      </c>
      <c r="K56" s="14">
        <f t="shared" si="1"/>
        <v>1.05</v>
      </c>
      <c r="L56" s="22">
        <f t="shared" ref="L56:L102" si="11">+I56*K56</f>
        <v>45.15</v>
      </c>
      <c r="M56" s="14">
        <v>1</v>
      </c>
      <c r="N56" s="14">
        <v>1</v>
      </c>
      <c r="P56" s="22">
        <f t="shared" ref="P56:P102" si="12">+L56*M56*N56</f>
        <v>45.15</v>
      </c>
      <c r="R56" s="3">
        <f t="shared" si="8"/>
        <v>6.9856856621960733E-3</v>
      </c>
      <c r="T56" s="5">
        <f>+R56*(assessment!$J$275*assessment!$E$3)</f>
        <v>54903.787240744452</v>
      </c>
      <c r="V56" s="6">
        <f>+T56/payroll!F56</f>
        <v>2.1037883902331549E-3</v>
      </c>
      <c r="X56" s="5">
        <f>IF(V56&lt;$X$2,T56, +payroll!F56 * $X$2)</f>
        <v>54903.787240744452</v>
      </c>
      <c r="Z56" s="5">
        <f t="shared" ref="Z56:Z102" si="13">+T56-X56</f>
        <v>0</v>
      </c>
      <c r="AB56">
        <f t="shared" ref="AB56:AB102" si="14">+X56/T56</f>
        <v>1</v>
      </c>
    </row>
    <row r="57" spans="1:28">
      <c r="A57" t="s">
        <v>85</v>
      </c>
      <c r="B57" t="s">
        <v>86</v>
      </c>
      <c r="D57" s="42">
        <v>4</v>
      </c>
      <c r="E57" s="42">
        <v>5</v>
      </c>
      <c r="F57" s="42">
        <v>4</v>
      </c>
      <c r="G57">
        <f t="shared" si="9"/>
        <v>13</v>
      </c>
      <c r="I57" s="22">
        <f t="shared" si="10"/>
        <v>4.333333333333333</v>
      </c>
      <c r="J57" s="6">
        <f>+IFR!AD57</f>
        <v>1.1475298242232248E-2</v>
      </c>
      <c r="K57" s="14">
        <f t="shared" si="1"/>
        <v>0.95</v>
      </c>
      <c r="L57" s="22">
        <f t="shared" si="11"/>
        <v>4.1166666666666663</v>
      </c>
      <c r="M57" s="14">
        <v>1</v>
      </c>
      <c r="N57" s="14">
        <v>1</v>
      </c>
      <c r="P57" s="22">
        <f t="shared" si="12"/>
        <v>4.1166666666666663</v>
      </c>
      <c r="R57" s="3">
        <f t="shared" si="8"/>
        <v>6.3693774771592104E-4</v>
      </c>
      <c r="T57" s="5">
        <f>+R57*(assessment!$J$275*assessment!$E$3)</f>
        <v>5005.9931518877374</v>
      </c>
      <c r="V57" s="6">
        <f>+T57/payroll!F57</f>
        <v>3.0288810342280408E-4</v>
      </c>
      <c r="X57" s="5">
        <f>IF(V57&lt;$X$2,T57, +payroll!F57 * $X$2)</f>
        <v>5005.9931518877374</v>
      </c>
      <c r="Z57" s="5">
        <f t="shared" si="13"/>
        <v>0</v>
      </c>
      <c r="AB57">
        <f t="shared" si="14"/>
        <v>1</v>
      </c>
    </row>
    <row r="58" spans="1:28">
      <c r="A58" t="s">
        <v>87</v>
      </c>
      <c r="B58" t="s">
        <v>88</v>
      </c>
      <c r="D58" s="42">
        <v>384</v>
      </c>
      <c r="E58" s="42">
        <v>403</v>
      </c>
      <c r="F58" s="42">
        <v>421</v>
      </c>
      <c r="G58">
        <f t="shared" si="9"/>
        <v>1208</v>
      </c>
      <c r="I58" s="22">
        <f t="shared" si="10"/>
        <v>402.66666666666669</v>
      </c>
      <c r="J58" s="6">
        <f>+IFR!AD58</f>
        <v>4.5567107444724718E-2</v>
      </c>
      <c r="K58" s="14">
        <f t="shared" si="1"/>
        <v>1</v>
      </c>
      <c r="L58" s="22">
        <f t="shared" si="11"/>
        <v>402.66666666666669</v>
      </c>
      <c r="M58" s="14">
        <v>1</v>
      </c>
      <c r="N58" s="14">
        <v>1</v>
      </c>
      <c r="P58" s="22">
        <f t="shared" si="12"/>
        <v>402.66666666666669</v>
      </c>
      <c r="R58" s="3">
        <f t="shared" si="8"/>
        <v>6.2301279290755684E-2</v>
      </c>
      <c r="T58" s="5">
        <f>+R58*(assessment!$J$275*assessment!$E$3)</f>
        <v>489655.03866237955</v>
      </c>
      <c r="V58" s="6">
        <f>+T58/payroll!F58</f>
        <v>8.6561858053095357E-4</v>
      </c>
      <c r="X58" s="5">
        <f>IF(V58&lt;$X$2,T58, +payroll!F58 * $X$2)</f>
        <v>489655.03866237955</v>
      </c>
      <c r="Z58" s="5">
        <f t="shared" si="13"/>
        <v>0</v>
      </c>
      <c r="AB58">
        <f t="shared" si="14"/>
        <v>1</v>
      </c>
    </row>
    <row r="59" spans="1:28">
      <c r="A59" t="s">
        <v>89</v>
      </c>
      <c r="B59" s="36" t="s">
        <v>564</v>
      </c>
      <c r="D59" s="42">
        <v>0</v>
      </c>
      <c r="E59" s="42">
        <v>0</v>
      </c>
      <c r="F59" s="42">
        <v>0</v>
      </c>
      <c r="G59">
        <f t="shared" si="9"/>
        <v>0</v>
      </c>
      <c r="I59" s="22">
        <f t="shared" si="10"/>
        <v>0</v>
      </c>
      <c r="J59" s="6">
        <f>+IFR!AD59</f>
        <v>0</v>
      </c>
      <c r="K59" s="14">
        <f t="shared" si="1"/>
        <v>0.95</v>
      </c>
      <c r="L59" s="22">
        <f t="shared" si="11"/>
        <v>0</v>
      </c>
      <c r="M59" s="14">
        <v>1</v>
      </c>
      <c r="N59" s="14">
        <v>1</v>
      </c>
      <c r="P59" s="22">
        <f t="shared" si="12"/>
        <v>0</v>
      </c>
      <c r="R59" s="3">
        <f t="shared" si="8"/>
        <v>0</v>
      </c>
      <c r="T59" s="5">
        <f>+R59*(assessment!$J$275*assessment!$E$3)</f>
        <v>0</v>
      </c>
      <c r="V59" s="6">
        <f>+T59/payroll!F59</f>
        <v>0</v>
      </c>
      <c r="X59" s="5">
        <f>IF(V59&lt;$X$2,T59, +payroll!F59 * $X$2)</f>
        <v>0</v>
      </c>
      <c r="Z59" s="5">
        <f t="shared" si="13"/>
        <v>0</v>
      </c>
      <c r="AB59" t="e">
        <f t="shared" si="14"/>
        <v>#DIV/0!</v>
      </c>
    </row>
    <row r="60" spans="1:28">
      <c r="A60" t="s">
        <v>90</v>
      </c>
      <c r="B60" t="s">
        <v>91</v>
      </c>
      <c r="D60" s="42">
        <v>0</v>
      </c>
      <c r="E60" s="42">
        <v>0</v>
      </c>
      <c r="F60" s="42">
        <v>0</v>
      </c>
      <c r="G60">
        <f t="shared" si="9"/>
        <v>0</v>
      </c>
      <c r="I60" s="22">
        <f t="shared" si="10"/>
        <v>0</v>
      </c>
      <c r="J60" s="6">
        <f>+IFR!AD60</f>
        <v>0</v>
      </c>
      <c r="K60" s="14">
        <f t="shared" si="1"/>
        <v>0.95</v>
      </c>
      <c r="L60" s="22">
        <f t="shared" si="11"/>
        <v>0</v>
      </c>
      <c r="M60" s="14">
        <v>1</v>
      </c>
      <c r="N60" s="14">
        <v>1</v>
      </c>
      <c r="P60" s="22">
        <f t="shared" si="12"/>
        <v>0</v>
      </c>
      <c r="R60" s="3">
        <f t="shared" si="8"/>
        <v>0</v>
      </c>
      <c r="T60" s="5">
        <f>+R60*(assessment!$J$275*assessment!$E$3)</f>
        <v>0</v>
      </c>
      <c r="V60" s="6">
        <f>+T60/payroll!F60</f>
        <v>0</v>
      </c>
      <c r="X60" s="5">
        <f>IF(V60&lt;$X$2,T60, +payroll!F60 * $X$2)</f>
        <v>0</v>
      </c>
      <c r="Z60" s="5">
        <f t="shared" si="13"/>
        <v>0</v>
      </c>
      <c r="AB60" t="e">
        <f t="shared" si="14"/>
        <v>#DIV/0!</v>
      </c>
    </row>
    <row r="61" spans="1:28">
      <c r="A61" t="s">
        <v>92</v>
      </c>
      <c r="B61" t="s">
        <v>93</v>
      </c>
      <c r="D61" s="42">
        <v>0</v>
      </c>
      <c r="E61" s="42">
        <v>0</v>
      </c>
      <c r="F61" s="42">
        <v>0</v>
      </c>
      <c r="G61">
        <f t="shared" si="9"/>
        <v>0</v>
      </c>
      <c r="I61" s="22">
        <f t="shared" si="10"/>
        <v>0</v>
      </c>
      <c r="J61" s="6">
        <f>+IFR!AD61</f>
        <v>0</v>
      </c>
      <c r="K61" s="14">
        <f t="shared" si="1"/>
        <v>0.95</v>
      </c>
      <c r="L61" s="22">
        <f t="shared" si="11"/>
        <v>0</v>
      </c>
      <c r="M61" s="14">
        <v>1</v>
      </c>
      <c r="N61" s="14">
        <v>1</v>
      </c>
      <c r="P61" s="22">
        <f t="shared" si="12"/>
        <v>0</v>
      </c>
      <c r="R61" s="3">
        <f t="shared" si="8"/>
        <v>0</v>
      </c>
      <c r="T61" s="5">
        <f>+R61*(assessment!$J$275*assessment!$E$3)</f>
        <v>0</v>
      </c>
      <c r="V61" s="6">
        <f>+T61/payroll!F61</f>
        <v>0</v>
      </c>
      <c r="X61" s="5">
        <f>IF(V61&lt;$X$2,T61, +payroll!F61 * $X$2)</f>
        <v>0</v>
      </c>
      <c r="Z61" s="5">
        <f t="shared" si="13"/>
        <v>0</v>
      </c>
      <c r="AB61" t="e">
        <f t="shared" si="14"/>
        <v>#DIV/0!</v>
      </c>
    </row>
    <row r="62" spans="1:28">
      <c r="A62" t="s">
        <v>495</v>
      </c>
      <c r="B62" t="s">
        <v>496</v>
      </c>
      <c r="D62" s="42">
        <v>2</v>
      </c>
      <c r="E62" s="42">
        <v>3</v>
      </c>
      <c r="F62" s="42">
        <v>2</v>
      </c>
      <c r="G62">
        <f>SUM(D62:F62)</f>
        <v>7</v>
      </c>
      <c r="I62" s="22">
        <f>AVERAGE(D62:F62)</f>
        <v>2.3333333333333335</v>
      </c>
      <c r="J62" s="6">
        <f>+IFR!AD62</f>
        <v>1.4311079182335255E-2</v>
      </c>
      <c r="K62" s="14">
        <f t="shared" si="1"/>
        <v>0.95</v>
      </c>
      <c r="L62" s="22">
        <f>+I62*K62</f>
        <v>2.2166666666666668</v>
      </c>
      <c r="M62" s="14">
        <v>1</v>
      </c>
      <c r="N62" s="14">
        <v>1</v>
      </c>
      <c r="P62" s="22">
        <f>+L62*M62*N62</f>
        <v>2.2166666666666668</v>
      </c>
      <c r="R62" s="3">
        <f t="shared" si="8"/>
        <v>3.4296647953934215E-4</v>
      </c>
      <c r="T62" s="5">
        <f>+R62*(assessment!$J$275*assessment!$E$3)</f>
        <v>2695.5347740933976</v>
      </c>
      <c r="V62" s="6">
        <f>+T62/payroll!F62</f>
        <v>3.7115056133490471E-4</v>
      </c>
      <c r="X62" s="5">
        <f>IF(V62&lt;$X$2,T62, +payroll!F62 * $X$2)</f>
        <v>2695.5347740933976</v>
      </c>
      <c r="Z62" s="5">
        <f>+T62-X62</f>
        <v>0</v>
      </c>
      <c r="AB62">
        <f>+X62/T62</f>
        <v>1</v>
      </c>
    </row>
    <row r="63" spans="1:28">
      <c r="A63" t="s">
        <v>94</v>
      </c>
      <c r="B63" t="s">
        <v>497</v>
      </c>
      <c r="D63" s="42">
        <v>2</v>
      </c>
      <c r="E63" s="42">
        <v>0</v>
      </c>
      <c r="F63" s="42">
        <v>0</v>
      </c>
      <c r="G63">
        <f t="shared" si="9"/>
        <v>2</v>
      </c>
      <c r="I63" s="22">
        <f t="shared" si="10"/>
        <v>0.66666666666666663</v>
      </c>
      <c r="J63" s="6">
        <f>+IFR!AD63</f>
        <v>3.3333333333333335E-3</v>
      </c>
      <c r="K63" s="14">
        <f t="shared" si="1"/>
        <v>0.95</v>
      </c>
      <c r="L63" s="22">
        <f t="shared" si="11"/>
        <v>0.6333333333333333</v>
      </c>
      <c r="M63" s="14">
        <v>1</v>
      </c>
      <c r="N63" s="14">
        <v>1</v>
      </c>
      <c r="P63" s="22">
        <f t="shared" si="12"/>
        <v>0.6333333333333333</v>
      </c>
      <c r="R63" s="3">
        <f t="shared" si="8"/>
        <v>9.7990422725526325E-5</v>
      </c>
      <c r="T63" s="5">
        <f>+R63*(assessment!$J$275*assessment!$E$3)</f>
        <v>770.15279259811348</v>
      </c>
      <c r="V63" s="6">
        <f>+T63/payroll!F63</f>
        <v>2.1396418072244414E-4</v>
      </c>
      <c r="X63" s="5">
        <f>IF(V63&lt;$X$2,T63, +payroll!F63 * $X$2)</f>
        <v>770.15279259811348</v>
      </c>
      <c r="Z63" s="5">
        <f t="shared" si="13"/>
        <v>0</v>
      </c>
      <c r="AB63">
        <f t="shared" si="14"/>
        <v>1</v>
      </c>
    </row>
    <row r="64" spans="1:28">
      <c r="A64" t="s">
        <v>95</v>
      </c>
      <c r="B64" t="s">
        <v>96</v>
      </c>
      <c r="D64" s="42">
        <v>0</v>
      </c>
      <c r="E64" s="42">
        <v>1</v>
      </c>
      <c r="F64" s="42">
        <v>0</v>
      </c>
      <c r="G64">
        <f t="shared" si="9"/>
        <v>1</v>
      </c>
      <c r="I64" s="22">
        <f t="shared" si="10"/>
        <v>0.33333333333333331</v>
      </c>
      <c r="J64" s="6">
        <f>+IFR!AD64</f>
        <v>1.8242349614630362E-3</v>
      </c>
      <c r="K64" s="14">
        <f t="shared" si="1"/>
        <v>0.95</v>
      </c>
      <c r="L64" s="22">
        <f t="shared" si="11"/>
        <v>0.31666666666666665</v>
      </c>
      <c r="M64" s="14">
        <v>1</v>
      </c>
      <c r="N64" s="14">
        <v>1</v>
      </c>
      <c r="P64" s="22">
        <f t="shared" si="12"/>
        <v>0.31666666666666665</v>
      </c>
      <c r="R64" s="3">
        <f t="shared" si="8"/>
        <v>4.8995211362763162E-5</v>
      </c>
      <c r="T64" s="5">
        <f>+R64*(assessment!$J$275*assessment!$E$3)</f>
        <v>385.07639629905674</v>
      </c>
      <c r="V64" s="6">
        <f>+T64/payroll!F64</f>
        <v>2.4024382537023792E-5</v>
      </c>
      <c r="X64" s="5">
        <f>IF(V64&lt;$X$2,T64, +payroll!F64 * $X$2)</f>
        <v>385.07639629905674</v>
      </c>
      <c r="Z64" s="5">
        <f t="shared" si="13"/>
        <v>0</v>
      </c>
      <c r="AB64">
        <f t="shared" si="14"/>
        <v>1</v>
      </c>
    </row>
    <row r="65" spans="1:28">
      <c r="A65" t="s">
        <v>97</v>
      </c>
      <c r="B65" t="s">
        <v>98</v>
      </c>
      <c r="D65" s="42">
        <v>4</v>
      </c>
      <c r="E65" s="42">
        <v>5</v>
      </c>
      <c r="F65" s="42">
        <v>0</v>
      </c>
      <c r="G65">
        <f t="shared" si="9"/>
        <v>9</v>
      </c>
      <c r="I65" s="22">
        <f t="shared" si="10"/>
        <v>3</v>
      </c>
      <c r="J65" s="6">
        <f>+IFR!AD65</f>
        <v>6.5248521272653522E-3</v>
      </c>
      <c r="K65" s="14">
        <f t="shared" si="1"/>
        <v>0.95</v>
      </c>
      <c r="L65" s="22">
        <f t="shared" si="11"/>
        <v>2.8499999999999996</v>
      </c>
      <c r="M65" s="14">
        <v>1</v>
      </c>
      <c r="N65" s="14">
        <v>1</v>
      </c>
      <c r="P65" s="22">
        <f t="shared" si="12"/>
        <v>2.8499999999999996</v>
      </c>
      <c r="R65" s="3">
        <f t="shared" si="8"/>
        <v>4.4095690226486839E-4</v>
      </c>
      <c r="T65" s="5">
        <f>+R65*(assessment!$J$275*assessment!$E$3)</f>
        <v>3465.6875666915103</v>
      </c>
      <c r="V65" s="6">
        <f>+T65/payroll!F65</f>
        <v>1.8327137466327094E-4</v>
      </c>
      <c r="X65" s="5">
        <f>IF(V65&lt;$X$2,T65, +payroll!F65 * $X$2)</f>
        <v>3465.6875666915103</v>
      </c>
      <c r="Z65" s="5">
        <f t="shared" si="13"/>
        <v>0</v>
      </c>
      <c r="AB65">
        <f t="shared" si="14"/>
        <v>1</v>
      </c>
    </row>
    <row r="66" spans="1:28">
      <c r="A66" t="s">
        <v>99</v>
      </c>
      <c r="B66" t="s">
        <v>100</v>
      </c>
      <c r="D66" s="42">
        <v>18</v>
      </c>
      <c r="E66" s="42">
        <v>11</v>
      </c>
      <c r="F66" s="42">
        <v>9</v>
      </c>
      <c r="G66">
        <f t="shared" si="9"/>
        <v>38</v>
      </c>
      <c r="I66" s="22">
        <f t="shared" si="10"/>
        <v>12.666666666666666</v>
      </c>
      <c r="J66" s="6">
        <f>+IFR!AD66</f>
        <v>8.0960920336335691E-3</v>
      </c>
      <c r="K66" s="14">
        <f t="shared" si="1"/>
        <v>0.95</v>
      </c>
      <c r="L66" s="22">
        <f t="shared" si="11"/>
        <v>12.033333333333331</v>
      </c>
      <c r="M66" s="14">
        <v>1</v>
      </c>
      <c r="N66" s="14">
        <v>1</v>
      </c>
      <c r="P66" s="22">
        <f t="shared" si="12"/>
        <v>12.033333333333331</v>
      </c>
      <c r="R66" s="3">
        <f t="shared" si="8"/>
        <v>1.8618180317849999E-3</v>
      </c>
      <c r="T66" s="5">
        <f>+R66*(assessment!$J$275*assessment!$E$3)</f>
        <v>14632.903059364155</v>
      </c>
      <c r="V66" s="6">
        <f>+T66/payroll!F66</f>
        <v>1.9973366652937773E-4</v>
      </c>
      <c r="X66" s="5">
        <f>IF(V66&lt;$X$2,T66, +payroll!F66 * $X$2)</f>
        <v>14632.903059364155</v>
      </c>
      <c r="Z66" s="5">
        <f t="shared" si="13"/>
        <v>0</v>
      </c>
      <c r="AB66">
        <f t="shared" si="14"/>
        <v>1</v>
      </c>
    </row>
    <row r="67" spans="1:28">
      <c r="A67" t="s">
        <v>101</v>
      </c>
      <c r="B67" t="s">
        <v>539</v>
      </c>
      <c r="D67" s="42">
        <v>5</v>
      </c>
      <c r="E67" s="42">
        <v>6</v>
      </c>
      <c r="F67" s="42">
        <v>5</v>
      </c>
      <c r="G67">
        <f t="shared" si="9"/>
        <v>16</v>
      </c>
      <c r="I67" s="22">
        <f t="shared" si="10"/>
        <v>5.333333333333333</v>
      </c>
      <c r="J67" s="6">
        <f>+IFR!AD67</f>
        <v>7.2522490204683975E-3</v>
      </c>
      <c r="K67" s="14">
        <f t="shared" si="1"/>
        <v>0.95</v>
      </c>
      <c r="L67" s="22">
        <f t="shared" si="11"/>
        <v>5.0666666666666664</v>
      </c>
      <c r="M67" s="14">
        <v>1</v>
      </c>
      <c r="N67" s="14">
        <v>1</v>
      </c>
      <c r="P67" s="22">
        <f t="shared" si="12"/>
        <v>5.0666666666666664</v>
      </c>
      <c r="R67" s="3">
        <f t="shared" si="8"/>
        <v>7.839233818042106E-4</v>
      </c>
      <c r="T67" s="5">
        <f>+R67*(assessment!$J$275*assessment!$E$3)</f>
        <v>6161.2223407849078</v>
      </c>
      <c r="V67" s="6">
        <f>+T67/payroll!F67</f>
        <v>1.5027353774412703E-4</v>
      </c>
      <c r="X67" s="5">
        <f>IF(V67&lt;$X$2,T67, +payroll!F67 * $X$2)</f>
        <v>6161.2223407849078</v>
      </c>
      <c r="Z67" s="5">
        <f t="shared" si="13"/>
        <v>0</v>
      </c>
      <c r="AB67">
        <f t="shared" si="14"/>
        <v>1</v>
      </c>
    </row>
    <row r="68" spans="1:28">
      <c r="A68" t="s">
        <v>102</v>
      </c>
      <c r="B68" t="s">
        <v>103</v>
      </c>
      <c r="D68" s="42">
        <v>0</v>
      </c>
      <c r="E68" s="42">
        <v>0</v>
      </c>
      <c r="F68" s="42">
        <v>0</v>
      </c>
      <c r="G68">
        <f t="shared" si="9"/>
        <v>0</v>
      </c>
      <c r="I68" s="22">
        <f t="shared" si="10"/>
        <v>0</v>
      </c>
      <c r="J68" s="6">
        <f>+IFR!AD68</f>
        <v>0</v>
      </c>
      <c r="K68" s="14">
        <f t="shared" si="1"/>
        <v>0.95</v>
      </c>
      <c r="L68" s="22">
        <f t="shared" si="11"/>
        <v>0</v>
      </c>
      <c r="M68" s="14">
        <v>1</v>
      </c>
      <c r="N68" s="14">
        <v>1</v>
      </c>
      <c r="P68" s="22">
        <f t="shared" si="12"/>
        <v>0</v>
      </c>
      <c r="R68" s="3">
        <f t="shared" si="8"/>
        <v>0</v>
      </c>
      <c r="T68" s="5">
        <f>+R68*(assessment!$J$275*assessment!$E$3)</f>
        <v>0</v>
      </c>
      <c r="V68" s="6">
        <f>+T68/payroll!F68</f>
        <v>0</v>
      </c>
      <c r="X68" s="5">
        <f>IF(V68&lt;$X$2,T68, +payroll!F68 * $X$2)</f>
        <v>0</v>
      </c>
      <c r="Z68" s="5">
        <f t="shared" si="13"/>
        <v>0</v>
      </c>
      <c r="AB68" t="e">
        <f t="shared" si="14"/>
        <v>#DIV/0!</v>
      </c>
    </row>
    <row r="69" spans="1:28">
      <c r="A69" t="s">
        <v>104</v>
      </c>
      <c r="B69" t="s">
        <v>105</v>
      </c>
      <c r="D69" s="42">
        <v>0</v>
      </c>
      <c r="E69" s="42">
        <v>0</v>
      </c>
      <c r="F69" s="42">
        <v>0</v>
      </c>
      <c r="G69">
        <f t="shared" si="9"/>
        <v>0</v>
      </c>
      <c r="I69" s="22">
        <f t="shared" si="10"/>
        <v>0</v>
      </c>
      <c r="J69" s="6">
        <f>+IFR!AD69</f>
        <v>0</v>
      </c>
      <c r="K69" s="14">
        <f t="shared" ref="K69:K132" si="15">IF(+J69&lt;$E$270,$I$270,IF(J69&gt;$E$272,$I$272,$I$271))</f>
        <v>0.95</v>
      </c>
      <c r="L69" s="22">
        <f t="shared" si="11"/>
        <v>0</v>
      </c>
      <c r="M69" s="14">
        <v>1</v>
      </c>
      <c r="N69" s="14">
        <v>1</v>
      </c>
      <c r="P69" s="22">
        <f t="shared" si="12"/>
        <v>0</v>
      </c>
      <c r="R69" s="3">
        <f t="shared" ref="R69:R100" si="16">+P69/$P$267</f>
        <v>0</v>
      </c>
      <c r="T69" s="5">
        <f>+R69*(assessment!$J$275*assessment!$E$3)</f>
        <v>0</v>
      </c>
      <c r="V69" s="6">
        <f>+T69/payroll!F69</f>
        <v>0</v>
      </c>
      <c r="X69" s="5">
        <f>IF(V69&lt;$X$2,T69, +payroll!F69 * $X$2)</f>
        <v>0</v>
      </c>
      <c r="Z69" s="5">
        <f t="shared" si="13"/>
        <v>0</v>
      </c>
      <c r="AB69" t="e">
        <f t="shared" si="14"/>
        <v>#DIV/0!</v>
      </c>
    </row>
    <row r="70" spans="1:28">
      <c r="A70" t="s">
        <v>106</v>
      </c>
      <c r="B70" t="s">
        <v>107</v>
      </c>
      <c r="D70" s="42">
        <v>18</v>
      </c>
      <c r="E70" s="42">
        <v>14</v>
      </c>
      <c r="F70" s="42">
        <v>13</v>
      </c>
      <c r="G70">
        <f t="shared" si="9"/>
        <v>45</v>
      </c>
      <c r="I70" s="22">
        <f t="shared" si="10"/>
        <v>15</v>
      </c>
      <c r="J70" s="6">
        <f>+IFR!AD70</f>
        <v>2.3958229170748458E-2</v>
      </c>
      <c r="K70" s="14">
        <f t="shared" si="15"/>
        <v>0.95</v>
      </c>
      <c r="L70" s="22">
        <f t="shared" si="11"/>
        <v>14.25</v>
      </c>
      <c r="M70" s="14">
        <v>1</v>
      </c>
      <c r="N70" s="14">
        <v>1</v>
      </c>
      <c r="P70" s="22">
        <f t="shared" si="12"/>
        <v>14.25</v>
      </c>
      <c r="R70" s="3">
        <f t="shared" si="16"/>
        <v>2.2047845113243422E-3</v>
      </c>
      <c r="T70" s="5">
        <f>+R70*(assessment!$J$275*assessment!$E$3)</f>
        <v>17328.437833457552</v>
      </c>
      <c r="V70" s="6">
        <f>+T70/payroll!F70</f>
        <v>5.3288881028990508E-4</v>
      </c>
      <c r="X70" s="5">
        <f>IF(V70&lt;$X$2,T70, +payroll!F70 * $X$2)</f>
        <v>17328.437833457552</v>
      </c>
      <c r="Z70" s="5">
        <f t="shared" si="13"/>
        <v>0</v>
      </c>
      <c r="AB70">
        <f t="shared" si="14"/>
        <v>1</v>
      </c>
    </row>
    <row r="71" spans="1:28">
      <c r="A71" t="s">
        <v>108</v>
      </c>
      <c r="B71" t="s">
        <v>109</v>
      </c>
      <c r="D71" s="42">
        <v>0</v>
      </c>
      <c r="E71" s="42">
        <v>0</v>
      </c>
      <c r="F71" s="42">
        <v>1</v>
      </c>
      <c r="G71">
        <f t="shared" si="9"/>
        <v>1</v>
      </c>
      <c r="I71" s="22">
        <f t="shared" si="10"/>
        <v>0.33333333333333331</v>
      </c>
      <c r="J71" s="6">
        <f>+IFR!AD71</f>
        <v>5.0000000000000001E-3</v>
      </c>
      <c r="K71" s="14">
        <f t="shared" si="15"/>
        <v>0.95</v>
      </c>
      <c r="L71" s="22">
        <f t="shared" si="11"/>
        <v>0.31666666666666665</v>
      </c>
      <c r="M71" s="14">
        <v>1</v>
      </c>
      <c r="N71" s="14">
        <v>1</v>
      </c>
      <c r="P71" s="22">
        <f t="shared" si="12"/>
        <v>0.31666666666666665</v>
      </c>
      <c r="R71" s="3">
        <f t="shared" si="16"/>
        <v>4.8995211362763162E-5</v>
      </c>
      <c r="T71" s="5">
        <f>+R71*(assessment!$J$275*assessment!$E$3)</f>
        <v>385.07639629905674</v>
      </c>
      <c r="V71" s="6">
        <f>+T71/payroll!F71</f>
        <v>2.9360867996780613E-4</v>
      </c>
      <c r="X71" s="5">
        <f>IF(V71&lt;$X$2,T71, +payroll!F71 * $X$2)</f>
        <v>385.07639629905674</v>
      </c>
      <c r="Z71" s="5">
        <f t="shared" si="13"/>
        <v>0</v>
      </c>
      <c r="AB71">
        <f t="shared" si="14"/>
        <v>1</v>
      </c>
    </row>
    <row r="72" spans="1:28">
      <c r="A72" t="s">
        <v>110</v>
      </c>
      <c r="B72" t="s">
        <v>111</v>
      </c>
      <c r="D72" s="42">
        <v>0</v>
      </c>
      <c r="E72" s="42">
        <v>0</v>
      </c>
      <c r="F72" s="42">
        <v>0</v>
      </c>
      <c r="G72">
        <f t="shared" si="9"/>
        <v>0</v>
      </c>
      <c r="I72" s="22">
        <f t="shared" si="10"/>
        <v>0</v>
      </c>
      <c r="J72" s="6">
        <f>+IFR!AD72</f>
        <v>0</v>
      </c>
      <c r="K72" s="14">
        <f t="shared" si="15"/>
        <v>0.95</v>
      </c>
      <c r="L72" s="22">
        <f t="shared" si="11"/>
        <v>0</v>
      </c>
      <c r="M72" s="14">
        <v>1</v>
      </c>
      <c r="N72" s="14">
        <v>1</v>
      </c>
      <c r="P72" s="22">
        <f t="shared" si="12"/>
        <v>0</v>
      </c>
      <c r="R72" s="3">
        <f t="shared" si="16"/>
        <v>0</v>
      </c>
      <c r="T72" s="5">
        <f>+R72*(assessment!$J$275*assessment!$E$3)</f>
        <v>0</v>
      </c>
      <c r="V72" s="6">
        <f>+T72/payroll!F72</f>
        <v>0</v>
      </c>
      <c r="X72" s="5">
        <f>IF(V72&lt;$X$2,T72, +payroll!F72 * $X$2)</f>
        <v>0</v>
      </c>
      <c r="Z72" s="5">
        <f t="shared" si="13"/>
        <v>0</v>
      </c>
      <c r="AB72" t="e">
        <f t="shared" si="14"/>
        <v>#DIV/0!</v>
      </c>
    </row>
    <row r="73" spans="1:28">
      <c r="A73" t="s">
        <v>112</v>
      </c>
      <c r="B73" t="s">
        <v>113</v>
      </c>
      <c r="D73" s="42">
        <v>0</v>
      </c>
      <c r="E73" s="42">
        <v>0</v>
      </c>
      <c r="F73" s="42">
        <v>0</v>
      </c>
      <c r="G73">
        <f t="shared" si="9"/>
        <v>0</v>
      </c>
      <c r="I73" s="22">
        <f t="shared" si="10"/>
        <v>0</v>
      </c>
      <c r="J73" s="6">
        <f>+IFR!AD73</f>
        <v>0</v>
      </c>
      <c r="K73" s="14">
        <f t="shared" si="15"/>
        <v>0.95</v>
      </c>
      <c r="L73" s="22">
        <f t="shared" si="11"/>
        <v>0</v>
      </c>
      <c r="M73" s="14">
        <v>1</v>
      </c>
      <c r="N73" s="14">
        <v>1</v>
      </c>
      <c r="P73" s="22">
        <f t="shared" si="12"/>
        <v>0</v>
      </c>
      <c r="R73" s="3">
        <f t="shared" si="16"/>
        <v>0</v>
      </c>
      <c r="T73" s="5">
        <f>+R73*(assessment!$J$275*assessment!$E$3)</f>
        <v>0</v>
      </c>
      <c r="V73" s="6">
        <f>+T73/payroll!F73</f>
        <v>0</v>
      </c>
      <c r="X73" s="5">
        <f>IF(V73&lt;$X$2,T73, +payroll!F73 * $X$2)</f>
        <v>0</v>
      </c>
      <c r="Z73" s="5">
        <f t="shared" si="13"/>
        <v>0</v>
      </c>
      <c r="AB73" t="e">
        <f t="shared" si="14"/>
        <v>#DIV/0!</v>
      </c>
    </row>
    <row r="74" spans="1:28">
      <c r="A74" t="s">
        <v>114</v>
      </c>
      <c r="B74" t="s">
        <v>115</v>
      </c>
      <c r="D74" s="42">
        <v>0</v>
      </c>
      <c r="E74" s="42">
        <v>0</v>
      </c>
      <c r="F74" s="42">
        <v>0</v>
      </c>
      <c r="G74">
        <f t="shared" si="9"/>
        <v>0</v>
      </c>
      <c r="I74" s="22">
        <f t="shared" si="10"/>
        <v>0</v>
      </c>
      <c r="J74" s="6">
        <f>+IFR!AD74</f>
        <v>0</v>
      </c>
      <c r="K74" s="14">
        <f t="shared" si="15"/>
        <v>0.95</v>
      </c>
      <c r="L74" s="22">
        <f t="shared" si="11"/>
        <v>0</v>
      </c>
      <c r="M74" s="14">
        <v>1</v>
      </c>
      <c r="N74" s="14">
        <v>1</v>
      </c>
      <c r="P74" s="22">
        <f t="shared" si="12"/>
        <v>0</v>
      </c>
      <c r="R74" s="3">
        <f t="shared" si="16"/>
        <v>0</v>
      </c>
      <c r="T74" s="5">
        <f>+R74*(assessment!$J$275*assessment!$E$3)</f>
        <v>0</v>
      </c>
      <c r="V74" s="6">
        <f>+T74/payroll!F74</f>
        <v>0</v>
      </c>
      <c r="X74" s="5">
        <f>IF(V74&lt;$X$2,T74, +payroll!F74 * $X$2)</f>
        <v>0</v>
      </c>
      <c r="Z74" s="5">
        <f t="shared" si="13"/>
        <v>0</v>
      </c>
      <c r="AB74" t="e">
        <f t="shared" si="14"/>
        <v>#DIV/0!</v>
      </c>
    </row>
    <row r="75" spans="1:28">
      <c r="A75" t="s">
        <v>116</v>
      </c>
      <c r="B75" t="s">
        <v>117</v>
      </c>
      <c r="D75" s="42">
        <v>0</v>
      </c>
      <c r="E75" s="42">
        <v>0</v>
      </c>
      <c r="F75" s="42">
        <v>0</v>
      </c>
      <c r="G75">
        <f t="shared" si="9"/>
        <v>0</v>
      </c>
      <c r="I75" s="22">
        <f t="shared" si="10"/>
        <v>0</v>
      </c>
      <c r="J75" s="6">
        <f>+IFR!AD75</f>
        <v>0</v>
      </c>
      <c r="K75" s="14">
        <f t="shared" si="15"/>
        <v>0.95</v>
      </c>
      <c r="L75" s="22">
        <f t="shared" si="11"/>
        <v>0</v>
      </c>
      <c r="M75" s="14">
        <v>1</v>
      </c>
      <c r="N75" s="14">
        <v>1</v>
      </c>
      <c r="P75" s="22">
        <f t="shared" si="12"/>
        <v>0</v>
      </c>
      <c r="R75" s="3">
        <f t="shared" si="16"/>
        <v>0</v>
      </c>
      <c r="T75" s="5">
        <f>+R75*(assessment!$J$275*assessment!$E$3)</f>
        <v>0</v>
      </c>
      <c r="V75" s="6">
        <f>+T75/payroll!F75</f>
        <v>0</v>
      </c>
      <c r="X75" s="5">
        <f>IF(V75&lt;$X$2,T75, +payroll!F75 * $X$2)</f>
        <v>0</v>
      </c>
      <c r="Z75" s="5">
        <f t="shared" si="13"/>
        <v>0</v>
      </c>
      <c r="AB75" t="e">
        <f t="shared" si="14"/>
        <v>#DIV/0!</v>
      </c>
    </row>
    <row r="76" spans="1:28">
      <c r="A76" t="s">
        <v>118</v>
      </c>
      <c r="B76" t="s">
        <v>119</v>
      </c>
      <c r="D76" s="42">
        <v>1</v>
      </c>
      <c r="E76" s="42">
        <v>1</v>
      </c>
      <c r="F76" s="42">
        <v>0</v>
      </c>
      <c r="G76">
        <f t="shared" si="9"/>
        <v>2</v>
      </c>
      <c r="I76" s="22">
        <f t="shared" si="10"/>
        <v>0.66666666666666663</v>
      </c>
      <c r="J76" s="6">
        <f>+IFR!AD76</f>
        <v>3.0240423046178446E-3</v>
      </c>
      <c r="K76" s="14">
        <f t="shared" si="15"/>
        <v>0.95</v>
      </c>
      <c r="L76" s="22">
        <f t="shared" si="11"/>
        <v>0.6333333333333333</v>
      </c>
      <c r="M76" s="14">
        <v>1</v>
      </c>
      <c r="N76" s="14">
        <v>1</v>
      </c>
      <c r="P76" s="22">
        <f t="shared" si="12"/>
        <v>0.6333333333333333</v>
      </c>
      <c r="R76" s="3">
        <f t="shared" si="16"/>
        <v>9.7990422725526325E-5</v>
      </c>
      <c r="T76" s="5">
        <f>+R76*(assessment!$J$275*assessment!$E$3)</f>
        <v>770.15279259811348</v>
      </c>
      <c r="V76" s="6">
        <f>+T76/payroll!F76</f>
        <v>6.5475191619181506E-5</v>
      </c>
      <c r="X76" s="5">
        <f>IF(V76&lt;$X$2,T76, +payroll!F76 * $X$2)</f>
        <v>770.15279259811348</v>
      </c>
      <c r="Z76" s="5">
        <f t="shared" si="13"/>
        <v>0</v>
      </c>
      <c r="AB76">
        <f t="shared" si="14"/>
        <v>1</v>
      </c>
    </row>
    <row r="77" spans="1:28">
      <c r="A77" t="s">
        <v>120</v>
      </c>
      <c r="B77" t="s">
        <v>121</v>
      </c>
      <c r="D77" s="42">
        <v>0</v>
      </c>
      <c r="E77" s="42">
        <v>0</v>
      </c>
      <c r="F77" s="42">
        <v>0</v>
      </c>
      <c r="G77">
        <f t="shared" si="9"/>
        <v>0</v>
      </c>
      <c r="I77" s="22">
        <f t="shared" si="10"/>
        <v>0</v>
      </c>
      <c r="J77" s="6">
        <f>+IFR!AD77</f>
        <v>0</v>
      </c>
      <c r="K77" s="14">
        <f t="shared" si="15"/>
        <v>0.95</v>
      </c>
      <c r="L77" s="22">
        <f t="shared" si="11"/>
        <v>0</v>
      </c>
      <c r="M77" s="14">
        <v>1</v>
      </c>
      <c r="N77" s="14">
        <v>1</v>
      </c>
      <c r="P77" s="22">
        <f t="shared" si="12"/>
        <v>0</v>
      </c>
      <c r="R77" s="3">
        <f t="shared" si="16"/>
        <v>0</v>
      </c>
      <c r="T77" s="5">
        <f>+R77*(assessment!$J$275*assessment!$E$3)</f>
        <v>0</v>
      </c>
      <c r="V77" s="6">
        <f>+T77/payroll!F77</f>
        <v>0</v>
      </c>
      <c r="X77" s="5">
        <f>IF(V77&lt;$X$2,T77, +payroll!F77 * $X$2)</f>
        <v>0</v>
      </c>
      <c r="Z77" s="5">
        <f t="shared" si="13"/>
        <v>0</v>
      </c>
      <c r="AB77" t="e">
        <f t="shared" si="14"/>
        <v>#DIV/0!</v>
      </c>
    </row>
    <row r="78" spans="1:28">
      <c r="A78" t="s">
        <v>122</v>
      </c>
      <c r="B78" t="s">
        <v>123</v>
      </c>
      <c r="D78" s="42">
        <v>0</v>
      </c>
      <c r="E78" s="42">
        <v>0</v>
      </c>
      <c r="F78" s="42">
        <v>0</v>
      </c>
      <c r="G78">
        <f t="shared" si="9"/>
        <v>0</v>
      </c>
      <c r="I78" s="22">
        <f t="shared" si="10"/>
        <v>0</v>
      </c>
      <c r="J78" s="6">
        <f>+IFR!AD78</f>
        <v>0</v>
      </c>
      <c r="K78" s="14">
        <f t="shared" si="15"/>
        <v>0.95</v>
      </c>
      <c r="L78" s="22">
        <f t="shared" si="11"/>
        <v>0</v>
      </c>
      <c r="M78" s="14">
        <v>1</v>
      </c>
      <c r="N78" s="14">
        <v>1</v>
      </c>
      <c r="P78" s="22">
        <f t="shared" si="12"/>
        <v>0</v>
      </c>
      <c r="R78" s="3">
        <f t="shared" si="16"/>
        <v>0</v>
      </c>
      <c r="T78" s="5">
        <f>+R78*(assessment!$J$275*assessment!$E$3)</f>
        <v>0</v>
      </c>
      <c r="V78" s="6">
        <f>+T78/payroll!F78</f>
        <v>0</v>
      </c>
      <c r="X78" s="5">
        <f>IF(V78&lt;$X$2,T78, +payroll!F78 * $X$2)</f>
        <v>0</v>
      </c>
      <c r="Z78" s="5">
        <f t="shared" si="13"/>
        <v>0</v>
      </c>
      <c r="AB78" t="e">
        <f t="shared" si="14"/>
        <v>#DIV/0!</v>
      </c>
    </row>
    <row r="79" spans="1:28">
      <c r="A79" t="s">
        <v>124</v>
      </c>
      <c r="B79" t="s">
        <v>504</v>
      </c>
      <c r="D79" s="42">
        <v>0</v>
      </c>
      <c r="E79" s="42">
        <v>0</v>
      </c>
      <c r="F79" s="42">
        <v>0</v>
      </c>
      <c r="G79">
        <f t="shared" si="9"/>
        <v>0</v>
      </c>
      <c r="I79" s="22">
        <f t="shared" si="10"/>
        <v>0</v>
      </c>
      <c r="J79" s="6">
        <f>+IFR!AD79</f>
        <v>0</v>
      </c>
      <c r="K79" s="14">
        <f t="shared" si="15"/>
        <v>0.95</v>
      </c>
      <c r="L79" s="22">
        <f t="shared" si="11"/>
        <v>0</v>
      </c>
      <c r="M79" s="14">
        <v>1</v>
      </c>
      <c r="N79" s="14">
        <v>1</v>
      </c>
      <c r="P79" s="22">
        <f t="shared" si="12"/>
        <v>0</v>
      </c>
      <c r="R79" s="3">
        <f t="shared" si="16"/>
        <v>0</v>
      </c>
      <c r="T79" s="5">
        <f>+R79*(assessment!$J$275*assessment!$E$3)</f>
        <v>0</v>
      </c>
      <c r="V79" s="6">
        <f>+T79/payroll!F79</f>
        <v>0</v>
      </c>
      <c r="X79" s="5">
        <f>IF(V79&lt;$X$2,T79, +payroll!F79 * $X$2)</f>
        <v>0</v>
      </c>
      <c r="Z79" s="5">
        <f t="shared" si="13"/>
        <v>0</v>
      </c>
      <c r="AB79" t="e">
        <f t="shared" si="14"/>
        <v>#DIV/0!</v>
      </c>
    </row>
    <row r="80" spans="1:28">
      <c r="A80" t="s">
        <v>125</v>
      </c>
      <c r="B80" t="s">
        <v>126</v>
      </c>
      <c r="D80" s="42">
        <v>2</v>
      </c>
      <c r="E80" s="42">
        <v>3</v>
      </c>
      <c r="F80" s="42">
        <v>3</v>
      </c>
      <c r="G80">
        <f t="shared" si="9"/>
        <v>8</v>
      </c>
      <c r="I80" s="22">
        <f t="shared" si="10"/>
        <v>2.6666666666666665</v>
      </c>
      <c r="J80" s="6">
        <f>+IFR!AD80</f>
        <v>2.4818435818483048E-2</v>
      </c>
      <c r="K80" s="14">
        <f t="shared" si="15"/>
        <v>0.95</v>
      </c>
      <c r="L80" s="22">
        <f t="shared" si="11"/>
        <v>2.5333333333333332</v>
      </c>
      <c r="M80" s="14">
        <v>1</v>
      </c>
      <c r="N80" s="14">
        <v>1</v>
      </c>
      <c r="P80" s="22">
        <f t="shared" si="12"/>
        <v>2.5333333333333332</v>
      </c>
      <c r="R80" s="3">
        <f t="shared" si="16"/>
        <v>3.919616909021053E-4</v>
      </c>
      <c r="T80" s="5">
        <f>+R80*(assessment!$J$275*assessment!$E$3)</f>
        <v>3080.6111703924539</v>
      </c>
      <c r="V80" s="6">
        <f>+T80/payroll!F80</f>
        <v>5.2248737593470706E-4</v>
      </c>
      <c r="X80" s="5">
        <f>IF(V80&lt;$X$2,T80, +payroll!F80 * $X$2)</f>
        <v>3080.6111703924539</v>
      </c>
      <c r="Z80" s="5">
        <f t="shared" si="13"/>
        <v>0</v>
      </c>
      <c r="AB80">
        <f t="shared" si="14"/>
        <v>1</v>
      </c>
    </row>
    <row r="81" spans="1:28">
      <c r="A81" t="s">
        <v>483</v>
      </c>
      <c r="B81" t="s">
        <v>540</v>
      </c>
      <c r="D81" s="42">
        <v>0</v>
      </c>
      <c r="E81" s="42">
        <v>0</v>
      </c>
      <c r="F81" s="42">
        <v>0</v>
      </c>
      <c r="G81">
        <f>SUM(D81:F81)</f>
        <v>0</v>
      </c>
      <c r="I81" s="22">
        <f>AVERAGE(D81:F81)</f>
        <v>0</v>
      </c>
      <c r="J81" s="6">
        <f>+IFR!AD81</f>
        <v>0</v>
      </c>
      <c r="K81" s="14">
        <f t="shared" si="15"/>
        <v>0.95</v>
      </c>
      <c r="L81" s="22">
        <f>+I81*K81</f>
        <v>0</v>
      </c>
      <c r="M81" s="14">
        <v>1</v>
      </c>
      <c r="N81" s="14">
        <v>1</v>
      </c>
      <c r="P81" s="22">
        <f>+L81*M81*N81</f>
        <v>0</v>
      </c>
      <c r="R81" s="3">
        <f t="shared" si="16"/>
        <v>0</v>
      </c>
      <c r="T81" s="5">
        <f>+R81*(assessment!$J$275*assessment!$E$3)</f>
        <v>0</v>
      </c>
      <c r="V81" s="6">
        <f>+T81/payroll!F81</f>
        <v>0</v>
      </c>
      <c r="X81" s="5">
        <f>IF(V81&lt;$X$2,T81, +payroll!F81 * $X$2)</f>
        <v>0</v>
      </c>
      <c r="Z81" s="5">
        <f>+T81-X81</f>
        <v>0</v>
      </c>
      <c r="AB81" t="e">
        <f>+X81/T81</f>
        <v>#DIV/0!</v>
      </c>
    </row>
    <row r="82" spans="1:28">
      <c r="A82" t="s">
        <v>127</v>
      </c>
      <c r="B82" t="s">
        <v>498</v>
      </c>
      <c r="D82" s="42">
        <v>0</v>
      </c>
      <c r="E82" s="42">
        <v>1</v>
      </c>
      <c r="F82" s="42">
        <v>0</v>
      </c>
      <c r="G82">
        <f t="shared" si="9"/>
        <v>1</v>
      </c>
      <c r="I82" s="22">
        <f t="shared" si="10"/>
        <v>0.33333333333333331</v>
      </c>
      <c r="J82" s="6">
        <f>+IFR!AD82</f>
        <v>2.0846362309776944E-3</v>
      </c>
      <c r="K82" s="14">
        <f t="shared" si="15"/>
        <v>0.95</v>
      </c>
      <c r="L82" s="22">
        <f t="shared" si="11"/>
        <v>0.31666666666666665</v>
      </c>
      <c r="M82" s="14">
        <v>1</v>
      </c>
      <c r="N82" s="14">
        <v>1</v>
      </c>
      <c r="P82" s="22">
        <f t="shared" si="12"/>
        <v>0.31666666666666665</v>
      </c>
      <c r="R82" s="3">
        <f t="shared" si="16"/>
        <v>4.8995211362763162E-5</v>
      </c>
      <c r="T82" s="5">
        <f>+R82*(assessment!$J$275*assessment!$E$3)</f>
        <v>385.07639629905674</v>
      </c>
      <c r="V82" s="6">
        <f>+T82/payroll!F82</f>
        <v>4.8328699010329236E-5</v>
      </c>
      <c r="X82" s="5">
        <f>IF(V82&lt;$X$2,T82, +payroll!F82 * $X$2)</f>
        <v>385.07639629905674</v>
      </c>
      <c r="Z82" s="5">
        <f t="shared" si="13"/>
        <v>0</v>
      </c>
      <c r="AB82">
        <f t="shared" si="14"/>
        <v>1</v>
      </c>
    </row>
    <row r="83" spans="1:28">
      <c r="A83" t="s">
        <v>128</v>
      </c>
      <c r="B83" t="s">
        <v>129</v>
      </c>
      <c r="D83" s="42">
        <v>0</v>
      </c>
      <c r="E83" s="42">
        <v>0</v>
      </c>
      <c r="F83" s="42">
        <v>0</v>
      </c>
      <c r="G83">
        <f t="shared" si="9"/>
        <v>0</v>
      </c>
      <c r="I83" s="22">
        <f t="shared" si="10"/>
        <v>0</v>
      </c>
      <c r="J83" s="6">
        <f>+IFR!AD83</f>
        <v>0</v>
      </c>
      <c r="K83" s="14">
        <f t="shared" si="15"/>
        <v>0.95</v>
      </c>
      <c r="L83" s="22">
        <f t="shared" si="11"/>
        <v>0</v>
      </c>
      <c r="M83" s="14">
        <v>1</v>
      </c>
      <c r="N83" s="14">
        <v>1</v>
      </c>
      <c r="P83" s="22">
        <f t="shared" si="12"/>
        <v>0</v>
      </c>
      <c r="R83" s="3">
        <f t="shared" si="16"/>
        <v>0</v>
      </c>
      <c r="T83" s="5">
        <f>+R83*(assessment!$J$275*assessment!$E$3)</f>
        <v>0</v>
      </c>
      <c r="V83" s="6">
        <f>+T83/payroll!F83</f>
        <v>0</v>
      </c>
      <c r="X83" s="5">
        <f>IF(V83&lt;$X$2,T83, +payroll!F83 * $X$2)</f>
        <v>0</v>
      </c>
      <c r="Z83" s="5">
        <f t="shared" si="13"/>
        <v>0</v>
      </c>
      <c r="AB83" t="e">
        <f t="shared" si="14"/>
        <v>#DIV/0!</v>
      </c>
    </row>
    <row r="84" spans="1:28">
      <c r="A84" t="s">
        <v>130</v>
      </c>
      <c r="B84" t="s">
        <v>541</v>
      </c>
      <c r="D84" s="42">
        <v>1</v>
      </c>
      <c r="E84" s="42">
        <v>1</v>
      </c>
      <c r="F84" s="42">
        <v>0</v>
      </c>
      <c r="G84">
        <f t="shared" si="9"/>
        <v>2</v>
      </c>
      <c r="I84" s="22">
        <f t="shared" si="10"/>
        <v>0.66666666666666663</v>
      </c>
      <c r="J84" s="6">
        <f>+IFR!AD84</f>
        <v>4.796810766960021E-3</v>
      </c>
      <c r="K84" s="14">
        <f t="shared" si="15"/>
        <v>0.95</v>
      </c>
      <c r="L84" s="22">
        <f t="shared" si="11"/>
        <v>0.6333333333333333</v>
      </c>
      <c r="M84" s="14">
        <v>1</v>
      </c>
      <c r="N84" s="14">
        <v>1</v>
      </c>
      <c r="P84" s="22">
        <f t="shared" si="12"/>
        <v>0.6333333333333333</v>
      </c>
      <c r="R84" s="3">
        <f t="shared" si="16"/>
        <v>9.7990422725526325E-5</v>
      </c>
      <c r="T84" s="5">
        <f>+R84*(assessment!$J$275*assessment!$E$3)</f>
        <v>770.15279259811348</v>
      </c>
      <c r="V84" s="6">
        <f>+T84/payroll!F84</f>
        <v>1.3206171384465184E-4</v>
      </c>
      <c r="X84" s="5">
        <f>IF(V84&lt;$X$2,T84, +payroll!F84 * $X$2)</f>
        <v>770.15279259811348</v>
      </c>
      <c r="Z84" s="5">
        <f t="shared" si="13"/>
        <v>0</v>
      </c>
      <c r="AB84">
        <f t="shared" si="14"/>
        <v>1</v>
      </c>
    </row>
    <row r="85" spans="1:28">
      <c r="A85" t="s">
        <v>131</v>
      </c>
      <c r="B85" t="s">
        <v>132</v>
      </c>
      <c r="D85" s="42">
        <v>0</v>
      </c>
      <c r="E85" s="42">
        <v>0</v>
      </c>
      <c r="F85" s="42">
        <v>0</v>
      </c>
      <c r="G85">
        <f t="shared" si="9"/>
        <v>0</v>
      </c>
      <c r="I85" s="22">
        <f t="shared" si="10"/>
        <v>0</v>
      </c>
      <c r="J85" s="6">
        <f>+IFR!AD85</f>
        <v>0</v>
      </c>
      <c r="K85" s="14">
        <f t="shared" si="15"/>
        <v>0.95</v>
      </c>
      <c r="L85" s="22">
        <f t="shared" si="11"/>
        <v>0</v>
      </c>
      <c r="M85" s="14">
        <v>1</v>
      </c>
      <c r="N85" s="14">
        <v>1</v>
      </c>
      <c r="P85" s="22">
        <f t="shared" si="12"/>
        <v>0</v>
      </c>
      <c r="R85" s="3">
        <f t="shared" si="16"/>
        <v>0</v>
      </c>
      <c r="T85" s="5">
        <f>+R85*(assessment!$J$275*assessment!$E$3)</f>
        <v>0</v>
      </c>
      <c r="V85" s="6">
        <f>+T85/payroll!F85</f>
        <v>0</v>
      </c>
      <c r="X85" s="5">
        <f>IF(V85&lt;$X$2,T85, +payroll!F85 * $X$2)</f>
        <v>0</v>
      </c>
      <c r="Z85" s="5">
        <f t="shared" si="13"/>
        <v>0</v>
      </c>
      <c r="AB85" t="e">
        <f t="shared" si="14"/>
        <v>#DIV/0!</v>
      </c>
    </row>
    <row r="86" spans="1:28">
      <c r="A86" t="s">
        <v>133</v>
      </c>
      <c r="B86" t="s">
        <v>542</v>
      </c>
      <c r="D86" s="42">
        <v>0</v>
      </c>
      <c r="E86" s="42">
        <v>0</v>
      </c>
      <c r="F86" s="42">
        <v>0</v>
      </c>
      <c r="G86">
        <f t="shared" si="9"/>
        <v>0</v>
      </c>
      <c r="I86" s="22">
        <f t="shared" si="10"/>
        <v>0</v>
      </c>
      <c r="J86" s="6">
        <f>+IFR!AD86</f>
        <v>0</v>
      </c>
      <c r="K86" s="14">
        <f t="shared" si="15"/>
        <v>0.95</v>
      </c>
      <c r="L86" s="22">
        <f t="shared" si="11"/>
        <v>0</v>
      </c>
      <c r="M86" s="14">
        <v>1</v>
      </c>
      <c r="N86" s="14">
        <v>1</v>
      </c>
      <c r="P86" s="22">
        <f t="shared" si="12"/>
        <v>0</v>
      </c>
      <c r="R86" s="3">
        <f t="shared" si="16"/>
        <v>0</v>
      </c>
      <c r="T86" s="5">
        <f>+R86*(assessment!$J$275*assessment!$E$3)</f>
        <v>0</v>
      </c>
      <c r="V86" s="6">
        <f>+T86/payroll!F86</f>
        <v>0</v>
      </c>
      <c r="X86" s="5">
        <f>IF(V86&lt;$X$2,T86, +payroll!F86 * $X$2)</f>
        <v>0</v>
      </c>
      <c r="Z86" s="5">
        <f t="shared" si="13"/>
        <v>0</v>
      </c>
      <c r="AB86" t="e">
        <f t="shared" si="14"/>
        <v>#DIV/0!</v>
      </c>
    </row>
    <row r="87" spans="1:28">
      <c r="A87" t="s">
        <v>134</v>
      </c>
      <c r="B87" t="s">
        <v>135</v>
      </c>
      <c r="D87" s="42">
        <v>0</v>
      </c>
      <c r="E87" s="42">
        <v>0</v>
      </c>
      <c r="F87" s="42">
        <v>0</v>
      </c>
      <c r="G87">
        <f t="shared" si="9"/>
        <v>0</v>
      </c>
      <c r="I87" s="22">
        <f t="shared" si="10"/>
        <v>0</v>
      </c>
      <c r="J87" s="6">
        <f>+IFR!AD87</f>
        <v>0</v>
      </c>
      <c r="K87" s="14">
        <f t="shared" si="15"/>
        <v>0.95</v>
      </c>
      <c r="L87" s="22">
        <f t="shared" si="11"/>
        <v>0</v>
      </c>
      <c r="M87" s="14">
        <v>1</v>
      </c>
      <c r="N87" s="14">
        <v>1</v>
      </c>
      <c r="P87" s="22">
        <f t="shared" si="12"/>
        <v>0</v>
      </c>
      <c r="R87" s="3">
        <f t="shared" si="16"/>
        <v>0</v>
      </c>
      <c r="T87" s="5">
        <f>+R87*(assessment!$J$275*assessment!$E$3)</f>
        <v>0</v>
      </c>
      <c r="V87" s="6">
        <f>+T87/payroll!F87</f>
        <v>0</v>
      </c>
      <c r="X87" s="5">
        <f>IF(V87&lt;$X$2,T87, +payroll!F87 * $X$2)</f>
        <v>0</v>
      </c>
      <c r="Z87" s="5">
        <f t="shared" si="13"/>
        <v>0</v>
      </c>
      <c r="AB87" t="e">
        <f t="shared" si="14"/>
        <v>#DIV/0!</v>
      </c>
    </row>
    <row r="88" spans="1:28">
      <c r="A88" t="s">
        <v>136</v>
      </c>
      <c r="B88" t="s">
        <v>137</v>
      </c>
      <c r="D88" s="42">
        <v>0</v>
      </c>
      <c r="E88" s="42">
        <v>0</v>
      </c>
      <c r="F88" s="42">
        <v>0</v>
      </c>
      <c r="G88">
        <f t="shared" si="9"/>
        <v>0</v>
      </c>
      <c r="I88" s="22">
        <f t="shared" si="10"/>
        <v>0</v>
      </c>
      <c r="J88" s="6">
        <f>+IFR!AD88</f>
        <v>0</v>
      </c>
      <c r="K88" s="14">
        <f t="shared" si="15"/>
        <v>0.95</v>
      </c>
      <c r="L88" s="22">
        <f t="shared" si="11"/>
        <v>0</v>
      </c>
      <c r="M88" s="14">
        <v>1</v>
      </c>
      <c r="N88" s="14">
        <v>1</v>
      </c>
      <c r="P88" s="22">
        <f t="shared" si="12"/>
        <v>0</v>
      </c>
      <c r="R88" s="3">
        <f t="shared" si="16"/>
        <v>0</v>
      </c>
      <c r="T88" s="5">
        <f>+R88*(assessment!$J$275*assessment!$E$3)</f>
        <v>0</v>
      </c>
      <c r="V88" s="6">
        <f>+T88/payroll!F88</f>
        <v>0</v>
      </c>
      <c r="X88" s="5">
        <f>IF(V88&lt;$X$2,T88, +payroll!F88 * $X$2)</f>
        <v>0</v>
      </c>
      <c r="Z88" s="5">
        <f t="shared" si="13"/>
        <v>0</v>
      </c>
      <c r="AB88" t="e">
        <f t="shared" si="14"/>
        <v>#DIV/0!</v>
      </c>
    </row>
    <row r="89" spans="1:28">
      <c r="A89" t="s">
        <v>138</v>
      </c>
      <c r="B89" t="s">
        <v>139</v>
      </c>
      <c r="D89" s="42">
        <v>0</v>
      </c>
      <c r="E89" s="42">
        <v>1</v>
      </c>
      <c r="F89" s="42">
        <v>2</v>
      </c>
      <c r="G89">
        <f t="shared" si="9"/>
        <v>3</v>
      </c>
      <c r="I89" s="22">
        <f t="shared" si="10"/>
        <v>1</v>
      </c>
      <c r="J89" s="6">
        <f>+IFR!AD89</f>
        <v>1.3333333333333334E-2</v>
      </c>
      <c r="K89" s="14">
        <f t="shared" si="15"/>
        <v>0.95</v>
      </c>
      <c r="L89" s="22">
        <f t="shared" si="11"/>
        <v>0.95</v>
      </c>
      <c r="M89" s="14">
        <v>1</v>
      </c>
      <c r="N89" s="14">
        <v>1</v>
      </c>
      <c r="P89" s="22">
        <f t="shared" si="12"/>
        <v>0.95</v>
      </c>
      <c r="R89" s="3">
        <f t="shared" si="16"/>
        <v>1.4698563408828947E-4</v>
      </c>
      <c r="T89" s="5">
        <f>+R89*(assessment!$J$275*assessment!$E$3)</f>
        <v>1155.2291888971702</v>
      </c>
      <c r="V89" s="6">
        <f>+T89/payroll!F89</f>
        <v>2.6544453634784709E-4</v>
      </c>
      <c r="X89" s="5">
        <f>IF(V89&lt;$X$2,T89, +payroll!F89 * $X$2)</f>
        <v>1155.2291888971702</v>
      </c>
      <c r="Z89" s="5">
        <f t="shared" si="13"/>
        <v>0</v>
      </c>
      <c r="AB89">
        <f t="shared" si="14"/>
        <v>1</v>
      </c>
    </row>
    <row r="90" spans="1:28">
      <c r="A90" t="s">
        <v>140</v>
      </c>
      <c r="B90" t="s">
        <v>141</v>
      </c>
      <c r="D90" s="42">
        <v>0</v>
      </c>
      <c r="E90" s="42">
        <v>0</v>
      </c>
      <c r="F90" s="42">
        <v>0</v>
      </c>
      <c r="G90">
        <f t="shared" si="9"/>
        <v>0</v>
      </c>
      <c r="I90" s="22">
        <f t="shared" si="10"/>
        <v>0</v>
      </c>
      <c r="J90" s="6">
        <f>+IFR!AD90</f>
        <v>0</v>
      </c>
      <c r="K90" s="14">
        <f t="shared" si="15"/>
        <v>0.95</v>
      </c>
      <c r="L90" s="22">
        <f t="shared" si="11"/>
        <v>0</v>
      </c>
      <c r="M90" s="14">
        <v>1</v>
      </c>
      <c r="N90" s="14">
        <v>1</v>
      </c>
      <c r="P90" s="22">
        <f t="shared" si="12"/>
        <v>0</v>
      </c>
      <c r="R90" s="3">
        <f t="shared" si="16"/>
        <v>0</v>
      </c>
      <c r="T90" s="5">
        <f>+R90*(assessment!$J$275*assessment!$E$3)</f>
        <v>0</v>
      </c>
      <c r="V90" s="6">
        <f>+T90/payroll!F90</f>
        <v>0</v>
      </c>
      <c r="X90" s="5">
        <f>IF(V90&lt;$X$2,T90, +payroll!F90 * $X$2)</f>
        <v>0</v>
      </c>
      <c r="Z90" s="5">
        <f t="shared" si="13"/>
        <v>0</v>
      </c>
      <c r="AB90" t="e">
        <f t="shared" si="14"/>
        <v>#DIV/0!</v>
      </c>
    </row>
    <row r="91" spans="1:28">
      <c r="A91" t="s">
        <v>142</v>
      </c>
      <c r="B91" t="s">
        <v>143</v>
      </c>
      <c r="D91" s="42">
        <v>137</v>
      </c>
      <c r="E91" s="42">
        <v>121</v>
      </c>
      <c r="F91" s="42">
        <v>179</v>
      </c>
      <c r="G91">
        <f t="shared" ref="G91:G96" si="17">SUM(D91:F91)</f>
        <v>437</v>
      </c>
      <c r="I91" s="22">
        <f t="shared" ref="I91:I96" si="18">AVERAGE(D91:F91)</f>
        <v>145.66666666666666</v>
      </c>
      <c r="J91" s="6">
        <f>+IFR!AD91</f>
        <v>1.2741583747502325E-2</v>
      </c>
      <c r="K91" s="14">
        <f t="shared" si="15"/>
        <v>0.95</v>
      </c>
      <c r="L91" s="22">
        <f t="shared" ref="L91:L96" si="19">+I91*K91</f>
        <v>138.38333333333333</v>
      </c>
      <c r="M91" s="14">
        <v>1</v>
      </c>
      <c r="N91" s="14">
        <v>1</v>
      </c>
      <c r="P91" s="22">
        <f t="shared" ref="P91:P96" si="20">+L91*M91*N91</f>
        <v>138.38333333333333</v>
      </c>
      <c r="R91" s="3">
        <f t="shared" si="16"/>
        <v>2.14109073655275E-2</v>
      </c>
      <c r="T91" s="5">
        <f>+R91*(assessment!$J$275*assessment!$E$3)</f>
        <v>168278.38518268778</v>
      </c>
      <c r="V91" s="6">
        <f>+T91/payroll!F91</f>
        <v>3.5397430250622483E-4</v>
      </c>
      <c r="X91" s="5">
        <f>IF(V91&lt;$X$2,T91, +payroll!F91 * $X$2)</f>
        <v>168278.38518268778</v>
      </c>
      <c r="Z91" s="5">
        <f t="shared" ref="Z91:Z96" si="21">+T91-X91</f>
        <v>0</v>
      </c>
      <c r="AB91">
        <f t="shared" ref="AB91:AB96" si="22">+X91/T91</f>
        <v>1</v>
      </c>
    </row>
    <row r="92" spans="1:28">
      <c r="A92" t="s">
        <v>144</v>
      </c>
      <c r="B92" t="s">
        <v>488</v>
      </c>
      <c r="D92" s="42">
        <v>254</v>
      </c>
      <c r="E92" s="42">
        <v>272</v>
      </c>
      <c r="F92" s="42">
        <v>271</v>
      </c>
      <c r="G92">
        <f>SUM(D92:F92)</f>
        <v>797</v>
      </c>
      <c r="I92" s="22">
        <f>AVERAGE(D92:F92)</f>
        <v>265.66666666666669</v>
      </c>
      <c r="J92" s="6">
        <f>+IFR!AD92</f>
        <v>2.3447851220473118E-2</v>
      </c>
      <c r="K92" s="14">
        <f t="shared" si="15"/>
        <v>0.95</v>
      </c>
      <c r="L92" s="22">
        <f>+I92*K92</f>
        <v>252.38333333333333</v>
      </c>
      <c r="M92" s="14">
        <v>1</v>
      </c>
      <c r="N92" s="14">
        <v>1</v>
      </c>
      <c r="P92" s="22">
        <f>+L92*M92*N92</f>
        <v>252.38333333333333</v>
      </c>
      <c r="R92" s="3">
        <f t="shared" si="16"/>
        <v>3.9049183456122238E-2</v>
      </c>
      <c r="T92" s="5">
        <f>+R92*(assessment!$J$275*assessment!$E$3)</f>
        <v>306905.8878503482</v>
      </c>
      <c r="V92" s="6">
        <f>+T92/payroll!F92</f>
        <v>6.481940319230194E-4</v>
      </c>
      <c r="X92" s="5">
        <f>IF(V92&lt;$X$2,T92, +payroll!F92 * $X$2)</f>
        <v>306905.8878503482</v>
      </c>
      <c r="Z92" s="5">
        <f>+T92-X92</f>
        <v>0</v>
      </c>
      <c r="AB92">
        <f>+X92/T92</f>
        <v>1</v>
      </c>
    </row>
    <row r="93" spans="1:28">
      <c r="A93" t="s">
        <v>145</v>
      </c>
      <c r="B93" t="s">
        <v>146</v>
      </c>
      <c r="D93" s="42">
        <v>0</v>
      </c>
      <c r="E93" s="42">
        <v>1</v>
      </c>
      <c r="F93" s="42">
        <v>3</v>
      </c>
      <c r="G93">
        <f>SUM(D93:F93)</f>
        <v>4</v>
      </c>
      <c r="I93" s="22">
        <f>AVERAGE(D93:F93)</f>
        <v>1.3333333333333333</v>
      </c>
      <c r="J93" s="6">
        <f>+IFR!AD93</f>
        <v>1.8333333333333333E-2</v>
      </c>
      <c r="K93" s="14">
        <f t="shared" si="15"/>
        <v>0.95</v>
      </c>
      <c r="L93" s="22">
        <f>+I93*K93</f>
        <v>1.2666666666666666</v>
      </c>
      <c r="M93" s="14">
        <v>1</v>
      </c>
      <c r="N93" s="14">
        <v>1</v>
      </c>
      <c r="P93" s="22">
        <f>+L93*M93*N93</f>
        <v>1.2666666666666666</v>
      </c>
      <c r="R93" s="3">
        <f t="shared" si="16"/>
        <v>1.9598084545105265E-4</v>
      </c>
      <c r="T93" s="5">
        <f>+R93*(assessment!$J$275*assessment!$E$3)</f>
        <v>1540.305585196227</v>
      </c>
      <c r="V93" s="6">
        <f>+T93/payroll!F93</f>
        <v>1.8334046535388724E-3</v>
      </c>
      <c r="X93" s="5">
        <f>IF(V93&lt;$X$2,T93, +payroll!F93 * $X$2)</f>
        <v>1540.305585196227</v>
      </c>
      <c r="Z93" s="5">
        <f>+T93-X93</f>
        <v>0</v>
      </c>
      <c r="AB93">
        <f>+X93/T93</f>
        <v>1</v>
      </c>
    </row>
    <row r="94" spans="1:28">
      <c r="A94" t="s">
        <v>487</v>
      </c>
      <c r="B94" t="s">
        <v>492</v>
      </c>
      <c r="D94" s="42">
        <v>771</v>
      </c>
      <c r="E94" s="42">
        <v>849</v>
      </c>
      <c r="F94" s="42">
        <v>775</v>
      </c>
      <c r="G94">
        <f t="shared" si="17"/>
        <v>2395</v>
      </c>
      <c r="I94" s="22">
        <f t="shared" si="18"/>
        <v>798.33333333333337</v>
      </c>
      <c r="J94" s="6">
        <f>+IFR!AD94</f>
        <v>6.6946749529798497E-2</v>
      </c>
      <c r="K94" s="14">
        <f t="shared" si="15"/>
        <v>1</v>
      </c>
      <c r="L94" s="22">
        <f t="shared" si="19"/>
        <v>798.33333333333337</v>
      </c>
      <c r="M94" s="14">
        <v>1</v>
      </c>
      <c r="N94" s="14">
        <v>1</v>
      </c>
      <c r="P94" s="22">
        <f t="shared" si="20"/>
        <v>798.33333333333337</v>
      </c>
      <c r="R94" s="3">
        <f t="shared" si="16"/>
        <v>0.12351950654086082</v>
      </c>
      <c r="T94" s="5">
        <f>+R94*(assessment!$J$275*assessment!$E$3)</f>
        <v>970797.86224867462</v>
      </c>
      <c r="V94" s="6">
        <f>+T94/payroll!F94</f>
        <v>2.0004917101622737E-3</v>
      </c>
      <c r="X94" s="5">
        <f>IF(V94&lt;$X$2,T94, +payroll!F94 * $X$2)</f>
        <v>970797.86224867462</v>
      </c>
      <c r="Z94" s="5">
        <f t="shared" si="21"/>
        <v>0</v>
      </c>
      <c r="AB94">
        <f t="shared" si="22"/>
        <v>1</v>
      </c>
    </row>
    <row r="95" spans="1:28">
      <c r="A95" t="s">
        <v>485</v>
      </c>
      <c r="B95" t="s">
        <v>493</v>
      </c>
      <c r="D95" s="42">
        <v>23</v>
      </c>
      <c r="E95" s="42">
        <v>36</v>
      </c>
      <c r="F95" s="42">
        <v>30</v>
      </c>
      <c r="G95">
        <f t="shared" si="17"/>
        <v>89</v>
      </c>
      <c r="I95" s="22">
        <f t="shared" si="18"/>
        <v>29.666666666666668</v>
      </c>
      <c r="J95" s="6">
        <f>+IFR!AD95</f>
        <v>1.0648438527324028E-2</v>
      </c>
      <c r="K95" s="14">
        <f t="shared" si="15"/>
        <v>0.95</v>
      </c>
      <c r="L95" s="22">
        <f t="shared" si="19"/>
        <v>28.183333333333334</v>
      </c>
      <c r="M95" s="14">
        <v>1</v>
      </c>
      <c r="N95" s="14">
        <v>1</v>
      </c>
      <c r="P95" s="22">
        <f t="shared" si="20"/>
        <v>28.183333333333334</v>
      </c>
      <c r="R95" s="3">
        <f t="shared" si="16"/>
        <v>4.3605738112859217E-3</v>
      </c>
      <c r="T95" s="5">
        <f>+R95*(assessment!$J$275*assessment!$E$3)</f>
        <v>34271.799270616051</v>
      </c>
      <c r="V95" s="6">
        <f>+T95/payroll!F95</f>
        <v>2.2493885933583225E-4</v>
      </c>
      <c r="X95" s="5">
        <f>IF(V95&lt;$X$2,T95, +payroll!F95 * $X$2)</f>
        <v>34271.799270616051</v>
      </c>
      <c r="Z95" s="5">
        <f t="shared" si="21"/>
        <v>0</v>
      </c>
      <c r="AB95">
        <f t="shared" si="22"/>
        <v>1</v>
      </c>
    </row>
    <row r="96" spans="1:28">
      <c r="A96" t="s">
        <v>486</v>
      </c>
      <c r="B96" t="s">
        <v>494</v>
      </c>
      <c r="D96" s="42">
        <v>1495</v>
      </c>
      <c r="E96" s="42">
        <v>1390</v>
      </c>
      <c r="F96" s="42">
        <v>1302</v>
      </c>
      <c r="G96">
        <f t="shared" si="17"/>
        <v>4187</v>
      </c>
      <c r="I96" s="22">
        <f t="shared" si="18"/>
        <v>1395.6666666666667</v>
      </c>
      <c r="J96" s="6">
        <f>+IFR!AD96</f>
        <v>8.7416450936507586E-2</v>
      </c>
      <c r="K96" s="14">
        <f t="shared" si="15"/>
        <v>1.05</v>
      </c>
      <c r="L96" s="22">
        <f t="shared" si="19"/>
        <v>1465.45</v>
      </c>
      <c r="M96" s="14">
        <v>1</v>
      </c>
      <c r="N96" s="14">
        <v>1</v>
      </c>
      <c r="P96" s="22">
        <f t="shared" si="20"/>
        <v>1465.45</v>
      </c>
      <c r="R96" s="3">
        <f t="shared" si="16"/>
        <v>0.22673694471019351</v>
      </c>
      <c r="T96" s="5">
        <f>+R96*(assessment!$J$275*assessment!$E$3)</f>
        <v>1782032.2261782717</v>
      </c>
      <c r="V96" s="6">
        <f>+T96/payroll!F96</f>
        <v>3.1343311231177406E-3</v>
      </c>
      <c r="X96" s="5">
        <f>IF(V96&lt;$X$2,T96, +payroll!F96 * $X$2)</f>
        <v>1782032.2261782717</v>
      </c>
      <c r="Z96" s="5">
        <f t="shared" si="21"/>
        <v>0</v>
      </c>
      <c r="AB96">
        <f t="shared" si="22"/>
        <v>1</v>
      </c>
    </row>
    <row r="97" spans="1:28">
      <c r="A97" t="s">
        <v>511</v>
      </c>
      <c r="B97" t="s">
        <v>553</v>
      </c>
      <c r="D97" s="42">
        <v>0</v>
      </c>
      <c r="E97" s="42">
        <v>0</v>
      </c>
      <c r="F97" s="42">
        <v>0</v>
      </c>
      <c r="G97">
        <f>SUM(D97:F97)</f>
        <v>0</v>
      </c>
      <c r="I97" s="22">
        <f>AVERAGE(D97:F97)</f>
        <v>0</v>
      </c>
      <c r="J97" s="6">
        <f>+IFR!AD97</f>
        <v>0</v>
      </c>
      <c r="K97" s="14">
        <f t="shared" si="15"/>
        <v>0.95</v>
      </c>
      <c r="L97" s="22">
        <f>+I97*K97</f>
        <v>0</v>
      </c>
      <c r="M97" s="14">
        <v>1</v>
      </c>
      <c r="N97" s="14">
        <v>1</v>
      </c>
      <c r="P97" s="22">
        <f>+L97*M97*N97</f>
        <v>0</v>
      </c>
      <c r="R97" s="3">
        <f t="shared" si="16"/>
        <v>0</v>
      </c>
      <c r="T97" s="5">
        <f>+R97*(assessment!$J$275*assessment!$E$3)</f>
        <v>0</v>
      </c>
      <c r="V97" s="6">
        <f>+T97/payroll!F97</f>
        <v>0</v>
      </c>
      <c r="X97" s="5">
        <f>IF(V97&lt;$X$2,T97, +payroll!F97 * $X$2)</f>
        <v>0</v>
      </c>
      <c r="Z97" s="5">
        <f>+T97-X97</f>
        <v>0</v>
      </c>
      <c r="AB97" t="e">
        <f>+X97/T97</f>
        <v>#DIV/0!</v>
      </c>
    </row>
    <row r="98" spans="1:28">
      <c r="A98" t="s">
        <v>147</v>
      </c>
      <c r="B98" t="s">
        <v>148</v>
      </c>
      <c r="D98" s="42">
        <v>12</v>
      </c>
      <c r="E98" s="42">
        <v>18</v>
      </c>
      <c r="F98" s="42">
        <v>8</v>
      </c>
      <c r="G98">
        <f t="shared" si="9"/>
        <v>38</v>
      </c>
      <c r="I98" s="22">
        <f t="shared" si="10"/>
        <v>12.666666666666666</v>
      </c>
      <c r="J98" s="6">
        <f>+IFR!AD98</f>
        <v>1.9959784027214312E-2</v>
      </c>
      <c r="K98" s="14">
        <f t="shared" si="15"/>
        <v>0.95</v>
      </c>
      <c r="L98" s="22">
        <f t="shared" si="11"/>
        <v>12.033333333333331</v>
      </c>
      <c r="M98" s="14">
        <v>1</v>
      </c>
      <c r="N98" s="14">
        <v>1</v>
      </c>
      <c r="P98" s="22">
        <f t="shared" si="12"/>
        <v>12.033333333333331</v>
      </c>
      <c r="R98" s="3">
        <f t="shared" si="16"/>
        <v>1.8618180317849999E-3</v>
      </c>
      <c r="T98" s="5">
        <f>+R98*(assessment!$J$275*assessment!$E$3)</f>
        <v>14632.903059364155</v>
      </c>
      <c r="V98" s="6">
        <f>+T98/payroll!F98</f>
        <v>4.5674589558644744E-4</v>
      </c>
      <c r="X98" s="5">
        <f>IF(V98&lt;$X$2,T98, +payroll!F98 * $X$2)</f>
        <v>14632.903059364155</v>
      </c>
      <c r="Z98" s="5">
        <f t="shared" si="13"/>
        <v>0</v>
      </c>
      <c r="AB98">
        <f t="shared" si="14"/>
        <v>1</v>
      </c>
    </row>
    <row r="99" spans="1:28">
      <c r="A99" t="s">
        <v>149</v>
      </c>
      <c r="B99" t="s">
        <v>150</v>
      </c>
      <c r="D99" s="42">
        <v>4</v>
      </c>
      <c r="E99" s="42">
        <v>14</v>
      </c>
      <c r="F99" s="42">
        <v>7</v>
      </c>
      <c r="G99">
        <f t="shared" si="9"/>
        <v>25</v>
      </c>
      <c r="I99" s="22">
        <f t="shared" si="10"/>
        <v>8.3333333333333339</v>
      </c>
      <c r="J99" s="6">
        <f>+IFR!AD99</f>
        <v>6.092769699634517E-2</v>
      </c>
      <c r="K99" s="14">
        <f t="shared" si="15"/>
        <v>1</v>
      </c>
      <c r="L99" s="22">
        <f t="shared" si="11"/>
        <v>8.3333333333333339</v>
      </c>
      <c r="M99" s="14">
        <v>1</v>
      </c>
      <c r="N99" s="14">
        <v>1</v>
      </c>
      <c r="P99" s="22">
        <f t="shared" si="12"/>
        <v>8.3333333333333339</v>
      </c>
      <c r="R99" s="3">
        <f t="shared" si="16"/>
        <v>1.2893476674411359E-3</v>
      </c>
      <c r="T99" s="5">
        <f>+R99*(assessment!$J$275*assessment!$E$3)</f>
        <v>10133.589376290967</v>
      </c>
      <c r="V99" s="6">
        <f>+T99/payroll!F99</f>
        <v>1.3812342554772974E-3</v>
      </c>
      <c r="X99" s="5">
        <f>IF(V99&lt;$X$2,T99, +payroll!F99 * $X$2)</f>
        <v>10133.589376290967</v>
      </c>
      <c r="Z99" s="5">
        <f t="shared" si="13"/>
        <v>0</v>
      </c>
      <c r="AB99">
        <f t="shared" si="14"/>
        <v>1</v>
      </c>
    </row>
    <row r="100" spans="1:28">
      <c r="A100" t="s">
        <v>151</v>
      </c>
      <c r="B100" t="s">
        <v>152</v>
      </c>
      <c r="D100" s="42">
        <v>1</v>
      </c>
      <c r="E100" s="42">
        <v>0</v>
      </c>
      <c r="F100" s="42">
        <v>0</v>
      </c>
      <c r="G100">
        <f t="shared" si="9"/>
        <v>1</v>
      </c>
      <c r="I100" s="22">
        <f t="shared" si="10"/>
        <v>0.33333333333333331</v>
      </c>
      <c r="J100" s="6">
        <f>+IFR!AD100</f>
        <v>1.6666666666666668E-3</v>
      </c>
      <c r="K100" s="14">
        <f t="shared" si="15"/>
        <v>0.95</v>
      </c>
      <c r="L100" s="22">
        <f t="shared" si="11"/>
        <v>0.31666666666666665</v>
      </c>
      <c r="M100" s="14">
        <v>1</v>
      </c>
      <c r="N100" s="14">
        <v>1</v>
      </c>
      <c r="P100" s="22">
        <f t="shared" si="12"/>
        <v>0.31666666666666665</v>
      </c>
      <c r="R100" s="3">
        <f t="shared" si="16"/>
        <v>4.8995211362763162E-5</v>
      </c>
      <c r="T100" s="5">
        <f>+R100*(assessment!$J$275*assessment!$E$3)</f>
        <v>385.07639629905674</v>
      </c>
      <c r="V100" s="6">
        <f>+T100/payroll!F100</f>
        <v>4.6332234402927648E-4</v>
      </c>
      <c r="X100" s="5">
        <f>IF(V100&lt;$X$2,T100, +payroll!F100 * $X$2)</f>
        <v>385.07639629905674</v>
      </c>
      <c r="Z100" s="5">
        <f t="shared" si="13"/>
        <v>0</v>
      </c>
      <c r="AB100">
        <f t="shared" si="14"/>
        <v>1</v>
      </c>
    </row>
    <row r="101" spans="1:28">
      <c r="A101" t="s">
        <v>153</v>
      </c>
      <c r="B101" t="s">
        <v>154</v>
      </c>
      <c r="D101" s="42">
        <v>2</v>
      </c>
      <c r="E101" s="42">
        <v>3</v>
      </c>
      <c r="F101" s="42">
        <v>1</v>
      </c>
      <c r="G101">
        <f t="shared" si="9"/>
        <v>6</v>
      </c>
      <c r="I101" s="22">
        <f t="shared" si="10"/>
        <v>2</v>
      </c>
      <c r="J101" s="6">
        <f>+IFR!AD101</f>
        <v>6.6327180159834577E-3</v>
      </c>
      <c r="K101" s="14">
        <f t="shared" si="15"/>
        <v>0.95</v>
      </c>
      <c r="L101" s="22">
        <f t="shared" si="11"/>
        <v>1.9</v>
      </c>
      <c r="M101" s="14">
        <v>1</v>
      </c>
      <c r="N101" s="14">
        <v>1</v>
      </c>
      <c r="P101" s="22">
        <f t="shared" si="12"/>
        <v>1.9</v>
      </c>
      <c r="R101" s="3">
        <f t="shared" ref="R101:R132" si="23">+P101/$P$267</f>
        <v>2.9397126817657895E-4</v>
      </c>
      <c r="T101" s="5">
        <f>+R101*(assessment!$J$275*assessment!$E$3)</f>
        <v>2310.4583777943403</v>
      </c>
      <c r="V101" s="6">
        <f>+T101/payroll!F101</f>
        <v>1.4518704416157803E-4</v>
      </c>
      <c r="X101" s="5">
        <f>IF(V101&lt;$X$2,T101, +payroll!F101 * $X$2)</f>
        <v>2310.4583777943403</v>
      </c>
      <c r="Z101" s="5">
        <f t="shared" si="13"/>
        <v>0</v>
      </c>
      <c r="AB101">
        <f t="shared" si="14"/>
        <v>1</v>
      </c>
    </row>
    <row r="102" spans="1:28">
      <c r="A102" t="s">
        <v>155</v>
      </c>
      <c r="B102" t="s">
        <v>480</v>
      </c>
      <c r="D102" s="42">
        <v>12</v>
      </c>
      <c r="E102" s="42">
        <v>14</v>
      </c>
      <c r="F102" s="42">
        <v>10</v>
      </c>
      <c r="G102">
        <f t="shared" si="9"/>
        <v>36</v>
      </c>
      <c r="I102" s="22">
        <f t="shared" si="10"/>
        <v>12</v>
      </c>
      <c r="J102" s="6">
        <f>+IFR!AD102</f>
        <v>4.3987006708608003E-3</v>
      </c>
      <c r="K102" s="14">
        <f t="shared" si="15"/>
        <v>0.95</v>
      </c>
      <c r="L102" s="22">
        <f t="shared" si="11"/>
        <v>11.399999999999999</v>
      </c>
      <c r="M102" s="14">
        <v>1</v>
      </c>
      <c r="N102" s="14">
        <v>1</v>
      </c>
      <c r="P102" s="22">
        <f t="shared" si="12"/>
        <v>11.399999999999999</v>
      </c>
      <c r="R102" s="3">
        <f t="shared" si="23"/>
        <v>1.7638276090594736E-3</v>
      </c>
      <c r="T102" s="5">
        <f>+R102*(assessment!$J$275*assessment!$E$3)</f>
        <v>13862.750266766041</v>
      </c>
      <c r="V102" s="6">
        <f>+T102/payroll!F102</f>
        <v>8.9546823655732742E-5</v>
      </c>
      <c r="X102" s="5">
        <f>IF(V102&lt;$X$2,T102, +payroll!F102 * $X$2)</f>
        <v>13862.750266766041</v>
      </c>
      <c r="Z102" s="5">
        <f t="shared" si="13"/>
        <v>0</v>
      </c>
      <c r="AB102">
        <f t="shared" si="14"/>
        <v>1</v>
      </c>
    </row>
    <row r="103" spans="1:28">
      <c r="A103" t="s">
        <v>156</v>
      </c>
      <c r="B103" t="s">
        <v>543</v>
      </c>
      <c r="D103" s="42">
        <v>0</v>
      </c>
      <c r="E103" s="42">
        <v>0</v>
      </c>
      <c r="F103" s="42">
        <v>1</v>
      </c>
      <c r="G103">
        <f>SUM(D103:F103)</f>
        <v>1</v>
      </c>
      <c r="I103" s="22">
        <f>AVERAGE(D103:F103)</f>
        <v>0.33333333333333331</v>
      </c>
      <c r="J103" s="6">
        <f>+IFR!AD103</f>
        <v>5.0000000000000001E-3</v>
      </c>
      <c r="K103" s="14">
        <f t="shared" si="15"/>
        <v>0.95</v>
      </c>
      <c r="L103" s="22">
        <f>+I103*K103</f>
        <v>0.31666666666666665</v>
      </c>
      <c r="M103" s="14">
        <v>1</v>
      </c>
      <c r="N103" s="14">
        <v>1</v>
      </c>
      <c r="P103" s="22">
        <f>+L103*M103*N103</f>
        <v>0.31666666666666665</v>
      </c>
      <c r="R103" s="3">
        <f t="shared" si="23"/>
        <v>4.8995211362763162E-5</v>
      </c>
      <c r="T103" s="5">
        <f>+R103*(assessment!$J$275*assessment!$E$3)</f>
        <v>385.07639629905674</v>
      </c>
      <c r="V103" s="6">
        <f>+T103/payroll!F103</f>
        <v>1.0458416802490582E-4</v>
      </c>
      <c r="X103" s="5">
        <f>IF(V103&lt;$X$2,T103, +payroll!F103 * $X$2)</f>
        <v>385.07639629905674</v>
      </c>
      <c r="Z103" s="5">
        <f>+T103-X103</f>
        <v>0</v>
      </c>
      <c r="AB103">
        <f>+X103/T103</f>
        <v>1</v>
      </c>
    </row>
    <row r="104" spans="1:28">
      <c r="A104" t="s">
        <v>514</v>
      </c>
      <c r="B104" t="s">
        <v>515</v>
      </c>
      <c r="D104" s="42">
        <v>7</v>
      </c>
      <c r="E104" s="42">
        <v>6</v>
      </c>
      <c r="F104" s="42">
        <v>7</v>
      </c>
      <c r="I104" s="22">
        <f>AVERAGE(D104:F104)</f>
        <v>6.666666666666667</v>
      </c>
      <c r="J104" s="6">
        <f>+IFR!AD104</f>
        <v>9.3554635434503399E-3</v>
      </c>
      <c r="K104" s="14">
        <f t="shared" si="15"/>
        <v>0.95</v>
      </c>
      <c r="L104" s="22">
        <f>+I104*K104</f>
        <v>6.333333333333333</v>
      </c>
      <c r="M104" s="14">
        <v>1</v>
      </c>
      <c r="N104" s="14">
        <v>1</v>
      </c>
      <c r="P104" s="22">
        <f>+L104*M104*N104</f>
        <v>6.333333333333333</v>
      </c>
      <c r="R104" s="3">
        <f t="shared" si="23"/>
        <v>9.7990422725526319E-4</v>
      </c>
      <c r="T104" s="5">
        <f>+R104*(assessment!$J$275*assessment!$E$3)</f>
        <v>7701.527925981135</v>
      </c>
      <c r="V104" s="6">
        <f>+T104/payroll!F104</f>
        <v>2.1001982306235989E-4</v>
      </c>
      <c r="X104" s="5">
        <f>IF(V104&lt;$X$2,T104, +payroll!F104 * $X$2)</f>
        <v>7701.527925981135</v>
      </c>
      <c r="Z104" s="5">
        <f>+T104-X104</f>
        <v>0</v>
      </c>
      <c r="AB104">
        <f>+X104/T104</f>
        <v>1</v>
      </c>
    </row>
    <row r="105" spans="1:28">
      <c r="A105" t="s">
        <v>559</v>
      </c>
      <c r="B105" t="s">
        <v>560</v>
      </c>
      <c r="D105" s="42">
        <v>427</v>
      </c>
      <c r="E105" s="42">
        <v>476</v>
      </c>
      <c r="F105" s="42">
        <v>499</v>
      </c>
      <c r="G105">
        <f t="shared" ref="G105:G167" si="24">SUM(D105:F105)</f>
        <v>1402</v>
      </c>
      <c r="I105" s="22">
        <f t="shared" ref="I105:I168" si="25">AVERAGE(D105:F105)</f>
        <v>467.33333333333331</v>
      </c>
      <c r="J105" s="6">
        <f>+IFR!AD105</f>
        <v>0.1870433285541043</v>
      </c>
      <c r="K105" s="14">
        <f t="shared" si="15"/>
        <v>1.05</v>
      </c>
      <c r="L105" s="22">
        <f t="shared" ref="L105:L168" si="26">+I105*K105</f>
        <v>490.7</v>
      </c>
      <c r="M105" s="14">
        <v>1</v>
      </c>
      <c r="N105" s="14">
        <v>1</v>
      </c>
      <c r="P105" s="22">
        <f t="shared" ref="P105:P167" si="27">+L105*M105*N105</f>
        <v>490.7</v>
      </c>
      <c r="R105" s="3">
        <f t="shared" si="23"/>
        <v>7.5921948049603838E-2</v>
      </c>
      <c r="T105" s="5">
        <f>+R105*(assessment!$J$275*assessment!$E$3)</f>
        <v>596706.27683351724</v>
      </c>
      <c r="V105" s="6">
        <f>+T105/payroll!F105</f>
        <v>5.3269825375557847E-3</v>
      </c>
      <c r="X105" s="5">
        <f>IF(V105&lt;$X$2,T105, +payroll!F105 * $X$2)</f>
        <v>596706.27683351724</v>
      </c>
      <c r="Z105" s="5">
        <f t="shared" ref="Z105:Z167" si="28">+T105-X105</f>
        <v>0</v>
      </c>
      <c r="AB105">
        <f t="shared" ref="AB105:AB167" si="29">+X105/T105</f>
        <v>1</v>
      </c>
    </row>
    <row r="106" spans="1:28">
      <c r="A106" t="s">
        <v>157</v>
      </c>
      <c r="B106" t="s">
        <v>158</v>
      </c>
      <c r="D106" s="42">
        <v>1746</v>
      </c>
      <c r="E106" s="42">
        <v>1725</v>
      </c>
      <c r="F106" s="42">
        <v>1710</v>
      </c>
      <c r="G106">
        <f t="shared" si="24"/>
        <v>5181</v>
      </c>
      <c r="I106" s="22">
        <f t="shared" si="25"/>
        <v>1727</v>
      </c>
      <c r="J106" s="6">
        <f>+IFR!AD106</f>
        <v>4.5897717966347916E-2</v>
      </c>
      <c r="K106" s="14">
        <f t="shared" si="15"/>
        <v>1</v>
      </c>
      <c r="L106" s="22">
        <f t="shared" si="26"/>
        <v>1727</v>
      </c>
      <c r="M106" s="14">
        <v>1</v>
      </c>
      <c r="N106" s="14">
        <v>1</v>
      </c>
      <c r="P106" s="22">
        <f t="shared" si="27"/>
        <v>1727</v>
      </c>
      <c r="R106" s="3">
        <f t="shared" si="23"/>
        <v>0.26720441060050099</v>
      </c>
      <c r="T106" s="5">
        <f>+R106*(assessment!$J$275*assessment!$E$3)</f>
        <v>2100085.0623425399</v>
      </c>
      <c r="V106" s="6">
        <f>+T106/payroll!F106</f>
        <v>1.5190559278491634E-3</v>
      </c>
      <c r="X106" s="5">
        <f>IF(V106&lt;$X$2,T106, +payroll!F106 * $X$2)</f>
        <v>2100085.0623425399</v>
      </c>
      <c r="Z106" s="5">
        <f t="shared" si="28"/>
        <v>0</v>
      </c>
      <c r="AB106">
        <f t="shared" si="29"/>
        <v>1</v>
      </c>
    </row>
    <row r="107" spans="1:28">
      <c r="A107" t="s">
        <v>519</v>
      </c>
      <c r="B107" t="s">
        <v>518</v>
      </c>
      <c r="D107" s="42">
        <v>22</v>
      </c>
      <c r="E107" s="42">
        <v>14</v>
      </c>
      <c r="F107" s="42">
        <v>13</v>
      </c>
      <c r="I107" s="22">
        <f>AVERAGE(D107:F107)</f>
        <v>16.333333333333332</v>
      </c>
      <c r="J107" s="6">
        <f>+IFR!AD107</f>
        <v>1.5041425507994107E-2</v>
      </c>
      <c r="K107" s="14">
        <f t="shared" si="15"/>
        <v>0.95</v>
      </c>
      <c r="L107" s="22">
        <f>+I107*K107</f>
        <v>15.516666666666664</v>
      </c>
      <c r="M107" s="14">
        <v>1</v>
      </c>
      <c r="N107" s="14">
        <v>1</v>
      </c>
      <c r="P107" s="22">
        <f>+L107*M107*N107</f>
        <v>15.516666666666664</v>
      </c>
      <c r="R107" s="3">
        <f t="shared" si="23"/>
        <v>2.4007653567753944E-3</v>
      </c>
      <c r="T107" s="5">
        <f>+R107*(assessment!$J$275*assessment!$E$3)</f>
        <v>18868.743418653776</v>
      </c>
      <c r="V107" s="6">
        <f>+T107/payroll!F107</f>
        <v>3.9422687816348189E-4</v>
      </c>
      <c r="X107" s="5">
        <f>IF(V107&lt;$X$2,T107, +payroll!F107 * $X$2)</f>
        <v>18868.743418653776</v>
      </c>
      <c r="Z107" s="5">
        <f>+T107-X107</f>
        <v>0</v>
      </c>
      <c r="AB107">
        <f>+X107/T107</f>
        <v>1</v>
      </c>
    </row>
    <row r="108" spans="1:28">
      <c r="A108" t="s">
        <v>159</v>
      </c>
      <c r="B108" t="s">
        <v>160</v>
      </c>
      <c r="D108" s="42">
        <v>3</v>
      </c>
      <c r="E108" s="42">
        <v>3</v>
      </c>
      <c r="F108" s="42">
        <v>5</v>
      </c>
      <c r="G108">
        <f t="shared" si="24"/>
        <v>11</v>
      </c>
      <c r="I108" s="22">
        <f t="shared" si="25"/>
        <v>3.6666666666666665</v>
      </c>
      <c r="J108" s="6">
        <f>+IFR!AD108</f>
        <v>5.0977998354414288E-3</v>
      </c>
      <c r="K108" s="14">
        <f t="shared" si="15"/>
        <v>0.95</v>
      </c>
      <c r="L108" s="22">
        <f t="shared" si="26"/>
        <v>3.4833333333333329</v>
      </c>
      <c r="M108" s="14">
        <v>1</v>
      </c>
      <c r="N108" s="14">
        <v>1</v>
      </c>
      <c r="P108" s="22">
        <f t="shared" si="27"/>
        <v>3.4833333333333329</v>
      </c>
      <c r="R108" s="3">
        <f t="shared" si="23"/>
        <v>5.3894732499039475E-4</v>
      </c>
      <c r="T108" s="5">
        <f>+R108*(assessment!$J$275*assessment!$E$3)</f>
        <v>4235.8403592896238</v>
      </c>
      <c r="V108" s="6">
        <f>+T108/payroll!F108</f>
        <v>7.1195314503184087E-5</v>
      </c>
      <c r="X108" s="5">
        <f>IF(V108&lt;$X$2,T108, +payroll!F108 * $X$2)</f>
        <v>4235.8403592896238</v>
      </c>
      <c r="Z108" s="5">
        <f t="shared" si="28"/>
        <v>0</v>
      </c>
      <c r="AB108">
        <f t="shared" si="29"/>
        <v>1</v>
      </c>
    </row>
    <row r="109" spans="1:28">
      <c r="A109" t="s">
        <v>161</v>
      </c>
      <c r="B109" t="s">
        <v>162</v>
      </c>
      <c r="D109" s="42">
        <v>21</v>
      </c>
      <c r="E109" s="42">
        <v>23</v>
      </c>
      <c r="F109" s="42">
        <v>19</v>
      </c>
      <c r="G109">
        <f t="shared" si="24"/>
        <v>63</v>
      </c>
      <c r="I109" s="22">
        <f t="shared" si="25"/>
        <v>21</v>
      </c>
      <c r="J109" s="6">
        <f>+IFR!AD109</f>
        <v>1.5557421415362385E-2</v>
      </c>
      <c r="K109" s="14">
        <f t="shared" si="15"/>
        <v>0.95</v>
      </c>
      <c r="L109" s="22">
        <f t="shared" si="26"/>
        <v>19.95</v>
      </c>
      <c r="M109" s="14">
        <v>1</v>
      </c>
      <c r="N109" s="14">
        <v>1</v>
      </c>
      <c r="P109" s="22">
        <f t="shared" si="27"/>
        <v>19.95</v>
      </c>
      <c r="R109" s="3">
        <f t="shared" si="23"/>
        <v>3.0866983158540791E-3</v>
      </c>
      <c r="T109" s="5">
        <f>+R109*(assessment!$J$275*assessment!$E$3)</f>
        <v>24259.812966840575</v>
      </c>
      <c r="V109" s="6">
        <f>+T109/payroll!F109</f>
        <v>3.3507699953295891E-4</v>
      </c>
      <c r="X109" s="5">
        <f>IF(V109&lt;$X$2,T109, +payroll!F109 * $X$2)</f>
        <v>24259.812966840575</v>
      </c>
      <c r="Z109" s="5">
        <f t="shared" si="28"/>
        <v>0</v>
      </c>
      <c r="AB109">
        <f t="shared" si="29"/>
        <v>1</v>
      </c>
    </row>
    <row r="110" spans="1:28">
      <c r="A110" t="s">
        <v>163</v>
      </c>
      <c r="B110" t="s">
        <v>164</v>
      </c>
      <c r="D110" s="42">
        <v>44</v>
      </c>
      <c r="E110" s="42">
        <v>33</v>
      </c>
      <c r="F110" s="42">
        <v>34</v>
      </c>
      <c r="G110">
        <f t="shared" si="24"/>
        <v>111</v>
      </c>
      <c r="I110" s="22">
        <f t="shared" si="25"/>
        <v>37</v>
      </c>
      <c r="J110" s="6">
        <f>+IFR!AD110</f>
        <v>2.1213182054210782E-2</v>
      </c>
      <c r="K110" s="14">
        <f t="shared" si="15"/>
        <v>0.95</v>
      </c>
      <c r="L110" s="22">
        <f t="shared" si="26"/>
        <v>35.15</v>
      </c>
      <c r="M110" s="14">
        <v>1</v>
      </c>
      <c r="N110" s="14">
        <v>1</v>
      </c>
      <c r="P110" s="22">
        <f t="shared" si="27"/>
        <v>35.15</v>
      </c>
      <c r="R110" s="3">
        <f t="shared" si="23"/>
        <v>5.4384684612667107E-3</v>
      </c>
      <c r="T110" s="5">
        <f>+R110*(assessment!$J$275*assessment!$E$3)</f>
        <v>42743.479989195293</v>
      </c>
      <c r="V110" s="6">
        <f>+T110/payroll!F110</f>
        <v>6.0216492630542264E-4</v>
      </c>
      <c r="X110" s="5">
        <f>IF(V110&lt;$X$2,T110, +payroll!F110 * $X$2)</f>
        <v>42743.479989195293</v>
      </c>
      <c r="Z110" s="5">
        <f t="shared" si="28"/>
        <v>0</v>
      </c>
      <c r="AB110">
        <f t="shared" si="29"/>
        <v>1</v>
      </c>
    </row>
    <row r="111" spans="1:28">
      <c r="A111" t="s">
        <v>165</v>
      </c>
      <c r="B111" t="s">
        <v>166</v>
      </c>
      <c r="D111" s="42">
        <v>89</v>
      </c>
      <c r="E111" s="42">
        <v>78</v>
      </c>
      <c r="F111" s="42">
        <v>91</v>
      </c>
      <c r="G111">
        <f t="shared" si="24"/>
        <v>258</v>
      </c>
      <c r="I111" s="22">
        <f t="shared" si="25"/>
        <v>86</v>
      </c>
      <c r="J111" s="6">
        <f>+IFR!AD111</f>
        <v>1.332943430287878E-2</v>
      </c>
      <c r="K111" s="14">
        <f t="shared" si="15"/>
        <v>0.95</v>
      </c>
      <c r="L111" s="22">
        <f t="shared" si="26"/>
        <v>81.7</v>
      </c>
      <c r="M111" s="14">
        <v>1</v>
      </c>
      <c r="N111" s="14">
        <v>1</v>
      </c>
      <c r="P111" s="22">
        <f t="shared" si="27"/>
        <v>81.7</v>
      </c>
      <c r="R111" s="3">
        <f t="shared" si="23"/>
        <v>1.2640764531592895E-2</v>
      </c>
      <c r="T111" s="5">
        <f>+R111*(assessment!$J$275*assessment!$E$3)</f>
        <v>99349.710245156632</v>
      </c>
      <c r="V111" s="6">
        <f>+T111/payroll!F111</f>
        <v>2.2890985818706738E-4</v>
      </c>
      <c r="X111" s="5">
        <f>IF(V111&lt;$X$2,T111, +payroll!F111 * $X$2)</f>
        <v>99349.710245156632</v>
      </c>
      <c r="Z111" s="5">
        <f t="shared" si="28"/>
        <v>0</v>
      </c>
      <c r="AB111">
        <f t="shared" si="29"/>
        <v>1</v>
      </c>
    </row>
    <row r="112" spans="1:28">
      <c r="A112" t="s">
        <v>167</v>
      </c>
      <c r="B112" t="s">
        <v>168</v>
      </c>
      <c r="D112" s="42">
        <v>26</v>
      </c>
      <c r="E112" s="42">
        <v>28</v>
      </c>
      <c r="F112" s="42">
        <v>36</v>
      </c>
      <c r="G112">
        <f t="shared" si="24"/>
        <v>90</v>
      </c>
      <c r="I112" s="22">
        <f t="shared" si="25"/>
        <v>30</v>
      </c>
      <c r="J112" s="6">
        <f>+IFR!AD112</f>
        <v>1.8165825686342247E-2</v>
      </c>
      <c r="K112" s="14">
        <f t="shared" si="15"/>
        <v>0.95</v>
      </c>
      <c r="L112" s="22">
        <f t="shared" si="26"/>
        <v>28.5</v>
      </c>
      <c r="M112" s="14">
        <v>1</v>
      </c>
      <c r="N112" s="14">
        <v>1</v>
      </c>
      <c r="P112" s="22">
        <f t="shared" si="27"/>
        <v>28.5</v>
      </c>
      <c r="R112" s="3">
        <f t="shared" si="23"/>
        <v>4.4095690226486845E-3</v>
      </c>
      <c r="T112" s="5">
        <f>+R112*(assessment!$J$275*assessment!$E$3)</f>
        <v>34656.875666915104</v>
      </c>
      <c r="V112" s="6">
        <f>+T112/payroll!F112</f>
        <v>3.4439168693336592E-4</v>
      </c>
      <c r="X112" s="5">
        <f>IF(V112&lt;$X$2,T112, +payroll!F112 * $X$2)</f>
        <v>34656.875666915104</v>
      </c>
      <c r="Z112" s="5">
        <f t="shared" si="28"/>
        <v>0</v>
      </c>
      <c r="AB112">
        <f t="shared" si="29"/>
        <v>1</v>
      </c>
    </row>
    <row r="113" spans="1:28">
      <c r="A113" t="s">
        <v>169</v>
      </c>
      <c r="B113" t="s">
        <v>170</v>
      </c>
      <c r="D113" s="42">
        <v>109</v>
      </c>
      <c r="E113" s="42">
        <v>115</v>
      </c>
      <c r="F113" s="42">
        <v>109</v>
      </c>
      <c r="G113">
        <f t="shared" si="24"/>
        <v>333</v>
      </c>
      <c r="I113" s="22">
        <f t="shared" si="25"/>
        <v>111</v>
      </c>
      <c r="J113" s="6">
        <f>+IFR!AD113</f>
        <v>1.7072672379567111E-2</v>
      </c>
      <c r="K113" s="14">
        <f t="shared" si="15"/>
        <v>0.95</v>
      </c>
      <c r="L113" s="22">
        <f t="shared" si="26"/>
        <v>105.44999999999999</v>
      </c>
      <c r="M113" s="14">
        <v>1</v>
      </c>
      <c r="N113" s="14">
        <v>1</v>
      </c>
      <c r="P113" s="22">
        <f t="shared" si="27"/>
        <v>105.44999999999999</v>
      </c>
      <c r="R113" s="3">
        <f t="shared" si="23"/>
        <v>1.6315405383800132E-2</v>
      </c>
      <c r="T113" s="5">
        <f>+R113*(assessment!$J$275*assessment!$E$3)</f>
        <v>128230.43996758589</v>
      </c>
      <c r="V113" s="6">
        <f>+T113/payroll!F113</f>
        <v>3.694158377214276E-4</v>
      </c>
      <c r="X113" s="5">
        <f>IF(V113&lt;$X$2,T113, +payroll!F113 * $X$2)</f>
        <v>128230.43996758589</v>
      </c>
      <c r="Z113" s="5">
        <f t="shared" si="28"/>
        <v>0</v>
      </c>
      <c r="AB113">
        <f t="shared" si="29"/>
        <v>1</v>
      </c>
    </row>
    <row r="114" spans="1:28">
      <c r="A114" t="s">
        <v>171</v>
      </c>
      <c r="B114" t="s">
        <v>172</v>
      </c>
      <c r="D114" s="42">
        <v>21</v>
      </c>
      <c r="E114" s="42">
        <v>23</v>
      </c>
      <c r="F114" s="42">
        <v>12</v>
      </c>
      <c r="G114">
        <f t="shared" si="24"/>
        <v>56</v>
      </c>
      <c r="I114" s="22">
        <f t="shared" si="25"/>
        <v>18.666666666666668</v>
      </c>
      <c r="J114" s="6">
        <f>+IFR!AD114</f>
        <v>1.2985346545216677E-2</v>
      </c>
      <c r="K114" s="14">
        <f t="shared" si="15"/>
        <v>0.95</v>
      </c>
      <c r="L114" s="22">
        <f t="shared" si="26"/>
        <v>17.733333333333334</v>
      </c>
      <c r="M114" s="14">
        <v>1</v>
      </c>
      <c r="N114" s="14">
        <v>1</v>
      </c>
      <c r="P114" s="22">
        <f t="shared" si="27"/>
        <v>17.733333333333334</v>
      </c>
      <c r="R114" s="3">
        <f t="shared" si="23"/>
        <v>2.7437318363147372E-3</v>
      </c>
      <c r="T114" s="5">
        <f>+R114*(assessment!$J$275*assessment!$E$3)</f>
        <v>21564.278192747181</v>
      </c>
      <c r="V114" s="6">
        <f>+T114/payroll!F114</f>
        <v>2.6668390964946142E-4</v>
      </c>
      <c r="X114" s="5">
        <f>IF(V114&lt;$X$2,T114, +payroll!F114 * $X$2)</f>
        <v>21564.278192747181</v>
      </c>
      <c r="Z114" s="5">
        <f t="shared" si="28"/>
        <v>0</v>
      </c>
      <c r="AB114">
        <f t="shared" si="29"/>
        <v>1</v>
      </c>
    </row>
    <row r="115" spans="1:28">
      <c r="A115" t="s">
        <v>173</v>
      </c>
      <c r="B115" t="s">
        <v>174</v>
      </c>
      <c r="D115" s="42">
        <v>11</v>
      </c>
      <c r="E115" s="42">
        <v>17</v>
      </c>
      <c r="F115" s="42">
        <v>11</v>
      </c>
      <c r="G115">
        <f t="shared" si="24"/>
        <v>39</v>
      </c>
      <c r="I115" s="22">
        <f t="shared" si="25"/>
        <v>13</v>
      </c>
      <c r="J115" s="6">
        <f>+IFR!AD115</f>
        <v>1.7629630278851161E-2</v>
      </c>
      <c r="K115" s="14">
        <f t="shared" si="15"/>
        <v>0.95</v>
      </c>
      <c r="L115" s="22">
        <f t="shared" si="26"/>
        <v>12.35</v>
      </c>
      <c r="M115" s="14">
        <v>1</v>
      </c>
      <c r="N115" s="14">
        <v>1</v>
      </c>
      <c r="P115" s="22">
        <f t="shared" si="27"/>
        <v>12.35</v>
      </c>
      <c r="R115" s="3">
        <f t="shared" si="23"/>
        <v>1.9108132431477631E-3</v>
      </c>
      <c r="T115" s="5">
        <f>+R115*(assessment!$J$275*assessment!$E$3)</f>
        <v>15017.979455663211</v>
      </c>
      <c r="V115" s="6">
        <f>+T115/payroll!F115</f>
        <v>3.8897639157385881E-4</v>
      </c>
      <c r="X115" s="5">
        <f>IF(V115&lt;$X$2,T115, +payroll!F115 * $X$2)</f>
        <v>15017.979455663211</v>
      </c>
      <c r="Z115" s="5">
        <f t="shared" si="28"/>
        <v>0</v>
      </c>
      <c r="AB115">
        <f t="shared" si="29"/>
        <v>1</v>
      </c>
    </row>
    <row r="116" spans="1:28">
      <c r="A116" t="s">
        <v>175</v>
      </c>
      <c r="B116" t="s">
        <v>176</v>
      </c>
      <c r="D116" s="42">
        <v>14</v>
      </c>
      <c r="E116" s="42">
        <v>9</v>
      </c>
      <c r="F116" s="42">
        <v>5</v>
      </c>
      <c r="G116">
        <f t="shared" si="24"/>
        <v>28</v>
      </c>
      <c r="I116" s="22">
        <f t="shared" si="25"/>
        <v>9.3333333333333339</v>
      </c>
      <c r="J116" s="6">
        <f>+IFR!AD116</f>
        <v>8.382307900195932E-3</v>
      </c>
      <c r="K116" s="14">
        <f t="shared" si="15"/>
        <v>0.95</v>
      </c>
      <c r="L116" s="22">
        <f t="shared" si="26"/>
        <v>8.8666666666666671</v>
      </c>
      <c r="M116" s="14">
        <v>1</v>
      </c>
      <c r="N116" s="14">
        <v>1</v>
      </c>
      <c r="P116" s="22">
        <f t="shared" si="27"/>
        <v>8.8666666666666671</v>
      </c>
      <c r="R116" s="3">
        <f t="shared" si="23"/>
        <v>1.3718659181573686E-3</v>
      </c>
      <c r="T116" s="5">
        <f>+R116*(assessment!$J$275*assessment!$E$3)</f>
        <v>10782.13909637359</v>
      </c>
      <c r="V116" s="6">
        <f>+T116/payroll!F116</f>
        <v>2.5442175718211216E-4</v>
      </c>
      <c r="X116" s="5">
        <f>IF(V116&lt;$X$2,T116, +payroll!F116 * $X$2)</f>
        <v>10782.13909637359</v>
      </c>
      <c r="Z116" s="5">
        <f t="shared" si="28"/>
        <v>0</v>
      </c>
      <c r="AB116">
        <f t="shared" si="29"/>
        <v>1</v>
      </c>
    </row>
    <row r="117" spans="1:28">
      <c r="A117" t="s">
        <v>177</v>
      </c>
      <c r="B117" t="s">
        <v>544</v>
      </c>
      <c r="D117" s="42">
        <v>53</v>
      </c>
      <c r="E117" s="42">
        <f>102-42</f>
        <v>60</v>
      </c>
      <c r="F117" s="42">
        <v>56</v>
      </c>
      <c r="G117">
        <f t="shared" si="24"/>
        <v>169</v>
      </c>
      <c r="I117" s="22">
        <f t="shared" si="25"/>
        <v>56.333333333333336</v>
      </c>
      <c r="J117" s="6">
        <f>+IFR!AD117</f>
        <v>1.3897184638046919E-2</v>
      </c>
      <c r="K117" s="14">
        <f t="shared" si="15"/>
        <v>0.95</v>
      </c>
      <c r="L117" s="22">
        <f t="shared" si="26"/>
        <v>53.516666666666666</v>
      </c>
      <c r="M117" s="14">
        <v>1</v>
      </c>
      <c r="N117" s="14">
        <v>1</v>
      </c>
      <c r="P117" s="22">
        <f t="shared" si="27"/>
        <v>53.516666666666666</v>
      </c>
      <c r="R117" s="3">
        <f t="shared" si="23"/>
        <v>8.2801907203069736E-3</v>
      </c>
      <c r="T117" s="5">
        <f>+R117*(assessment!$J$275*assessment!$E$3)</f>
        <v>65077.91097454058</v>
      </c>
      <c r="V117" s="6">
        <f>+T117/payroll!F117</f>
        <v>2.3244102692736326E-4</v>
      </c>
      <c r="X117" s="5">
        <f>IF(V117&lt;$X$2,T117, +payroll!F117 * $X$2)</f>
        <v>65077.91097454058</v>
      </c>
      <c r="Z117" s="5">
        <f t="shared" si="28"/>
        <v>0</v>
      </c>
      <c r="AB117">
        <f t="shared" si="29"/>
        <v>1</v>
      </c>
    </row>
    <row r="118" spans="1:28">
      <c r="A118" t="s">
        <v>178</v>
      </c>
      <c r="B118" t="s">
        <v>179</v>
      </c>
      <c r="D118" s="42">
        <v>47</v>
      </c>
      <c r="E118" s="42">
        <v>58</v>
      </c>
      <c r="F118" s="42">
        <v>78</v>
      </c>
      <c r="G118">
        <f t="shared" si="24"/>
        <v>183</v>
      </c>
      <c r="I118" s="22">
        <f t="shared" si="25"/>
        <v>61</v>
      </c>
      <c r="J118" s="6">
        <f>+IFR!AD118</f>
        <v>1.3278801216795024E-2</v>
      </c>
      <c r="K118" s="14">
        <f t="shared" si="15"/>
        <v>0.95</v>
      </c>
      <c r="L118" s="22">
        <f t="shared" si="26"/>
        <v>57.949999999999996</v>
      </c>
      <c r="M118" s="14">
        <v>1</v>
      </c>
      <c r="N118" s="14">
        <v>1</v>
      </c>
      <c r="P118" s="22">
        <f t="shared" si="27"/>
        <v>57.949999999999996</v>
      </c>
      <c r="R118" s="3">
        <f t="shared" si="23"/>
        <v>8.9661236793856583E-3</v>
      </c>
      <c r="T118" s="5">
        <f>+R118*(assessment!$J$275*assessment!$E$3)</f>
        <v>70468.980522727376</v>
      </c>
      <c r="V118" s="6">
        <f>+T118/payroll!F118</f>
        <v>2.7060339828761113E-4</v>
      </c>
      <c r="X118" s="5">
        <f>IF(V118&lt;$X$2,T118, +payroll!F118 * $X$2)</f>
        <v>70468.980522727376</v>
      </c>
      <c r="Z118" s="5">
        <f t="shared" si="28"/>
        <v>0</v>
      </c>
      <c r="AB118">
        <f t="shared" si="29"/>
        <v>1</v>
      </c>
    </row>
    <row r="119" spans="1:28">
      <c r="A119" t="s">
        <v>180</v>
      </c>
      <c r="B119" t="s">
        <v>181</v>
      </c>
      <c r="D119" s="42">
        <v>24</v>
      </c>
      <c r="E119" s="42">
        <v>17</v>
      </c>
      <c r="F119" s="42">
        <v>18</v>
      </c>
      <c r="G119">
        <f t="shared" si="24"/>
        <v>59</v>
      </c>
      <c r="I119" s="22">
        <f t="shared" si="25"/>
        <v>19.666666666666668</v>
      </c>
      <c r="J119" s="6">
        <f>+IFR!AD119</f>
        <v>7.9128244409574101E-3</v>
      </c>
      <c r="K119" s="14">
        <f t="shared" si="15"/>
        <v>0.95</v>
      </c>
      <c r="L119" s="22">
        <f t="shared" si="26"/>
        <v>18.683333333333334</v>
      </c>
      <c r="M119" s="14">
        <v>1</v>
      </c>
      <c r="N119" s="14">
        <v>1</v>
      </c>
      <c r="P119" s="22">
        <f t="shared" si="27"/>
        <v>18.683333333333334</v>
      </c>
      <c r="R119" s="3">
        <f t="shared" si="23"/>
        <v>2.8907174704030265E-3</v>
      </c>
      <c r="T119" s="5">
        <f>+R119*(assessment!$J$275*assessment!$E$3)</f>
        <v>22719.507381644347</v>
      </c>
      <c r="V119" s="6">
        <f>+T119/payroll!F119</f>
        <v>1.7594486976581035E-4</v>
      </c>
      <c r="X119" s="5">
        <f>IF(V119&lt;$X$2,T119, +payroll!F119 * $X$2)</f>
        <v>22719.507381644347</v>
      </c>
      <c r="Z119" s="5">
        <f t="shared" si="28"/>
        <v>0</v>
      </c>
      <c r="AB119">
        <f t="shared" si="29"/>
        <v>1</v>
      </c>
    </row>
    <row r="120" spans="1:28">
      <c r="A120" t="s">
        <v>182</v>
      </c>
      <c r="B120" s="36" t="s">
        <v>565</v>
      </c>
      <c r="D120" s="42">
        <v>79</v>
      </c>
      <c r="E120" s="42">
        <v>64</v>
      </c>
      <c r="F120" s="42">
        <v>62</v>
      </c>
      <c r="G120">
        <f t="shared" si="24"/>
        <v>205</v>
      </c>
      <c r="I120" s="22">
        <f t="shared" si="25"/>
        <v>68.333333333333329</v>
      </c>
      <c r="J120" s="6">
        <f>+IFR!AD120</f>
        <v>1.5354452505495454E-2</v>
      </c>
      <c r="K120" s="14">
        <f t="shared" si="15"/>
        <v>0.95</v>
      </c>
      <c r="L120" s="22">
        <f t="shared" si="26"/>
        <v>64.916666666666657</v>
      </c>
      <c r="M120" s="14">
        <v>1</v>
      </c>
      <c r="N120" s="14">
        <v>1</v>
      </c>
      <c r="P120" s="22">
        <f t="shared" si="27"/>
        <v>64.916666666666657</v>
      </c>
      <c r="R120" s="3">
        <f t="shared" si="23"/>
        <v>1.0044018329366447E-2</v>
      </c>
      <c r="T120" s="5">
        <f>+R120*(assessment!$J$275*assessment!$E$3)</f>
        <v>78940.661241306632</v>
      </c>
      <c r="V120" s="6">
        <f>+T120/payroll!F120</f>
        <v>3.4417470562237866E-4</v>
      </c>
      <c r="X120" s="5">
        <f>IF(V120&lt;$X$2,T120, +payroll!F120 * $X$2)</f>
        <v>78940.661241306632</v>
      </c>
      <c r="Z120" s="5">
        <f t="shared" si="28"/>
        <v>0</v>
      </c>
      <c r="AB120">
        <f t="shared" si="29"/>
        <v>1</v>
      </c>
    </row>
    <row r="121" spans="1:28">
      <c r="A121" t="s">
        <v>183</v>
      </c>
      <c r="B121" t="s">
        <v>184</v>
      </c>
      <c r="D121" s="42">
        <v>16</v>
      </c>
      <c r="E121" s="42">
        <v>26</v>
      </c>
      <c r="F121" s="42">
        <v>22</v>
      </c>
      <c r="G121">
        <f t="shared" si="24"/>
        <v>64</v>
      </c>
      <c r="I121" s="22">
        <f t="shared" si="25"/>
        <v>21.333333333333332</v>
      </c>
      <c r="J121" s="6">
        <f>+IFR!AD121</f>
        <v>1.2771605254911956E-2</v>
      </c>
      <c r="K121" s="14">
        <f t="shared" si="15"/>
        <v>0.95</v>
      </c>
      <c r="L121" s="22">
        <f t="shared" si="26"/>
        <v>20.266666666666666</v>
      </c>
      <c r="M121" s="14">
        <v>1</v>
      </c>
      <c r="N121" s="14">
        <v>1</v>
      </c>
      <c r="P121" s="22">
        <f t="shared" si="27"/>
        <v>20.266666666666666</v>
      </c>
      <c r="R121" s="3">
        <f t="shared" si="23"/>
        <v>3.1356935272168424E-3</v>
      </c>
      <c r="T121" s="5">
        <f>+R121*(assessment!$J$275*assessment!$E$3)</f>
        <v>24644.889363139631</v>
      </c>
      <c r="V121" s="6">
        <f>+T121/payroll!F121</f>
        <v>2.7107008040804187E-4</v>
      </c>
      <c r="X121" s="5">
        <f>IF(V121&lt;$X$2,T121, +payroll!F121 * $X$2)</f>
        <v>24644.889363139631</v>
      </c>
      <c r="Z121" s="5">
        <f t="shared" si="28"/>
        <v>0</v>
      </c>
      <c r="AB121">
        <f t="shared" si="29"/>
        <v>1</v>
      </c>
    </row>
    <row r="122" spans="1:28">
      <c r="A122" t="s">
        <v>185</v>
      </c>
      <c r="B122" t="s">
        <v>186</v>
      </c>
      <c r="D122" s="42">
        <v>13</v>
      </c>
      <c r="E122" s="42">
        <v>3</v>
      </c>
      <c r="F122" s="42">
        <v>9</v>
      </c>
      <c r="G122">
        <f t="shared" si="24"/>
        <v>25</v>
      </c>
      <c r="I122" s="22">
        <f t="shared" si="25"/>
        <v>8.3333333333333339</v>
      </c>
      <c r="J122" s="6">
        <f>+IFR!AD122</f>
        <v>1.516119220888934E-2</v>
      </c>
      <c r="K122" s="14">
        <f t="shared" si="15"/>
        <v>0.95</v>
      </c>
      <c r="L122" s="22">
        <f t="shared" si="26"/>
        <v>7.916666666666667</v>
      </c>
      <c r="M122" s="14">
        <v>1</v>
      </c>
      <c r="N122" s="14">
        <v>1</v>
      </c>
      <c r="P122" s="22">
        <f t="shared" si="27"/>
        <v>7.916666666666667</v>
      </c>
      <c r="R122" s="3">
        <f t="shared" si="23"/>
        <v>1.224880284069079E-3</v>
      </c>
      <c r="T122" s="5">
        <f>+R122*(assessment!$J$275*assessment!$E$3)</f>
        <v>9626.9099074764181</v>
      </c>
      <c r="V122" s="6">
        <f>+T122/payroll!F122</f>
        <v>4.39235460986223E-4</v>
      </c>
      <c r="X122" s="5">
        <f>IF(V122&lt;$X$2,T122, +payroll!F122 * $X$2)</f>
        <v>9626.9099074764181</v>
      </c>
      <c r="Z122" s="5">
        <f t="shared" si="28"/>
        <v>0</v>
      </c>
      <c r="AB122">
        <f t="shared" si="29"/>
        <v>1</v>
      </c>
    </row>
    <row r="123" spans="1:28">
      <c r="A123" t="s">
        <v>187</v>
      </c>
      <c r="B123" t="s">
        <v>545</v>
      </c>
      <c r="D123" s="42">
        <v>0</v>
      </c>
      <c r="E123" s="42">
        <v>0</v>
      </c>
      <c r="F123" s="42">
        <v>0</v>
      </c>
      <c r="G123">
        <f t="shared" si="24"/>
        <v>0</v>
      </c>
      <c r="I123" s="22">
        <f t="shared" si="25"/>
        <v>0</v>
      </c>
      <c r="J123" s="6">
        <f>+IFR!AD123</f>
        <v>0</v>
      </c>
      <c r="K123" s="14">
        <f t="shared" si="15"/>
        <v>0.95</v>
      </c>
      <c r="L123" s="22">
        <f t="shared" si="26"/>
        <v>0</v>
      </c>
      <c r="M123" s="14">
        <v>1</v>
      </c>
      <c r="N123" s="14">
        <v>1</v>
      </c>
      <c r="P123" s="22">
        <f t="shared" si="27"/>
        <v>0</v>
      </c>
      <c r="R123" s="3">
        <f t="shared" si="23"/>
        <v>0</v>
      </c>
      <c r="T123" s="5">
        <f>+R123*(assessment!$J$275*assessment!$E$3)</f>
        <v>0</v>
      </c>
      <c r="V123" s="6">
        <f>+T123/payroll!F123</f>
        <v>0</v>
      </c>
      <c r="X123" s="5">
        <f>IF(V123&lt;$X$2,T123, +payroll!F123 * $X$2)</f>
        <v>0</v>
      </c>
      <c r="Z123" s="5">
        <f t="shared" si="28"/>
        <v>0</v>
      </c>
      <c r="AB123" t="e">
        <f t="shared" si="29"/>
        <v>#DIV/0!</v>
      </c>
    </row>
    <row r="124" spans="1:28">
      <c r="A124" t="s">
        <v>188</v>
      </c>
      <c r="B124" t="s">
        <v>189</v>
      </c>
      <c r="D124" s="42">
        <v>18</v>
      </c>
      <c r="E124" s="42">
        <v>18</v>
      </c>
      <c r="F124" s="42">
        <v>16</v>
      </c>
      <c r="G124">
        <f t="shared" si="24"/>
        <v>52</v>
      </c>
      <c r="I124" s="22">
        <f t="shared" si="25"/>
        <v>17.333333333333332</v>
      </c>
      <c r="J124" s="6">
        <f>+IFR!AD124</f>
        <v>1.7377087272208169E-2</v>
      </c>
      <c r="K124" s="14">
        <f t="shared" si="15"/>
        <v>0.95</v>
      </c>
      <c r="L124" s="22">
        <f t="shared" si="26"/>
        <v>16.466666666666665</v>
      </c>
      <c r="M124" s="14">
        <v>1</v>
      </c>
      <c r="N124" s="14">
        <v>1</v>
      </c>
      <c r="P124" s="22">
        <f t="shared" si="27"/>
        <v>16.466666666666665</v>
      </c>
      <c r="R124" s="3">
        <f t="shared" si="23"/>
        <v>2.5477509908636842E-3</v>
      </c>
      <c r="T124" s="5">
        <f>+R124*(assessment!$J$275*assessment!$E$3)</f>
        <v>20023.97260755095</v>
      </c>
      <c r="V124" s="6">
        <f>+T124/payroll!F124</f>
        <v>3.6163838388031378E-4</v>
      </c>
      <c r="X124" s="5">
        <f>IF(V124&lt;$X$2,T124, +payroll!F124 * $X$2)</f>
        <v>20023.97260755095</v>
      </c>
      <c r="Z124" s="5">
        <f t="shared" si="28"/>
        <v>0</v>
      </c>
      <c r="AB124">
        <f t="shared" si="29"/>
        <v>1</v>
      </c>
    </row>
    <row r="125" spans="1:28">
      <c r="A125" t="s">
        <v>190</v>
      </c>
      <c r="B125" t="s">
        <v>191</v>
      </c>
      <c r="D125" s="42">
        <v>16</v>
      </c>
      <c r="E125" s="42">
        <v>10</v>
      </c>
      <c r="F125" s="42">
        <v>9</v>
      </c>
      <c r="G125">
        <f t="shared" si="24"/>
        <v>35</v>
      </c>
      <c r="I125" s="22">
        <f t="shared" si="25"/>
        <v>11.666666666666666</v>
      </c>
      <c r="J125" s="6">
        <f>+IFR!AD125</f>
        <v>6.5647253388918343E-3</v>
      </c>
      <c r="K125" s="14">
        <f t="shared" si="15"/>
        <v>0.95</v>
      </c>
      <c r="L125" s="22">
        <f t="shared" si="26"/>
        <v>11.083333333333332</v>
      </c>
      <c r="M125" s="14">
        <v>1</v>
      </c>
      <c r="N125" s="14">
        <v>1</v>
      </c>
      <c r="P125" s="22">
        <f t="shared" si="27"/>
        <v>11.083333333333332</v>
      </c>
      <c r="R125" s="3">
        <f t="shared" si="23"/>
        <v>1.7148323976967105E-3</v>
      </c>
      <c r="T125" s="5">
        <f>+R125*(assessment!$J$275*assessment!$E$3)</f>
        <v>13477.673870466984</v>
      </c>
      <c r="V125" s="6">
        <f>+T125/payroll!F125</f>
        <v>1.030095692340757E-4</v>
      </c>
      <c r="X125" s="5">
        <f>IF(V125&lt;$X$2,T125, +payroll!F125 * $X$2)</f>
        <v>13477.673870466984</v>
      </c>
      <c r="Z125" s="5">
        <f t="shared" si="28"/>
        <v>0</v>
      </c>
      <c r="AB125">
        <f t="shared" si="29"/>
        <v>1</v>
      </c>
    </row>
    <row r="126" spans="1:28">
      <c r="A126" t="s">
        <v>192</v>
      </c>
      <c r="B126" t="s">
        <v>546</v>
      </c>
      <c r="D126" s="42">
        <v>2</v>
      </c>
      <c r="E126" s="42">
        <v>4</v>
      </c>
      <c r="F126" s="42">
        <v>7</v>
      </c>
      <c r="G126">
        <f t="shared" si="24"/>
        <v>13</v>
      </c>
      <c r="I126" s="22">
        <f t="shared" si="25"/>
        <v>4.333333333333333</v>
      </c>
      <c r="J126" s="6">
        <f>+IFR!AD126</f>
        <v>1.1186529869155595E-2</v>
      </c>
      <c r="K126" s="14">
        <f t="shared" si="15"/>
        <v>0.95</v>
      </c>
      <c r="L126" s="22">
        <f t="shared" si="26"/>
        <v>4.1166666666666663</v>
      </c>
      <c r="M126" s="14">
        <v>1</v>
      </c>
      <c r="N126" s="14">
        <v>1</v>
      </c>
      <c r="P126" s="22">
        <f t="shared" si="27"/>
        <v>4.1166666666666663</v>
      </c>
      <c r="R126" s="3">
        <f t="shared" si="23"/>
        <v>6.3693774771592104E-4</v>
      </c>
      <c r="T126" s="5">
        <f>+R126*(assessment!$J$275*assessment!$E$3)</f>
        <v>5005.9931518877374</v>
      </c>
      <c r="V126" s="6">
        <f>+T126/payroll!F126</f>
        <v>1.9788682794482615E-4</v>
      </c>
      <c r="X126" s="5">
        <f>IF(V126&lt;$X$2,T126, +payroll!F126 * $X$2)</f>
        <v>5005.9931518877374</v>
      </c>
      <c r="Z126" s="5">
        <f t="shared" si="28"/>
        <v>0</v>
      </c>
      <c r="AB126">
        <f t="shared" si="29"/>
        <v>1</v>
      </c>
    </row>
    <row r="127" spans="1:28">
      <c r="A127" t="s">
        <v>481</v>
      </c>
      <c r="B127" t="s">
        <v>482</v>
      </c>
      <c r="D127" s="42">
        <v>1</v>
      </c>
      <c r="E127" s="42">
        <v>4</v>
      </c>
      <c r="F127" s="42">
        <v>4</v>
      </c>
      <c r="I127" s="22">
        <f>AVERAGE(D127:F127)</f>
        <v>3</v>
      </c>
      <c r="J127" s="6">
        <f>+IFR!AD127</f>
        <v>7.7916158483959039E-3</v>
      </c>
      <c r="K127" s="14">
        <f t="shared" si="15"/>
        <v>0.95</v>
      </c>
      <c r="L127" s="22">
        <f>+I127*K127</f>
        <v>2.8499999999999996</v>
      </c>
      <c r="M127" s="14">
        <v>1</v>
      </c>
      <c r="N127" s="14">
        <v>1</v>
      </c>
      <c r="P127" s="22">
        <f>+L127*M127*N127</f>
        <v>2.8499999999999996</v>
      </c>
      <c r="R127" s="3">
        <f t="shared" si="23"/>
        <v>4.4095690226486839E-4</v>
      </c>
      <c r="T127" s="5">
        <f>+R127*(assessment!$J$275*assessment!$E$3)</f>
        <v>3465.6875666915103</v>
      </c>
      <c r="V127" s="6">
        <f>+T127/payroll!F127</f>
        <v>1.1781332712121692E-4</v>
      </c>
      <c r="X127" s="5">
        <f>IF(V127&lt;$X$2,T127, +payroll!F127 * $X$2)</f>
        <v>3465.6875666915103</v>
      </c>
      <c r="Z127" s="5">
        <f>+T127-X127</f>
        <v>0</v>
      </c>
      <c r="AB127">
        <f>+X127/T127</f>
        <v>1</v>
      </c>
    </row>
    <row r="128" spans="1:28">
      <c r="A128" t="s">
        <v>193</v>
      </c>
      <c r="B128" t="s">
        <v>505</v>
      </c>
      <c r="D128" s="42">
        <v>19</v>
      </c>
      <c r="E128" s="42">
        <v>12</v>
      </c>
      <c r="F128" s="42">
        <v>10</v>
      </c>
      <c r="G128">
        <f t="shared" si="24"/>
        <v>41</v>
      </c>
      <c r="I128" s="22">
        <f t="shared" si="25"/>
        <v>13.666666666666666</v>
      </c>
      <c r="J128" s="6">
        <f>+IFR!AD128</f>
        <v>3.2228353046956516E-2</v>
      </c>
      <c r="K128" s="14">
        <f t="shared" si="15"/>
        <v>0.95</v>
      </c>
      <c r="L128" s="22">
        <f t="shared" si="26"/>
        <v>12.983333333333333</v>
      </c>
      <c r="M128" s="14">
        <v>1</v>
      </c>
      <c r="N128" s="14">
        <v>1</v>
      </c>
      <c r="P128" s="22">
        <f t="shared" si="27"/>
        <v>12.983333333333333</v>
      </c>
      <c r="R128" s="3">
        <f t="shared" si="23"/>
        <v>2.0088036658732896E-3</v>
      </c>
      <c r="T128" s="5">
        <f>+R128*(assessment!$J$275*assessment!$E$3)</f>
        <v>15788.132248261327</v>
      </c>
      <c r="V128" s="6">
        <f>+T128/payroll!F128</f>
        <v>8.7636350353635141E-4</v>
      </c>
      <c r="X128" s="5">
        <f>IF(V128&lt;$X$2,T128, +payroll!F128 * $X$2)</f>
        <v>15788.132248261327</v>
      </c>
      <c r="Z128" s="5">
        <f t="shared" si="28"/>
        <v>0</v>
      </c>
      <c r="AB128">
        <f t="shared" si="29"/>
        <v>1</v>
      </c>
    </row>
    <row r="129" spans="1:28">
      <c r="A129" t="s">
        <v>194</v>
      </c>
      <c r="B129" t="s">
        <v>195</v>
      </c>
      <c r="D129" s="42">
        <v>25</v>
      </c>
      <c r="E129" s="42">
        <v>19</v>
      </c>
      <c r="F129" s="42">
        <v>21</v>
      </c>
      <c r="G129">
        <f t="shared" si="24"/>
        <v>65</v>
      </c>
      <c r="I129" s="22">
        <f t="shared" si="25"/>
        <v>21.666666666666668</v>
      </c>
      <c r="J129" s="6">
        <f>+IFR!AD129</f>
        <v>4.7504241660704306E-2</v>
      </c>
      <c r="K129" s="14">
        <f t="shared" si="15"/>
        <v>1</v>
      </c>
      <c r="L129" s="22">
        <f t="shared" si="26"/>
        <v>21.666666666666668</v>
      </c>
      <c r="M129" s="14">
        <v>1</v>
      </c>
      <c r="N129" s="14">
        <v>1</v>
      </c>
      <c r="P129" s="22">
        <f t="shared" si="27"/>
        <v>21.666666666666668</v>
      </c>
      <c r="R129" s="3">
        <f t="shared" si="23"/>
        <v>3.3523039353469532E-3</v>
      </c>
      <c r="T129" s="5">
        <f>+R129*(assessment!$J$275*assessment!$E$3)</f>
        <v>26347.332378356514</v>
      </c>
      <c r="V129" s="6">
        <f>+T129/payroll!F129</f>
        <v>1.3402571727287233E-3</v>
      </c>
      <c r="X129" s="5">
        <f>IF(V129&lt;$X$2,T129, +payroll!F129 * $X$2)</f>
        <v>26347.332378356514</v>
      </c>
      <c r="Z129" s="5">
        <f t="shared" si="28"/>
        <v>0</v>
      </c>
      <c r="AB129">
        <f t="shared" si="29"/>
        <v>1</v>
      </c>
    </row>
    <row r="130" spans="1:28">
      <c r="A130" t="s">
        <v>557</v>
      </c>
      <c r="B130" t="s">
        <v>558</v>
      </c>
      <c r="D130" s="42">
        <v>0</v>
      </c>
      <c r="E130" s="42">
        <v>3</v>
      </c>
      <c r="F130" s="42">
        <v>1</v>
      </c>
      <c r="G130">
        <f>SUM(D130:F130)</f>
        <v>4</v>
      </c>
      <c r="I130" s="22">
        <f>AVERAGE(D130:F130)</f>
        <v>1.3333333333333333</v>
      </c>
      <c r="J130" s="6">
        <f>+IFR!AD130</f>
        <v>7.8492140691880426E-3</v>
      </c>
      <c r="K130" s="14">
        <f t="shared" si="15"/>
        <v>0.95</v>
      </c>
      <c r="L130" s="22">
        <f>+I130*K130</f>
        <v>1.2666666666666666</v>
      </c>
      <c r="M130" s="14">
        <v>1</v>
      </c>
      <c r="N130" s="14">
        <v>1</v>
      </c>
      <c r="P130" s="22">
        <f>+L130*M130*N130</f>
        <v>1.2666666666666666</v>
      </c>
      <c r="R130" s="3">
        <f t="shared" si="23"/>
        <v>1.9598084545105265E-4</v>
      </c>
      <c r="T130" s="5">
        <f>+R130*(assessment!$J$275*assessment!$E$3)</f>
        <v>1540.305585196227</v>
      </c>
      <c r="V130" s="6">
        <f>+T130/payroll!F130</f>
        <v>1.4893716081299175E-4</v>
      </c>
      <c r="X130" s="5">
        <f>IF(V130&lt;$X$2,T130, +payroll!F130 * $X$2)</f>
        <v>1540.305585196227</v>
      </c>
      <c r="Z130" s="5">
        <f>+T130-X130</f>
        <v>0</v>
      </c>
      <c r="AB130">
        <f>+X130/T130</f>
        <v>1</v>
      </c>
    </row>
    <row r="131" spans="1:28" s="50" customFormat="1">
      <c r="A131" s="52" t="s">
        <v>581</v>
      </c>
      <c r="B131" s="52" t="s">
        <v>573</v>
      </c>
      <c r="D131" s="42">
        <v>52</v>
      </c>
      <c r="E131" s="42">
        <v>42</v>
      </c>
      <c r="F131" s="42">
        <v>49</v>
      </c>
      <c r="G131" s="50">
        <f>SUM(D131:F131)</f>
        <v>143</v>
      </c>
      <c r="I131" s="22">
        <f>AVERAGE(D131:F131)</f>
        <v>47.666666666666664</v>
      </c>
      <c r="J131" s="54">
        <f>+IFR!AD131</f>
        <v>3.0339291902163557E-2</v>
      </c>
      <c r="K131" s="14">
        <f t="shared" si="15"/>
        <v>0.95</v>
      </c>
      <c r="L131" s="22">
        <f>+I131*K131</f>
        <v>45.283333333333331</v>
      </c>
      <c r="M131" s="14">
        <v>1</v>
      </c>
      <c r="N131" s="14">
        <v>1</v>
      </c>
      <c r="P131" s="22">
        <f>+L131*M131*N131</f>
        <v>45.283333333333331</v>
      </c>
      <c r="R131" s="53">
        <f t="shared" si="23"/>
        <v>7.0063152248751315E-3</v>
      </c>
      <c r="T131" s="5">
        <f>+R131*(assessment!$J$275*assessment!$E$3)</f>
        <v>55065.924670765111</v>
      </c>
      <c r="V131" s="54">
        <f>+T131/payroll!F131</f>
        <v>5.1476227779168179E-4</v>
      </c>
      <c r="X131" s="5">
        <f>IF(V131&lt;$X$2,T131, +payroll!F131 * $X$2)</f>
        <v>55065.924670765111</v>
      </c>
      <c r="Z131" s="5">
        <f>+T131-X131</f>
        <v>0</v>
      </c>
      <c r="AB131" s="50">
        <f>+X131/T131</f>
        <v>1</v>
      </c>
    </row>
    <row r="132" spans="1:28">
      <c r="A132" t="s">
        <v>196</v>
      </c>
      <c r="B132" t="s">
        <v>197</v>
      </c>
      <c r="D132" s="42">
        <v>0</v>
      </c>
      <c r="E132" s="42">
        <v>1</v>
      </c>
      <c r="F132" s="42">
        <v>2</v>
      </c>
      <c r="G132">
        <f t="shared" si="24"/>
        <v>3</v>
      </c>
      <c r="I132" s="22">
        <f t="shared" si="25"/>
        <v>1</v>
      </c>
      <c r="J132" s="6">
        <f>+IFR!AD132</f>
        <v>5.8210458168822948E-3</v>
      </c>
      <c r="K132" s="14">
        <f t="shared" si="15"/>
        <v>0.95</v>
      </c>
      <c r="L132" s="22">
        <f t="shared" si="26"/>
        <v>0.95</v>
      </c>
      <c r="M132" s="14">
        <v>1</v>
      </c>
      <c r="N132" s="14">
        <v>1</v>
      </c>
      <c r="P132" s="22">
        <f t="shared" si="27"/>
        <v>0.95</v>
      </c>
      <c r="R132" s="3">
        <f t="shared" si="23"/>
        <v>1.4698563408828947E-4</v>
      </c>
      <c r="T132" s="5">
        <f>+R132*(assessment!$J$275*assessment!$E$3)</f>
        <v>1155.2291888971702</v>
      </c>
      <c r="V132" s="6">
        <f>+T132/payroll!F132</f>
        <v>7.7401479099878801E-5</v>
      </c>
      <c r="X132" s="5">
        <f>IF(V132&lt;$X$2,T132, +payroll!F132 * $X$2)</f>
        <v>1155.2291888971702</v>
      </c>
      <c r="Z132" s="5">
        <f t="shared" si="28"/>
        <v>0</v>
      </c>
      <c r="AB132">
        <f t="shared" si="29"/>
        <v>1</v>
      </c>
    </row>
    <row r="133" spans="1:28">
      <c r="A133" t="s">
        <v>198</v>
      </c>
      <c r="B133" t="s">
        <v>547</v>
      </c>
      <c r="D133" s="42">
        <v>0</v>
      </c>
      <c r="E133" s="42">
        <v>0</v>
      </c>
      <c r="F133" s="42">
        <v>0</v>
      </c>
      <c r="G133">
        <f t="shared" si="24"/>
        <v>0</v>
      </c>
      <c r="I133" s="22">
        <f t="shared" si="25"/>
        <v>0</v>
      </c>
      <c r="J133" s="6">
        <f>+IFR!AD133</f>
        <v>0</v>
      </c>
      <c r="K133" s="14">
        <f t="shared" ref="K133:K196" si="30">IF(+J133&lt;$E$270,$I$270,IF(J133&gt;$E$272,$I$272,$I$271))</f>
        <v>0.95</v>
      </c>
      <c r="L133" s="22">
        <f t="shared" si="26"/>
        <v>0</v>
      </c>
      <c r="M133" s="14">
        <v>1</v>
      </c>
      <c r="N133" s="14">
        <v>1</v>
      </c>
      <c r="P133" s="22">
        <f t="shared" si="27"/>
        <v>0</v>
      </c>
      <c r="R133" s="3">
        <f t="shared" ref="R133:R164" si="31">+P133/$P$267</f>
        <v>0</v>
      </c>
      <c r="T133" s="5">
        <f>+R133*(assessment!$J$275*assessment!$E$3)</f>
        <v>0</v>
      </c>
      <c r="V133" s="6">
        <f>+T133/payroll!F133</f>
        <v>0</v>
      </c>
      <c r="X133" s="5">
        <f>IF(V133&lt;$X$2,T133, +payroll!F133 * $X$2)</f>
        <v>0</v>
      </c>
      <c r="Z133" s="5">
        <f t="shared" si="28"/>
        <v>0</v>
      </c>
      <c r="AB133" t="e">
        <f t="shared" si="29"/>
        <v>#DIV/0!</v>
      </c>
    </row>
    <row r="134" spans="1:28">
      <c r="A134" t="s">
        <v>199</v>
      </c>
      <c r="B134" t="s">
        <v>200</v>
      </c>
      <c r="D134" s="42">
        <v>14</v>
      </c>
      <c r="E134" s="42">
        <v>12</v>
      </c>
      <c r="F134" s="42">
        <v>8</v>
      </c>
      <c r="G134">
        <f t="shared" si="24"/>
        <v>34</v>
      </c>
      <c r="I134" s="22">
        <f t="shared" si="25"/>
        <v>11.333333333333334</v>
      </c>
      <c r="J134" s="6">
        <f>+IFR!AD134</f>
        <v>1.0025473838315061E-2</v>
      </c>
      <c r="K134" s="14">
        <f t="shared" si="30"/>
        <v>0.95</v>
      </c>
      <c r="L134" s="22">
        <f t="shared" si="26"/>
        <v>10.766666666666667</v>
      </c>
      <c r="M134" s="14">
        <v>1</v>
      </c>
      <c r="N134" s="14">
        <v>1</v>
      </c>
      <c r="P134" s="22">
        <f t="shared" si="27"/>
        <v>10.766666666666667</v>
      </c>
      <c r="R134" s="3">
        <f t="shared" si="31"/>
        <v>1.6658371863339477E-3</v>
      </c>
      <c r="T134" s="5">
        <f>+R134*(assessment!$J$275*assessment!$E$3)</f>
        <v>13092.597474167931</v>
      </c>
      <c r="V134" s="6">
        <f>+T134/payroll!F134</f>
        <v>2.050469121420644E-4</v>
      </c>
      <c r="X134" s="5">
        <f>IF(V134&lt;$X$2,T134, +payroll!F134 * $X$2)</f>
        <v>13092.597474167931</v>
      </c>
      <c r="Z134" s="5">
        <f t="shared" si="28"/>
        <v>0</v>
      </c>
      <c r="AB134">
        <f t="shared" si="29"/>
        <v>1</v>
      </c>
    </row>
    <row r="135" spans="1:28">
      <c r="A135" t="s">
        <v>201</v>
      </c>
      <c r="B135" t="s">
        <v>548</v>
      </c>
      <c r="D135" s="42">
        <v>1</v>
      </c>
      <c r="E135" s="42">
        <v>2</v>
      </c>
      <c r="F135" s="42">
        <v>2</v>
      </c>
      <c r="G135">
        <f t="shared" si="24"/>
        <v>5</v>
      </c>
      <c r="I135" s="22">
        <f t="shared" si="25"/>
        <v>1.6666666666666667</v>
      </c>
      <c r="J135" s="6">
        <f>+IFR!AD135</f>
        <v>1.1164952747795385E-2</v>
      </c>
      <c r="K135" s="14">
        <f t="shared" si="30"/>
        <v>0.95</v>
      </c>
      <c r="L135" s="22">
        <f t="shared" si="26"/>
        <v>1.5833333333333333</v>
      </c>
      <c r="M135" s="14">
        <v>1</v>
      </c>
      <c r="N135" s="14">
        <v>1</v>
      </c>
      <c r="P135" s="22">
        <f t="shared" si="27"/>
        <v>1.5833333333333333</v>
      </c>
      <c r="R135" s="3">
        <f t="shared" si="31"/>
        <v>2.449760568138158E-4</v>
      </c>
      <c r="T135" s="5">
        <f>+R135*(assessment!$J$275*assessment!$E$3)</f>
        <v>1925.3819814952838</v>
      </c>
      <c r="V135" s="6">
        <f>+T135/payroll!F135</f>
        <v>2.3977564315304944E-4</v>
      </c>
      <c r="X135" s="5">
        <f>IF(V135&lt;$X$2,T135, +payroll!F135 * $X$2)</f>
        <v>1925.3819814952838</v>
      </c>
      <c r="Z135" s="5">
        <f t="shared" si="28"/>
        <v>0</v>
      </c>
      <c r="AB135">
        <f t="shared" si="29"/>
        <v>1</v>
      </c>
    </row>
    <row r="136" spans="1:28">
      <c r="A136" t="s">
        <v>202</v>
      </c>
      <c r="B136" t="s">
        <v>549</v>
      </c>
      <c r="D136" s="42">
        <v>3</v>
      </c>
      <c r="E136" s="42">
        <v>2</v>
      </c>
      <c r="F136" s="42">
        <v>5</v>
      </c>
      <c r="G136">
        <f t="shared" si="24"/>
        <v>10</v>
      </c>
      <c r="I136" s="22">
        <f t="shared" si="25"/>
        <v>3.3333333333333335</v>
      </c>
      <c r="J136" s="6">
        <f>+IFR!AD136</f>
        <v>1.7087855198339975E-2</v>
      </c>
      <c r="K136" s="14">
        <f t="shared" si="30"/>
        <v>0.95</v>
      </c>
      <c r="L136" s="22">
        <f t="shared" si="26"/>
        <v>3.1666666666666665</v>
      </c>
      <c r="M136" s="14">
        <v>1</v>
      </c>
      <c r="N136" s="14">
        <v>1</v>
      </c>
      <c r="P136" s="22">
        <f t="shared" si="27"/>
        <v>3.1666666666666665</v>
      </c>
      <c r="R136" s="3">
        <f t="shared" si="31"/>
        <v>4.899521136276316E-4</v>
      </c>
      <c r="T136" s="5">
        <f>+R136*(assessment!$J$275*assessment!$E$3)</f>
        <v>3850.7639629905675</v>
      </c>
      <c r="V136" s="6">
        <f>+T136/payroll!F136</f>
        <v>3.6985415462785563E-4</v>
      </c>
      <c r="X136" s="5">
        <f>IF(V136&lt;$X$2,T136, +payroll!F136 * $X$2)</f>
        <v>3850.7639629905675</v>
      </c>
      <c r="Z136" s="5">
        <f t="shared" si="28"/>
        <v>0</v>
      </c>
      <c r="AB136">
        <f t="shared" si="29"/>
        <v>1</v>
      </c>
    </row>
    <row r="137" spans="1:28">
      <c r="A137" t="s">
        <v>203</v>
      </c>
      <c r="B137" t="s">
        <v>506</v>
      </c>
      <c r="D137" s="42">
        <v>4</v>
      </c>
      <c r="E137" s="42">
        <v>2</v>
      </c>
      <c r="F137" s="42">
        <v>1</v>
      </c>
      <c r="G137">
        <f t="shared" si="24"/>
        <v>7</v>
      </c>
      <c r="I137" s="22">
        <f t="shared" si="25"/>
        <v>2.3333333333333335</v>
      </c>
      <c r="J137" s="6">
        <f>+IFR!AD137</f>
        <v>8.8604780245415977E-3</v>
      </c>
      <c r="K137" s="14">
        <f t="shared" si="30"/>
        <v>0.95</v>
      </c>
      <c r="L137" s="22">
        <f t="shared" si="26"/>
        <v>2.2166666666666668</v>
      </c>
      <c r="M137" s="14">
        <v>1</v>
      </c>
      <c r="N137" s="14">
        <v>1</v>
      </c>
      <c r="P137" s="22">
        <f t="shared" si="27"/>
        <v>2.2166666666666668</v>
      </c>
      <c r="R137" s="3">
        <f t="shared" si="31"/>
        <v>3.4296647953934215E-4</v>
      </c>
      <c r="T137" s="5">
        <f>+R137*(assessment!$J$275*assessment!$E$3)</f>
        <v>2695.5347740933976</v>
      </c>
      <c r="V137" s="6">
        <f>+T137/payroll!F137</f>
        <v>2.4815019278678143E-4</v>
      </c>
      <c r="X137" s="5">
        <f>IF(V137&lt;$X$2,T137, +payroll!F137 * $X$2)</f>
        <v>2695.5347740933976</v>
      </c>
      <c r="Z137" s="5">
        <f t="shared" si="28"/>
        <v>0</v>
      </c>
      <c r="AB137">
        <f t="shared" si="29"/>
        <v>1</v>
      </c>
    </row>
    <row r="138" spans="1:28">
      <c r="A138" t="s">
        <v>204</v>
      </c>
      <c r="B138" t="s">
        <v>550</v>
      </c>
      <c r="D138" s="42">
        <v>98</v>
      </c>
      <c r="E138" s="42">
        <v>115</v>
      </c>
      <c r="F138" s="42">
        <v>167</v>
      </c>
      <c r="G138">
        <f t="shared" si="24"/>
        <v>380</v>
      </c>
      <c r="I138" s="22">
        <f t="shared" si="25"/>
        <v>126.66666666666667</v>
      </c>
      <c r="J138" s="6">
        <f>+IFR!AD138</f>
        <v>4.6589973851979556E-2</v>
      </c>
      <c r="K138" s="14">
        <f t="shared" si="30"/>
        <v>1</v>
      </c>
      <c r="L138" s="22">
        <f t="shared" si="26"/>
        <v>126.66666666666667</v>
      </c>
      <c r="M138" s="14">
        <v>1</v>
      </c>
      <c r="N138" s="14">
        <v>1</v>
      </c>
      <c r="P138" s="22">
        <f t="shared" si="27"/>
        <v>126.66666666666667</v>
      </c>
      <c r="R138" s="3">
        <f t="shared" si="31"/>
        <v>1.9598084545105265E-2</v>
      </c>
      <c r="T138" s="5">
        <f>+R138*(assessment!$J$275*assessment!$E$3)</f>
        <v>154030.55851962269</v>
      </c>
      <c r="V138" s="6">
        <f>+T138/payroll!F138</f>
        <v>1.0572428667303916E-3</v>
      </c>
      <c r="X138" s="5">
        <f>IF(V138&lt;$X$2,T138, +payroll!F138 * $X$2)</f>
        <v>154030.55851962269</v>
      </c>
      <c r="Z138" s="5">
        <f t="shared" si="28"/>
        <v>0</v>
      </c>
      <c r="AB138">
        <f t="shared" si="29"/>
        <v>1</v>
      </c>
    </row>
    <row r="139" spans="1:28">
      <c r="A139" t="s">
        <v>205</v>
      </c>
      <c r="B139" t="s">
        <v>206</v>
      </c>
      <c r="D139" s="42">
        <v>3</v>
      </c>
      <c r="E139" s="42">
        <v>3</v>
      </c>
      <c r="F139" s="42">
        <v>4</v>
      </c>
      <c r="G139">
        <f t="shared" si="24"/>
        <v>10</v>
      </c>
      <c r="I139" s="22">
        <f t="shared" si="25"/>
        <v>3.3333333333333335</v>
      </c>
      <c r="J139" s="6">
        <f>+IFR!AD139</f>
        <v>1.928537012877423E-2</v>
      </c>
      <c r="K139" s="14">
        <f t="shared" si="30"/>
        <v>0.95</v>
      </c>
      <c r="L139" s="22">
        <f t="shared" si="26"/>
        <v>3.1666666666666665</v>
      </c>
      <c r="M139" s="14">
        <v>1</v>
      </c>
      <c r="N139" s="14">
        <v>1</v>
      </c>
      <c r="P139" s="22">
        <f t="shared" si="27"/>
        <v>3.1666666666666665</v>
      </c>
      <c r="R139" s="3">
        <f t="shared" si="31"/>
        <v>4.899521136276316E-4</v>
      </c>
      <c r="T139" s="5">
        <f>+R139*(assessment!$J$275*assessment!$E$3)</f>
        <v>3850.7639629905675</v>
      </c>
      <c r="V139" s="6">
        <f>+T139/payroll!F139</f>
        <v>4.4485056399304134E-4</v>
      </c>
      <c r="X139" s="5">
        <f>IF(V139&lt;$X$2,T139, +payroll!F139 * $X$2)</f>
        <v>3850.7639629905675</v>
      </c>
      <c r="Z139" s="5">
        <f t="shared" si="28"/>
        <v>0</v>
      </c>
      <c r="AB139">
        <f t="shared" si="29"/>
        <v>1</v>
      </c>
    </row>
    <row r="140" spans="1:28">
      <c r="A140" t="s">
        <v>207</v>
      </c>
      <c r="B140" t="s">
        <v>208</v>
      </c>
      <c r="D140" s="42">
        <v>12</v>
      </c>
      <c r="E140" s="42">
        <v>1</v>
      </c>
      <c r="F140" s="42">
        <v>7</v>
      </c>
      <c r="G140">
        <f t="shared" si="24"/>
        <v>20</v>
      </c>
      <c r="I140" s="22">
        <f t="shared" si="25"/>
        <v>6.666666666666667</v>
      </c>
      <c r="J140" s="6">
        <f>+IFR!AD140</f>
        <v>3.2607089860502148E-2</v>
      </c>
      <c r="K140" s="14">
        <f t="shared" si="30"/>
        <v>0.95</v>
      </c>
      <c r="L140" s="22">
        <f t="shared" si="26"/>
        <v>6.333333333333333</v>
      </c>
      <c r="M140" s="14">
        <v>1</v>
      </c>
      <c r="N140" s="14">
        <v>1</v>
      </c>
      <c r="P140" s="22">
        <f t="shared" si="27"/>
        <v>6.333333333333333</v>
      </c>
      <c r="R140" s="3">
        <f t="shared" si="31"/>
        <v>9.7990422725526319E-4</v>
      </c>
      <c r="T140" s="5">
        <f>+R140*(assessment!$J$275*assessment!$E$3)</f>
        <v>7701.527925981135</v>
      </c>
      <c r="V140" s="6">
        <f>+T140/payroll!F140</f>
        <v>8.2180231593134527E-4</v>
      </c>
      <c r="X140" s="5">
        <f>IF(V140&lt;$X$2,T140, +payroll!F140 * $X$2)</f>
        <v>7701.527925981135</v>
      </c>
      <c r="Z140" s="5">
        <f t="shared" si="28"/>
        <v>0</v>
      </c>
      <c r="AB140">
        <f t="shared" si="29"/>
        <v>1</v>
      </c>
    </row>
    <row r="141" spans="1:28">
      <c r="A141" t="s">
        <v>209</v>
      </c>
      <c r="B141" t="s">
        <v>210</v>
      </c>
      <c r="D141" s="42">
        <v>0</v>
      </c>
      <c r="E141" s="42">
        <v>0</v>
      </c>
      <c r="F141" s="42">
        <v>0</v>
      </c>
      <c r="G141">
        <f t="shared" si="24"/>
        <v>0</v>
      </c>
      <c r="I141" s="22">
        <f t="shared" si="25"/>
        <v>0</v>
      </c>
      <c r="J141" s="6">
        <f>+IFR!AD141</f>
        <v>0</v>
      </c>
      <c r="K141" s="14">
        <f t="shared" si="30"/>
        <v>0.95</v>
      </c>
      <c r="L141" s="22">
        <f t="shared" si="26"/>
        <v>0</v>
      </c>
      <c r="M141" s="14">
        <v>1</v>
      </c>
      <c r="N141" s="14">
        <v>1</v>
      </c>
      <c r="P141" s="22">
        <f t="shared" si="27"/>
        <v>0</v>
      </c>
      <c r="R141" s="3">
        <f t="shared" si="31"/>
        <v>0</v>
      </c>
      <c r="T141" s="5">
        <f>+R141*(assessment!$J$275*assessment!$E$3)</f>
        <v>0</v>
      </c>
      <c r="V141" s="6">
        <f>+T141/payroll!F141</f>
        <v>0</v>
      </c>
      <c r="X141" s="5">
        <f>IF(V141&lt;$X$2,T141, +payroll!F141 * $X$2)</f>
        <v>0</v>
      </c>
      <c r="Z141" s="5">
        <f t="shared" si="28"/>
        <v>0</v>
      </c>
      <c r="AB141" t="e">
        <f t="shared" si="29"/>
        <v>#DIV/0!</v>
      </c>
    </row>
    <row r="142" spans="1:28">
      <c r="A142" t="s">
        <v>211</v>
      </c>
      <c r="B142" t="s">
        <v>462</v>
      </c>
      <c r="D142" s="42">
        <v>0</v>
      </c>
      <c r="E142" s="42">
        <v>0</v>
      </c>
      <c r="F142" s="42">
        <v>0</v>
      </c>
      <c r="G142">
        <f t="shared" si="24"/>
        <v>0</v>
      </c>
      <c r="I142" s="22">
        <f t="shared" si="25"/>
        <v>0</v>
      </c>
      <c r="J142" s="6">
        <f>+IFR!AD142</f>
        <v>0</v>
      </c>
      <c r="K142" s="14">
        <f t="shared" si="30"/>
        <v>0.95</v>
      </c>
      <c r="L142" s="22">
        <f t="shared" si="26"/>
        <v>0</v>
      </c>
      <c r="M142" s="14">
        <v>1</v>
      </c>
      <c r="N142" s="14">
        <v>1</v>
      </c>
      <c r="P142" s="22">
        <f t="shared" si="27"/>
        <v>0</v>
      </c>
      <c r="R142" s="3">
        <f t="shared" si="31"/>
        <v>0</v>
      </c>
      <c r="T142" s="5">
        <f>+R142*(assessment!$J$275*assessment!$E$3)</f>
        <v>0</v>
      </c>
      <c r="V142" s="6">
        <f>+T142/payroll!F142</f>
        <v>0</v>
      </c>
      <c r="X142" s="5">
        <f>IF(V142&lt;$X$2,T142, +payroll!F142 * $X$2)</f>
        <v>0</v>
      </c>
      <c r="Z142" s="5">
        <f t="shared" si="28"/>
        <v>0</v>
      </c>
      <c r="AB142" t="e">
        <f t="shared" si="29"/>
        <v>#DIV/0!</v>
      </c>
    </row>
    <row r="143" spans="1:28" outlineLevel="1">
      <c r="A143" t="s">
        <v>212</v>
      </c>
      <c r="B143" t="s">
        <v>213</v>
      </c>
      <c r="D143" s="42">
        <v>0</v>
      </c>
      <c r="E143" s="42">
        <v>0</v>
      </c>
      <c r="F143" s="42">
        <v>0</v>
      </c>
      <c r="G143">
        <f t="shared" si="24"/>
        <v>0</v>
      </c>
      <c r="I143" s="22">
        <f t="shared" si="25"/>
        <v>0</v>
      </c>
      <c r="J143" s="6">
        <f>+IFR!AD143</f>
        <v>0</v>
      </c>
      <c r="K143" s="14">
        <f t="shared" si="30"/>
        <v>0.95</v>
      </c>
      <c r="L143" s="22">
        <f t="shared" si="26"/>
        <v>0</v>
      </c>
      <c r="M143" s="14">
        <v>1</v>
      </c>
      <c r="N143" s="14">
        <v>1</v>
      </c>
      <c r="P143" s="22">
        <f t="shared" si="27"/>
        <v>0</v>
      </c>
      <c r="R143" s="3">
        <f t="shared" si="31"/>
        <v>0</v>
      </c>
      <c r="T143" s="5">
        <f>+R143*(assessment!$J$275*assessment!$E$3)</f>
        <v>0</v>
      </c>
      <c r="V143" s="6">
        <f>+T143/payroll!F143</f>
        <v>0</v>
      </c>
      <c r="X143" s="5">
        <f>IF(V143&lt;$X$2,T143, +payroll!F143 * $X$2)</f>
        <v>0</v>
      </c>
      <c r="Z143" s="5">
        <f t="shared" si="28"/>
        <v>0</v>
      </c>
      <c r="AB143" t="e">
        <f t="shared" si="29"/>
        <v>#DIV/0!</v>
      </c>
    </row>
    <row r="144" spans="1:28" outlineLevel="1">
      <c r="A144" t="s">
        <v>214</v>
      </c>
      <c r="B144" t="s">
        <v>215</v>
      </c>
      <c r="D144" s="42">
        <v>0</v>
      </c>
      <c r="E144" s="42">
        <v>0</v>
      </c>
      <c r="F144" s="42">
        <v>0</v>
      </c>
      <c r="G144">
        <f t="shared" si="24"/>
        <v>0</v>
      </c>
      <c r="I144" s="22">
        <f t="shared" si="25"/>
        <v>0</v>
      </c>
      <c r="J144" s="6">
        <f>+IFR!AD144</f>
        <v>0</v>
      </c>
      <c r="K144" s="14">
        <f t="shared" si="30"/>
        <v>0.95</v>
      </c>
      <c r="L144" s="22">
        <f t="shared" si="26"/>
        <v>0</v>
      </c>
      <c r="M144" s="14">
        <v>1</v>
      </c>
      <c r="N144" s="14">
        <v>1</v>
      </c>
      <c r="P144" s="22">
        <f t="shared" si="27"/>
        <v>0</v>
      </c>
      <c r="R144" s="3">
        <f t="shared" si="31"/>
        <v>0</v>
      </c>
      <c r="T144" s="5">
        <f>+R144*(assessment!$J$275*assessment!$E$3)</f>
        <v>0</v>
      </c>
      <c r="V144" s="6">
        <f>+T144/payroll!F144</f>
        <v>0</v>
      </c>
      <c r="X144" s="5">
        <f>IF(V144&lt;$X$2,T144, +payroll!F144 * $X$2)</f>
        <v>0</v>
      </c>
      <c r="Z144" s="5">
        <f t="shared" si="28"/>
        <v>0</v>
      </c>
      <c r="AB144" t="e">
        <f t="shared" si="29"/>
        <v>#DIV/0!</v>
      </c>
    </row>
    <row r="145" spans="1:28" outlineLevel="1">
      <c r="A145" t="s">
        <v>216</v>
      </c>
      <c r="B145" t="s">
        <v>217</v>
      </c>
      <c r="D145" s="42">
        <v>1</v>
      </c>
      <c r="E145" s="42">
        <v>0</v>
      </c>
      <c r="F145" s="42">
        <v>0</v>
      </c>
      <c r="G145">
        <f t="shared" si="24"/>
        <v>1</v>
      </c>
      <c r="I145" s="22">
        <f t="shared" si="25"/>
        <v>0.33333333333333331</v>
      </c>
      <c r="J145" s="6">
        <f>+IFR!AD145</f>
        <v>1.6666666666666668E-3</v>
      </c>
      <c r="K145" s="14">
        <f t="shared" si="30"/>
        <v>0.95</v>
      </c>
      <c r="L145" s="22">
        <f t="shared" si="26"/>
        <v>0.31666666666666665</v>
      </c>
      <c r="M145" s="14">
        <v>1</v>
      </c>
      <c r="N145" s="14">
        <v>1</v>
      </c>
      <c r="P145" s="22">
        <f t="shared" si="27"/>
        <v>0.31666666666666665</v>
      </c>
      <c r="R145" s="3">
        <f t="shared" si="31"/>
        <v>4.8995211362763162E-5</v>
      </c>
      <c r="T145" s="5">
        <f>+R145*(assessment!$J$275*assessment!$E$3)</f>
        <v>385.07639629905674</v>
      </c>
      <c r="V145" s="6">
        <f>+T145/payroll!F145</f>
        <v>2.930424143285298E-4</v>
      </c>
      <c r="X145" s="5">
        <f>IF(V145&lt;$X$2,T145, +payroll!F145 * $X$2)</f>
        <v>385.07639629905674</v>
      </c>
      <c r="Z145" s="5">
        <f t="shared" si="28"/>
        <v>0</v>
      </c>
      <c r="AB145">
        <f t="shared" si="29"/>
        <v>1</v>
      </c>
    </row>
    <row r="146" spans="1:28" outlineLevel="1">
      <c r="A146" t="s">
        <v>509</v>
      </c>
      <c r="B146" t="s">
        <v>507</v>
      </c>
      <c r="D146" s="42">
        <v>0</v>
      </c>
      <c r="E146" s="42">
        <v>0</v>
      </c>
      <c r="F146" s="42">
        <v>0</v>
      </c>
      <c r="G146">
        <f>SUM(D146:F146)</f>
        <v>0</v>
      </c>
      <c r="I146" s="22">
        <f>AVERAGE(D146:F146)</f>
        <v>0</v>
      </c>
      <c r="J146" s="6">
        <f>+IFR!AD146</f>
        <v>0</v>
      </c>
      <c r="K146" s="14">
        <f t="shared" si="30"/>
        <v>0.95</v>
      </c>
      <c r="L146" s="22">
        <f>+I146*K146</f>
        <v>0</v>
      </c>
      <c r="M146" s="14">
        <v>1</v>
      </c>
      <c r="N146" s="14">
        <v>1</v>
      </c>
      <c r="P146" s="22">
        <f>+L146*M146*N146</f>
        <v>0</v>
      </c>
      <c r="R146" s="3">
        <f t="shared" si="31"/>
        <v>0</v>
      </c>
      <c r="T146" s="5">
        <f>+R146*(assessment!$J$275*assessment!$E$3)</f>
        <v>0</v>
      </c>
      <c r="V146" s="6">
        <f>+T146/payroll!F146</f>
        <v>0</v>
      </c>
      <c r="X146" s="5">
        <f>IF(V146&lt;$X$2,T146, +payroll!F146 * $X$2)</f>
        <v>0</v>
      </c>
      <c r="Z146" s="5">
        <f>+T146-X146</f>
        <v>0</v>
      </c>
      <c r="AB146" t="e">
        <f>+X146/T146</f>
        <v>#DIV/0!</v>
      </c>
    </row>
    <row r="147" spans="1:28" outlineLevel="1">
      <c r="A147" t="s">
        <v>218</v>
      </c>
      <c r="B147" t="s">
        <v>219</v>
      </c>
      <c r="D147" s="42">
        <v>1</v>
      </c>
      <c r="E147" s="42">
        <v>1</v>
      </c>
      <c r="F147" s="42">
        <v>1</v>
      </c>
      <c r="G147">
        <f t="shared" si="24"/>
        <v>3</v>
      </c>
      <c r="I147" s="22">
        <f t="shared" si="25"/>
        <v>1</v>
      </c>
      <c r="J147" s="6">
        <f>+IFR!AD147</f>
        <v>0.01</v>
      </c>
      <c r="K147" s="14">
        <f t="shared" si="30"/>
        <v>0.95</v>
      </c>
      <c r="L147" s="22">
        <f t="shared" si="26"/>
        <v>0.95</v>
      </c>
      <c r="M147" s="14">
        <v>1</v>
      </c>
      <c r="N147" s="14">
        <v>1</v>
      </c>
      <c r="P147" s="22">
        <f t="shared" si="27"/>
        <v>0.95</v>
      </c>
      <c r="R147" s="3">
        <f t="shared" si="31"/>
        <v>1.4698563408828947E-4</v>
      </c>
      <c r="T147" s="5">
        <f>+R147*(assessment!$J$275*assessment!$E$3)</f>
        <v>1155.2291888971702</v>
      </c>
      <c r="V147" s="6">
        <f>+T147/payroll!F147</f>
        <v>1.6190772783454422E-3</v>
      </c>
      <c r="X147" s="5">
        <f>IF(V147&lt;$X$2,T147, +payroll!F147 * $X$2)</f>
        <v>1155.2291888971702</v>
      </c>
      <c r="Z147" s="5">
        <f t="shared" si="28"/>
        <v>0</v>
      </c>
      <c r="AB147">
        <f t="shared" si="29"/>
        <v>1</v>
      </c>
    </row>
    <row r="148" spans="1:28" outlineLevel="1">
      <c r="A148" t="s">
        <v>220</v>
      </c>
      <c r="B148" t="s">
        <v>221</v>
      </c>
      <c r="D148" s="42">
        <v>0</v>
      </c>
      <c r="E148" s="42">
        <v>0</v>
      </c>
      <c r="F148" s="42">
        <v>0</v>
      </c>
      <c r="G148">
        <f t="shared" si="24"/>
        <v>0</v>
      </c>
      <c r="I148" s="22">
        <f t="shared" si="25"/>
        <v>0</v>
      </c>
      <c r="J148" s="6">
        <f>+IFR!AD148</f>
        <v>0</v>
      </c>
      <c r="K148" s="14">
        <f t="shared" si="30"/>
        <v>0.95</v>
      </c>
      <c r="L148" s="22">
        <f t="shared" si="26"/>
        <v>0</v>
      </c>
      <c r="M148" s="14">
        <v>1</v>
      </c>
      <c r="N148" s="14">
        <v>1</v>
      </c>
      <c r="P148" s="22">
        <f t="shared" si="27"/>
        <v>0</v>
      </c>
      <c r="R148" s="3">
        <f t="shared" si="31"/>
        <v>0</v>
      </c>
      <c r="T148" s="5">
        <f>+R148*(assessment!$J$275*assessment!$E$3)</f>
        <v>0</v>
      </c>
      <c r="V148" s="6">
        <f>+T148/payroll!F148</f>
        <v>0</v>
      </c>
      <c r="X148" s="5">
        <f>IF(V148&lt;$X$2,T148, +payroll!F148 * $X$2)</f>
        <v>0</v>
      </c>
      <c r="Z148" s="5">
        <f t="shared" si="28"/>
        <v>0</v>
      </c>
      <c r="AB148" t="e">
        <f t="shared" si="29"/>
        <v>#DIV/0!</v>
      </c>
    </row>
    <row r="149" spans="1:28" outlineLevel="1">
      <c r="A149" t="s">
        <v>222</v>
      </c>
      <c r="B149" t="s">
        <v>223</v>
      </c>
      <c r="D149" s="42">
        <v>1</v>
      </c>
      <c r="E149" s="42">
        <v>1</v>
      </c>
      <c r="F149" s="42">
        <v>0</v>
      </c>
      <c r="G149">
        <f t="shared" si="24"/>
        <v>2</v>
      </c>
      <c r="I149" s="22">
        <f t="shared" si="25"/>
        <v>0.66666666666666663</v>
      </c>
      <c r="J149" s="6">
        <f>+IFR!AD149</f>
        <v>5.0000000000000001E-3</v>
      </c>
      <c r="K149" s="14">
        <f t="shared" si="30"/>
        <v>0.95</v>
      </c>
      <c r="L149" s="22">
        <f t="shared" si="26"/>
        <v>0.6333333333333333</v>
      </c>
      <c r="M149" s="14">
        <v>1</v>
      </c>
      <c r="N149" s="14">
        <v>1</v>
      </c>
      <c r="P149" s="22">
        <f t="shared" si="27"/>
        <v>0.6333333333333333</v>
      </c>
      <c r="R149" s="3">
        <f t="shared" si="31"/>
        <v>9.7990422725526325E-5</v>
      </c>
      <c r="T149" s="5">
        <f>+R149*(assessment!$J$275*assessment!$E$3)</f>
        <v>770.15279259811348</v>
      </c>
      <c r="V149" s="6">
        <f>+T149/payroll!F149</f>
        <v>6.8624621121444681E-5</v>
      </c>
      <c r="X149" s="5">
        <f>IF(V149&lt;$X$2,T149, +payroll!F149 * $X$2)</f>
        <v>770.15279259811348</v>
      </c>
      <c r="Z149" s="5">
        <f t="shared" si="28"/>
        <v>0</v>
      </c>
      <c r="AB149">
        <f t="shared" si="29"/>
        <v>1</v>
      </c>
    </row>
    <row r="150" spans="1:28" outlineLevel="1">
      <c r="A150" t="s">
        <v>224</v>
      </c>
      <c r="B150" t="s">
        <v>225</v>
      </c>
      <c r="D150" s="42">
        <v>12</v>
      </c>
      <c r="E150" s="42">
        <v>12</v>
      </c>
      <c r="F150" s="42">
        <v>14</v>
      </c>
      <c r="G150">
        <f t="shared" si="24"/>
        <v>38</v>
      </c>
      <c r="I150" s="22">
        <f t="shared" si="25"/>
        <v>12.666666666666666</v>
      </c>
      <c r="J150" s="6">
        <f>+IFR!AD150</f>
        <v>2.6986299614856213E-2</v>
      </c>
      <c r="K150" s="14">
        <f t="shared" si="30"/>
        <v>0.95</v>
      </c>
      <c r="L150" s="22">
        <f t="shared" si="26"/>
        <v>12.033333333333331</v>
      </c>
      <c r="M150" s="14">
        <v>1</v>
      </c>
      <c r="N150" s="14">
        <v>1</v>
      </c>
      <c r="P150" s="22">
        <f t="shared" si="27"/>
        <v>12.033333333333331</v>
      </c>
      <c r="R150" s="3">
        <f t="shared" si="31"/>
        <v>1.8618180317849999E-3</v>
      </c>
      <c r="T150" s="5">
        <f>+R150*(assessment!$J$275*assessment!$E$3)</f>
        <v>14632.903059364155</v>
      </c>
      <c r="V150" s="6">
        <f>+T150/payroll!F150</f>
        <v>1.357762742350584E-3</v>
      </c>
      <c r="X150" s="5">
        <f>IF(V150&lt;$X$2,T150, +payroll!F150 * $X$2)</f>
        <v>14632.903059364155</v>
      </c>
      <c r="Z150" s="5">
        <f t="shared" si="28"/>
        <v>0</v>
      </c>
      <c r="AB150">
        <f t="shared" si="29"/>
        <v>1</v>
      </c>
    </row>
    <row r="151" spans="1:28" outlineLevel="1">
      <c r="A151" t="s">
        <v>226</v>
      </c>
      <c r="B151" t="s">
        <v>227</v>
      </c>
      <c r="D151" s="42">
        <v>4</v>
      </c>
      <c r="E151" s="42">
        <v>1</v>
      </c>
      <c r="F151" s="42">
        <v>0</v>
      </c>
      <c r="G151">
        <f t="shared" si="24"/>
        <v>5</v>
      </c>
      <c r="I151" s="22">
        <f t="shared" si="25"/>
        <v>1.6666666666666667</v>
      </c>
      <c r="J151" s="6">
        <f>+IFR!AD151</f>
        <v>0.01</v>
      </c>
      <c r="K151" s="14">
        <f t="shared" si="30"/>
        <v>0.95</v>
      </c>
      <c r="L151" s="22">
        <f t="shared" si="26"/>
        <v>1.5833333333333333</v>
      </c>
      <c r="M151" s="14">
        <v>1</v>
      </c>
      <c r="N151" s="14">
        <v>1</v>
      </c>
      <c r="P151" s="22">
        <f t="shared" si="27"/>
        <v>1.5833333333333333</v>
      </c>
      <c r="R151" s="3">
        <f t="shared" si="31"/>
        <v>2.449760568138158E-4</v>
      </c>
      <c r="T151" s="5">
        <f>+R151*(assessment!$J$275*assessment!$E$3)</f>
        <v>1925.3819814952838</v>
      </c>
      <c r="V151" s="6">
        <f>+T151/payroll!F151</f>
        <v>6.5416086723079823E-4</v>
      </c>
      <c r="X151" s="5">
        <f>IF(V151&lt;$X$2,T151, +payroll!F151 * $X$2)</f>
        <v>1925.3819814952838</v>
      </c>
      <c r="Z151" s="5">
        <f t="shared" si="28"/>
        <v>0</v>
      </c>
      <c r="AB151">
        <f t="shared" si="29"/>
        <v>1</v>
      </c>
    </row>
    <row r="152" spans="1:28" outlineLevel="1">
      <c r="A152" t="s">
        <v>228</v>
      </c>
      <c r="B152" t="s">
        <v>229</v>
      </c>
      <c r="D152" s="42">
        <v>1</v>
      </c>
      <c r="E152" s="42">
        <v>0</v>
      </c>
      <c r="F152" s="42">
        <v>2</v>
      </c>
      <c r="G152">
        <f t="shared" si="24"/>
        <v>3</v>
      </c>
      <c r="I152" s="22">
        <f t="shared" si="25"/>
        <v>1</v>
      </c>
      <c r="J152" s="6">
        <f>+IFR!AD152</f>
        <v>1.1666666666666665E-2</v>
      </c>
      <c r="K152" s="14">
        <f t="shared" si="30"/>
        <v>0.95</v>
      </c>
      <c r="L152" s="22">
        <f t="shared" si="26"/>
        <v>0.95</v>
      </c>
      <c r="M152" s="14">
        <v>1</v>
      </c>
      <c r="N152" s="14">
        <v>1</v>
      </c>
      <c r="P152" s="22">
        <f t="shared" si="27"/>
        <v>0.95</v>
      </c>
      <c r="R152" s="3">
        <f t="shared" si="31"/>
        <v>1.4698563408828947E-4</v>
      </c>
      <c r="T152" s="5">
        <f>+R152*(assessment!$J$275*assessment!$E$3)</f>
        <v>1155.2291888971702</v>
      </c>
      <c r="V152" s="6">
        <f>+T152/payroll!F152</f>
        <v>4.6158755271317239E-4</v>
      </c>
      <c r="X152" s="5">
        <f>IF(V152&lt;$X$2,T152, +payroll!F152 * $X$2)</f>
        <v>1155.2291888971702</v>
      </c>
      <c r="Z152" s="5">
        <f t="shared" si="28"/>
        <v>0</v>
      </c>
      <c r="AB152">
        <f t="shared" si="29"/>
        <v>1</v>
      </c>
    </row>
    <row r="153" spans="1:28" outlineLevel="1">
      <c r="A153" t="s">
        <v>230</v>
      </c>
      <c r="B153" t="s">
        <v>231</v>
      </c>
      <c r="D153" s="42">
        <v>0</v>
      </c>
      <c r="E153" s="42">
        <v>1</v>
      </c>
      <c r="F153" s="42">
        <v>0</v>
      </c>
      <c r="G153">
        <f t="shared" si="24"/>
        <v>1</v>
      </c>
      <c r="I153" s="22">
        <f t="shared" si="25"/>
        <v>0.33333333333333331</v>
      </c>
      <c r="J153" s="6">
        <f>+IFR!AD153</f>
        <v>3.3333333333333335E-3</v>
      </c>
      <c r="K153" s="14">
        <f t="shared" si="30"/>
        <v>0.95</v>
      </c>
      <c r="L153" s="22">
        <f t="shared" si="26"/>
        <v>0.31666666666666665</v>
      </c>
      <c r="M153" s="14">
        <v>1</v>
      </c>
      <c r="N153" s="14">
        <v>1</v>
      </c>
      <c r="P153" s="22">
        <f t="shared" si="27"/>
        <v>0.31666666666666665</v>
      </c>
      <c r="R153" s="3">
        <f t="shared" si="31"/>
        <v>4.8995211362763162E-5</v>
      </c>
      <c r="T153" s="5">
        <f>+R153*(assessment!$J$275*assessment!$E$3)</f>
        <v>385.07639629905674</v>
      </c>
      <c r="V153" s="6">
        <f>+T153/payroll!F153</f>
        <v>2.8695723015698978E-4</v>
      </c>
      <c r="X153" s="5">
        <f>IF(V153&lt;$X$2,T153, +payroll!F153 * $X$2)</f>
        <v>385.07639629905674</v>
      </c>
      <c r="Z153" s="5">
        <f t="shared" si="28"/>
        <v>0</v>
      </c>
      <c r="AB153">
        <f t="shared" si="29"/>
        <v>1</v>
      </c>
    </row>
    <row r="154" spans="1:28" outlineLevel="1">
      <c r="A154" t="s">
        <v>232</v>
      </c>
      <c r="B154" t="s">
        <v>233</v>
      </c>
      <c r="D154" s="42">
        <v>1</v>
      </c>
      <c r="E154" s="42">
        <v>0</v>
      </c>
      <c r="F154" s="42">
        <v>0</v>
      </c>
      <c r="G154">
        <f t="shared" si="24"/>
        <v>1</v>
      </c>
      <c r="I154" s="22">
        <f t="shared" si="25"/>
        <v>0.33333333333333331</v>
      </c>
      <c r="J154" s="6">
        <f>+IFR!AD154</f>
        <v>1.6666666666666668E-3</v>
      </c>
      <c r="K154" s="14">
        <f t="shared" si="30"/>
        <v>0.95</v>
      </c>
      <c r="L154" s="22">
        <f t="shared" si="26"/>
        <v>0.31666666666666665</v>
      </c>
      <c r="M154" s="14">
        <v>1</v>
      </c>
      <c r="N154" s="14">
        <v>1</v>
      </c>
      <c r="P154" s="22">
        <f t="shared" si="27"/>
        <v>0.31666666666666665</v>
      </c>
      <c r="R154" s="3">
        <f t="shared" si="31"/>
        <v>4.8995211362763162E-5</v>
      </c>
      <c r="T154" s="5">
        <f>+R154*(assessment!$J$275*assessment!$E$3)</f>
        <v>385.07639629905674</v>
      </c>
      <c r="V154" s="6">
        <f>+T154/payroll!F154</f>
        <v>3.6735268244860142E-4</v>
      </c>
      <c r="X154" s="5">
        <f>IF(V154&lt;$X$2,T154, +payroll!F154 * $X$2)</f>
        <v>385.07639629905674</v>
      </c>
      <c r="Z154" s="5">
        <f t="shared" si="28"/>
        <v>0</v>
      </c>
      <c r="AB154">
        <f t="shared" si="29"/>
        <v>1</v>
      </c>
    </row>
    <row r="155" spans="1:28" outlineLevel="1">
      <c r="A155" t="s">
        <v>234</v>
      </c>
      <c r="B155" t="s">
        <v>235</v>
      </c>
      <c r="D155" s="42">
        <v>0</v>
      </c>
      <c r="E155" s="42">
        <v>0</v>
      </c>
      <c r="F155" s="42">
        <v>0</v>
      </c>
      <c r="G155">
        <f t="shared" si="24"/>
        <v>0</v>
      </c>
      <c r="I155" s="22">
        <f t="shared" si="25"/>
        <v>0</v>
      </c>
      <c r="J155" s="6">
        <f>+IFR!AD155</f>
        <v>0</v>
      </c>
      <c r="K155" s="14">
        <f t="shared" si="30"/>
        <v>0.95</v>
      </c>
      <c r="L155" s="22">
        <f t="shared" si="26"/>
        <v>0</v>
      </c>
      <c r="M155" s="14">
        <v>1</v>
      </c>
      <c r="N155" s="14">
        <v>1</v>
      </c>
      <c r="P155" s="22">
        <f t="shared" si="27"/>
        <v>0</v>
      </c>
      <c r="R155" s="3">
        <f t="shared" si="31"/>
        <v>0</v>
      </c>
      <c r="T155" s="5">
        <f>+R155*(assessment!$J$275*assessment!$E$3)</f>
        <v>0</v>
      </c>
      <c r="V155" s="6">
        <f>+T155/payroll!F155</f>
        <v>0</v>
      </c>
      <c r="X155" s="5">
        <f>IF(V155&lt;$X$2,T155, +payroll!F155 * $X$2)</f>
        <v>0</v>
      </c>
      <c r="Z155" s="5">
        <f t="shared" si="28"/>
        <v>0</v>
      </c>
      <c r="AB155" t="e">
        <f t="shared" si="29"/>
        <v>#DIV/0!</v>
      </c>
    </row>
    <row r="156" spans="1:28" outlineLevel="1">
      <c r="A156" t="s">
        <v>236</v>
      </c>
      <c r="B156" t="s">
        <v>237</v>
      </c>
      <c r="D156" s="42">
        <v>0</v>
      </c>
      <c r="E156" s="42">
        <v>0</v>
      </c>
      <c r="F156" s="42">
        <v>1</v>
      </c>
      <c r="G156">
        <f t="shared" si="24"/>
        <v>1</v>
      </c>
      <c r="I156" s="22">
        <f t="shared" si="25"/>
        <v>0.33333333333333331</v>
      </c>
      <c r="J156" s="6">
        <f>+IFR!AD156</f>
        <v>5.0000000000000001E-3</v>
      </c>
      <c r="K156" s="14">
        <f t="shared" si="30"/>
        <v>0.95</v>
      </c>
      <c r="L156" s="22">
        <f t="shared" si="26"/>
        <v>0.31666666666666665</v>
      </c>
      <c r="M156" s="14">
        <v>1</v>
      </c>
      <c r="N156" s="14">
        <v>1</v>
      </c>
      <c r="P156" s="22">
        <f t="shared" si="27"/>
        <v>0.31666666666666665</v>
      </c>
      <c r="R156" s="3">
        <f t="shared" si="31"/>
        <v>4.8995211362763162E-5</v>
      </c>
      <c r="T156" s="5">
        <f>+R156*(assessment!$J$275*assessment!$E$3)</f>
        <v>385.07639629905674</v>
      </c>
      <c r="V156" s="6">
        <f>+T156/payroll!F156</f>
        <v>7.7650494705672901E-5</v>
      </c>
      <c r="X156" s="5">
        <f>IF(V156&lt;$X$2,T156, +payroll!F156 * $X$2)</f>
        <v>385.07639629905674</v>
      </c>
      <c r="Z156" s="5">
        <f t="shared" si="28"/>
        <v>0</v>
      </c>
      <c r="AB156">
        <f t="shared" si="29"/>
        <v>1</v>
      </c>
    </row>
    <row r="157" spans="1:28" outlineLevel="1">
      <c r="A157" t="s">
        <v>238</v>
      </c>
      <c r="B157" t="s">
        <v>239</v>
      </c>
      <c r="D157" s="42">
        <v>0</v>
      </c>
      <c r="E157" s="42">
        <v>0</v>
      </c>
      <c r="F157" s="42">
        <v>2</v>
      </c>
      <c r="G157">
        <f t="shared" si="24"/>
        <v>2</v>
      </c>
      <c r="I157" s="22">
        <f t="shared" si="25"/>
        <v>0.66666666666666663</v>
      </c>
      <c r="J157" s="6">
        <f>+IFR!AD157</f>
        <v>7.0921985815602835E-3</v>
      </c>
      <c r="K157" s="14">
        <f t="shared" si="30"/>
        <v>0.95</v>
      </c>
      <c r="L157" s="22">
        <f t="shared" si="26"/>
        <v>0.6333333333333333</v>
      </c>
      <c r="M157" s="14">
        <v>1</v>
      </c>
      <c r="N157" s="14">
        <v>1</v>
      </c>
      <c r="P157" s="22">
        <f t="shared" si="27"/>
        <v>0.6333333333333333</v>
      </c>
      <c r="R157" s="3">
        <f t="shared" si="31"/>
        <v>9.7990422725526325E-5</v>
      </c>
      <c r="T157" s="5">
        <f>+R157*(assessment!$J$275*assessment!$E$3)</f>
        <v>770.15279259811348</v>
      </c>
      <c r="V157" s="6">
        <f>+T157/payroll!F157</f>
        <v>2.4412715532665357E-4</v>
      </c>
      <c r="X157" s="5">
        <f>IF(V157&lt;$X$2,T157, +payroll!F157 * $X$2)</f>
        <v>770.15279259811348</v>
      </c>
      <c r="Z157" s="5">
        <f t="shared" si="28"/>
        <v>0</v>
      </c>
      <c r="AB157">
        <f t="shared" si="29"/>
        <v>1</v>
      </c>
    </row>
    <row r="158" spans="1:28" outlineLevel="1">
      <c r="A158" t="s">
        <v>240</v>
      </c>
      <c r="B158" t="s">
        <v>241</v>
      </c>
      <c r="D158" s="42">
        <v>0</v>
      </c>
      <c r="E158" s="42">
        <v>0</v>
      </c>
      <c r="F158" s="42">
        <v>0</v>
      </c>
      <c r="G158">
        <f t="shared" si="24"/>
        <v>0</v>
      </c>
      <c r="I158" s="22">
        <f t="shared" si="25"/>
        <v>0</v>
      </c>
      <c r="J158" s="6">
        <f>+IFR!AD158</f>
        <v>0</v>
      </c>
      <c r="K158" s="14">
        <f t="shared" si="30"/>
        <v>0.95</v>
      </c>
      <c r="L158" s="22">
        <f t="shared" si="26"/>
        <v>0</v>
      </c>
      <c r="M158" s="14">
        <v>1</v>
      </c>
      <c r="N158" s="14">
        <v>1</v>
      </c>
      <c r="P158" s="22">
        <f t="shared" si="27"/>
        <v>0</v>
      </c>
      <c r="R158" s="3">
        <f t="shared" si="31"/>
        <v>0</v>
      </c>
      <c r="T158" s="5">
        <f>+R158*(assessment!$J$275*assessment!$E$3)</f>
        <v>0</v>
      </c>
      <c r="V158" s="6">
        <f>+T158/payroll!F158</f>
        <v>0</v>
      </c>
      <c r="X158" s="5">
        <f>IF(V158&lt;$X$2,T158, +payroll!F158 * $X$2)</f>
        <v>0</v>
      </c>
      <c r="Z158" s="5">
        <f t="shared" si="28"/>
        <v>0</v>
      </c>
      <c r="AB158" t="e">
        <f t="shared" si="29"/>
        <v>#DIV/0!</v>
      </c>
    </row>
    <row r="159" spans="1:28" outlineLevel="1">
      <c r="A159" t="s">
        <v>242</v>
      </c>
      <c r="B159" t="s">
        <v>243</v>
      </c>
      <c r="D159" s="42">
        <v>0</v>
      </c>
      <c r="E159" s="42">
        <v>0</v>
      </c>
      <c r="F159" s="42">
        <v>0</v>
      </c>
      <c r="G159">
        <f t="shared" si="24"/>
        <v>0</v>
      </c>
      <c r="I159" s="22">
        <f t="shared" si="25"/>
        <v>0</v>
      </c>
      <c r="J159" s="6">
        <f>+IFR!AD159</f>
        <v>0</v>
      </c>
      <c r="K159" s="14">
        <f t="shared" si="30"/>
        <v>0.95</v>
      </c>
      <c r="L159" s="22">
        <f t="shared" si="26"/>
        <v>0</v>
      </c>
      <c r="M159" s="14">
        <v>1</v>
      </c>
      <c r="N159" s="14">
        <v>1</v>
      </c>
      <c r="P159" s="22">
        <f t="shared" si="27"/>
        <v>0</v>
      </c>
      <c r="R159" s="3">
        <f t="shared" si="31"/>
        <v>0</v>
      </c>
      <c r="T159" s="5">
        <f>+R159*(assessment!$J$275*assessment!$E$3)</f>
        <v>0</v>
      </c>
      <c r="V159" s="6">
        <f>+T159/payroll!F159</f>
        <v>0</v>
      </c>
      <c r="X159" s="5">
        <f>IF(V159&lt;$X$2,T159, +payroll!F159 * $X$2)</f>
        <v>0</v>
      </c>
      <c r="Z159" s="5">
        <f t="shared" si="28"/>
        <v>0</v>
      </c>
      <c r="AB159" t="e">
        <f t="shared" si="29"/>
        <v>#DIV/0!</v>
      </c>
    </row>
    <row r="160" spans="1:28" outlineLevel="1">
      <c r="A160" t="s">
        <v>244</v>
      </c>
      <c r="B160" t="s">
        <v>245</v>
      </c>
      <c r="D160" s="42">
        <v>0</v>
      </c>
      <c r="E160" s="42">
        <v>0</v>
      </c>
      <c r="F160" s="42">
        <v>0</v>
      </c>
      <c r="G160">
        <f t="shared" si="24"/>
        <v>0</v>
      </c>
      <c r="I160" s="22">
        <f t="shared" si="25"/>
        <v>0</v>
      </c>
      <c r="J160" s="6">
        <f>+IFR!AD160</f>
        <v>0</v>
      </c>
      <c r="K160" s="14">
        <f t="shared" si="30"/>
        <v>0.95</v>
      </c>
      <c r="L160" s="22">
        <f t="shared" si="26"/>
        <v>0</v>
      </c>
      <c r="M160" s="14">
        <v>1</v>
      </c>
      <c r="N160" s="14">
        <v>1</v>
      </c>
      <c r="P160" s="22">
        <f t="shared" si="27"/>
        <v>0</v>
      </c>
      <c r="R160" s="3">
        <f t="shared" si="31"/>
        <v>0</v>
      </c>
      <c r="T160" s="5">
        <f>+R160*(assessment!$J$275*assessment!$E$3)</f>
        <v>0</v>
      </c>
      <c r="V160" s="6">
        <f>+T160/payroll!F160</f>
        <v>0</v>
      </c>
      <c r="X160" s="5">
        <f>IF(V160&lt;$X$2,T160, +payroll!F160 * $X$2)</f>
        <v>0</v>
      </c>
      <c r="Z160" s="5">
        <f t="shared" si="28"/>
        <v>0</v>
      </c>
      <c r="AB160" t="e">
        <f t="shared" si="29"/>
        <v>#DIV/0!</v>
      </c>
    </row>
    <row r="161" spans="1:28" outlineLevel="1">
      <c r="A161" t="s">
        <v>246</v>
      </c>
      <c r="B161" t="s">
        <v>247</v>
      </c>
      <c r="D161" s="42">
        <v>1</v>
      </c>
      <c r="E161" s="42">
        <v>3</v>
      </c>
      <c r="F161" s="42">
        <v>3</v>
      </c>
      <c r="G161">
        <f t="shared" si="24"/>
        <v>7</v>
      </c>
      <c r="I161" s="22">
        <f t="shared" si="25"/>
        <v>2.3333333333333335</v>
      </c>
      <c r="J161" s="6">
        <f>+IFR!AD161</f>
        <v>2.6229773462783171E-2</v>
      </c>
      <c r="K161" s="14">
        <f t="shared" si="30"/>
        <v>0.95</v>
      </c>
      <c r="L161" s="22">
        <f t="shared" si="26"/>
        <v>2.2166666666666668</v>
      </c>
      <c r="M161" s="14">
        <v>1</v>
      </c>
      <c r="N161" s="14">
        <v>1</v>
      </c>
      <c r="P161" s="22">
        <f t="shared" si="27"/>
        <v>2.2166666666666668</v>
      </c>
      <c r="R161" s="3">
        <f t="shared" si="31"/>
        <v>3.4296647953934215E-4</v>
      </c>
      <c r="T161" s="5">
        <f>+R161*(assessment!$J$275*assessment!$E$3)</f>
        <v>2695.5347740933976</v>
      </c>
      <c r="V161" s="6">
        <f>+T161/payroll!F161</f>
        <v>1.1412298929844144E-3</v>
      </c>
      <c r="X161" s="5">
        <f>IF(V161&lt;$X$2,T161, +payroll!F161 * $X$2)</f>
        <v>2695.5347740933976</v>
      </c>
      <c r="Z161" s="5">
        <f t="shared" si="28"/>
        <v>0</v>
      </c>
      <c r="AB161">
        <f t="shared" si="29"/>
        <v>1</v>
      </c>
    </row>
    <row r="162" spans="1:28" outlineLevel="1">
      <c r="A162" t="s">
        <v>248</v>
      </c>
      <c r="B162" t="s">
        <v>249</v>
      </c>
      <c r="D162" s="42">
        <v>0</v>
      </c>
      <c r="E162" s="42">
        <v>0</v>
      </c>
      <c r="F162" s="42">
        <v>0</v>
      </c>
      <c r="G162">
        <f t="shared" si="24"/>
        <v>0</v>
      </c>
      <c r="I162" s="22">
        <f t="shared" si="25"/>
        <v>0</v>
      </c>
      <c r="J162" s="6">
        <f>+IFR!AD162</f>
        <v>0</v>
      </c>
      <c r="K162" s="14">
        <f t="shared" si="30"/>
        <v>0.95</v>
      </c>
      <c r="L162" s="22">
        <f t="shared" si="26"/>
        <v>0</v>
      </c>
      <c r="M162" s="14">
        <v>1</v>
      </c>
      <c r="N162" s="14">
        <v>1</v>
      </c>
      <c r="P162" s="22">
        <f t="shared" si="27"/>
        <v>0</v>
      </c>
      <c r="R162" s="3">
        <f t="shared" si="31"/>
        <v>0</v>
      </c>
      <c r="T162" s="5">
        <f>+R162*(assessment!$J$275*assessment!$E$3)</f>
        <v>0</v>
      </c>
      <c r="V162" s="6">
        <f>+T162/payroll!F162</f>
        <v>0</v>
      </c>
      <c r="X162" s="5">
        <f>IF(V162&lt;$X$2,T162, +payroll!F162 * $X$2)</f>
        <v>0</v>
      </c>
      <c r="Z162" s="5">
        <f t="shared" si="28"/>
        <v>0</v>
      </c>
      <c r="AB162" t="e">
        <f t="shared" si="29"/>
        <v>#DIV/0!</v>
      </c>
    </row>
    <row r="163" spans="1:28" outlineLevel="1">
      <c r="A163" t="s">
        <v>250</v>
      </c>
      <c r="B163" t="s">
        <v>251</v>
      </c>
      <c r="D163" s="42">
        <v>0</v>
      </c>
      <c r="E163" s="42">
        <v>0</v>
      </c>
      <c r="F163" s="42">
        <v>0</v>
      </c>
      <c r="G163">
        <f t="shared" si="24"/>
        <v>0</v>
      </c>
      <c r="I163" s="22">
        <f t="shared" si="25"/>
        <v>0</v>
      </c>
      <c r="J163" s="6">
        <f>+IFR!AD163</f>
        <v>0</v>
      </c>
      <c r="K163" s="14">
        <f t="shared" si="30"/>
        <v>0.95</v>
      </c>
      <c r="L163" s="22">
        <f t="shared" si="26"/>
        <v>0</v>
      </c>
      <c r="M163" s="14">
        <v>1</v>
      </c>
      <c r="N163" s="14">
        <v>1</v>
      </c>
      <c r="P163" s="22">
        <f t="shared" si="27"/>
        <v>0</v>
      </c>
      <c r="R163" s="3">
        <f t="shared" si="31"/>
        <v>0</v>
      </c>
      <c r="T163" s="5">
        <f>+R163*(assessment!$J$275*assessment!$E$3)</f>
        <v>0</v>
      </c>
      <c r="V163" s="6">
        <f>+T163/payroll!F163</f>
        <v>0</v>
      </c>
      <c r="X163" s="5">
        <f>IF(V163&lt;$X$2,T163, +payroll!F163 * $X$2)</f>
        <v>0</v>
      </c>
      <c r="Z163" s="5">
        <f t="shared" si="28"/>
        <v>0</v>
      </c>
      <c r="AB163" t="e">
        <f t="shared" si="29"/>
        <v>#DIV/0!</v>
      </c>
    </row>
    <row r="164" spans="1:28" outlineLevel="1">
      <c r="A164" t="s">
        <v>252</v>
      </c>
      <c r="B164" t="s">
        <v>253</v>
      </c>
      <c r="D164" s="42">
        <v>0</v>
      </c>
      <c r="E164" s="42">
        <v>1</v>
      </c>
      <c r="F164" s="42">
        <v>0</v>
      </c>
      <c r="G164">
        <f t="shared" si="24"/>
        <v>1</v>
      </c>
      <c r="I164" s="22">
        <f t="shared" si="25"/>
        <v>0.33333333333333331</v>
      </c>
      <c r="J164" s="6">
        <f>+IFR!AD164</f>
        <v>3.3333333333333335E-3</v>
      </c>
      <c r="K164" s="14">
        <f t="shared" si="30"/>
        <v>0.95</v>
      </c>
      <c r="L164" s="22">
        <f t="shared" si="26"/>
        <v>0.31666666666666665</v>
      </c>
      <c r="M164" s="14">
        <v>1</v>
      </c>
      <c r="N164" s="14">
        <v>1</v>
      </c>
      <c r="P164" s="22">
        <f t="shared" si="27"/>
        <v>0.31666666666666665</v>
      </c>
      <c r="R164" s="3">
        <f t="shared" si="31"/>
        <v>4.8995211362763162E-5</v>
      </c>
      <c r="T164" s="5">
        <f>+R164*(assessment!$J$275*assessment!$E$3)</f>
        <v>385.07639629905674</v>
      </c>
      <c r="V164" s="6">
        <f>+T164/payroll!F164</f>
        <v>1.7407609119379267E-3</v>
      </c>
      <c r="X164" s="5">
        <f>IF(V164&lt;$X$2,T164, +payroll!F164 * $X$2)</f>
        <v>385.07639629905674</v>
      </c>
      <c r="Z164" s="5">
        <f t="shared" si="28"/>
        <v>0</v>
      </c>
      <c r="AB164">
        <f t="shared" si="29"/>
        <v>1</v>
      </c>
    </row>
    <row r="165" spans="1:28" outlineLevel="1">
      <c r="A165" t="s">
        <v>500</v>
      </c>
      <c r="B165" t="s">
        <v>501</v>
      </c>
      <c r="D165" s="42">
        <v>0</v>
      </c>
      <c r="E165" s="42">
        <v>0</v>
      </c>
      <c r="F165" s="42">
        <v>0</v>
      </c>
      <c r="G165">
        <f>SUM(D165:F165)</f>
        <v>0</v>
      </c>
      <c r="I165" s="22">
        <f>AVERAGE(D165:F165)</f>
        <v>0</v>
      </c>
      <c r="J165" s="6">
        <f>+IFR!AD165</f>
        <v>0</v>
      </c>
      <c r="K165" s="14">
        <f t="shared" si="30"/>
        <v>0.95</v>
      </c>
      <c r="L165" s="22">
        <f>+I165*K165</f>
        <v>0</v>
      </c>
      <c r="M165" s="14">
        <v>1</v>
      </c>
      <c r="N165" s="14">
        <v>1</v>
      </c>
      <c r="P165" s="22">
        <f>+L165*M165*N165</f>
        <v>0</v>
      </c>
      <c r="R165" s="3">
        <f t="shared" ref="R165:R198" si="32">+P165/$P$267</f>
        <v>0</v>
      </c>
      <c r="T165" s="5">
        <f>+R165*(assessment!$J$275*assessment!$E$3)</f>
        <v>0</v>
      </c>
      <c r="V165" s="6">
        <f>+T165/payroll!F165</f>
        <v>0</v>
      </c>
      <c r="X165" s="5">
        <f>IF(V165&lt;$X$2,T165, +payroll!F165 * $X$2)</f>
        <v>0</v>
      </c>
      <c r="Z165" s="5">
        <f>+T165-X165</f>
        <v>0</v>
      </c>
      <c r="AB165" t="e">
        <f t="shared" si="29"/>
        <v>#DIV/0!</v>
      </c>
    </row>
    <row r="166" spans="1:28" outlineLevel="1">
      <c r="A166" t="s">
        <v>254</v>
      </c>
      <c r="B166" t="s">
        <v>255</v>
      </c>
      <c r="D166" s="42">
        <v>8</v>
      </c>
      <c r="E166" s="42">
        <v>4</v>
      </c>
      <c r="F166" s="42">
        <v>7</v>
      </c>
      <c r="G166">
        <f t="shared" si="24"/>
        <v>19</v>
      </c>
      <c r="I166" s="22">
        <f t="shared" si="25"/>
        <v>6.333333333333333</v>
      </c>
      <c r="J166" s="6">
        <f>+IFR!AD166</f>
        <v>1.0751966122417996E-2</v>
      </c>
      <c r="K166" s="14">
        <f t="shared" si="30"/>
        <v>0.95</v>
      </c>
      <c r="L166" s="22">
        <f t="shared" si="26"/>
        <v>6.0166666666666657</v>
      </c>
      <c r="M166" s="14">
        <v>1</v>
      </c>
      <c r="N166" s="14">
        <v>1</v>
      </c>
      <c r="P166" s="22">
        <f t="shared" si="27"/>
        <v>6.0166666666666657</v>
      </c>
      <c r="R166" s="3">
        <f t="shared" si="32"/>
        <v>9.3090901589249994E-4</v>
      </c>
      <c r="T166" s="5">
        <f>+R166*(assessment!$J$275*assessment!$E$3)</f>
        <v>7316.4515296820773</v>
      </c>
      <c r="V166" s="6">
        <f>+T166/payroll!F166</f>
        <v>5.0634086756075564E-4</v>
      </c>
      <c r="X166" s="5">
        <f>IF(V166&lt;$X$2,T166, +payroll!F166 * $X$2)</f>
        <v>7316.4515296820773</v>
      </c>
      <c r="Z166" s="5">
        <f t="shared" si="28"/>
        <v>0</v>
      </c>
      <c r="AB166">
        <f t="shared" si="29"/>
        <v>1</v>
      </c>
    </row>
    <row r="167" spans="1:28" outlineLevel="1">
      <c r="A167" t="s">
        <v>256</v>
      </c>
      <c r="B167" t="s">
        <v>257</v>
      </c>
      <c r="D167" s="42">
        <v>0</v>
      </c>
      <c r="E167" s="42">
        <v>0</v>
      </c>
      <c r="F167" s="42">
        <v>0</v>
      </c>
      <c r="G167">
        <f t="shared" si="24"/>
        <v>0</v>
      </c>
      <c r="I167" s="22">
        <f t="shared" si="25"/>
        <v>0</v>
      </c>
      <c r="J167" s="6">
        <f>+IFR!AD167</f>
        <v>0</v>
      </c>
      <c r="K167" s="14">
        <f t="shared" si="30"/>
        <v>0.95</v>
      </c>
      <c r="L167" s="22">
        <f t="shared" si="26"/>
        <v>0</v>
      </c>
      <c r="M167" s="14">
        <v>1</v>
      </c>
      <c r="N167" s="14">
        <v>1</v>
      </c>
      <c r="P167" s="22">
        <f t="shared" si="27"/>
        <v>0</v>
      </c>
      <c r="R167" s="3">
        <f t="shared" si="32"/>
        <v>0</v>
      </c>
      <c r="T167" s="5">
        <f>+R167*(assessment!$J$275*assessment!$E$3)</f>
        <v>0</v>
      </c>
      <c r="V167" s="6">
        <f>+T167/payroll!F167</f>
        <v>0</v>
      </c>
      <c r="X167" s="5">
        <f>IF(V167&lt;$X$2,T167, +payroll!F167 * $X$2)</f>
        <v>0</v>
      </c>
      <c r="Z167" s="5">
        <f t="shared" si="28"/>
        <v>0</v>
      </c>
      <c r="AB167" t="e">
        <f t="shared" si="29"/>
        <v>#DIV/0!</v>
      </c>
    </row>
    <row r="168" spans="1:28" outlineLevel="1">
      <c r="A168" t="s">
        <v>258</v>
      </c>
      <c r="B168" t="s">
        <v>259</v>
      </c>
      <c r="D168" s="42">
        <v>0</v>
      </c>
      <c r="E168" s="42">
        <v>0</v>
      </c>
      <c r="F168" s="42">
        <v>0</v>
      </c>
      <c r="G168">
        <f t="shared" ref="G168:G230" si="33">SUM(D168:F168)</f>
        <v>0</v>
      </c>
      <c r="I168" s="22">
        <f t="shared" si="25"/>
        <v>0</v>
      </c>
      <c r="J168" s="6">
        <f>+IFR!AD168</f>
        <v>0</v>
      </c>
      <c r="K168" s="14">
        <f t="shared" si="30"/>
        <v>0.95</v>
      </c>
      <c r="L168" s="22">
        <f t="shared" si="26"/>
        <v>0</v>
      </c>
      <c r="M168" s="14">
        <v>1</v>
      </c>
      <c r="N168" s="14">
        <v>1</v>
      </c>
      <c r="P168" s="22">
        <f t="shared" ref="P168:P230" si="34">+L168*M168*N168</f>
        <v>0</v>
      </c>
      <c r="R168" s="3">
        <f t="shared" si="32"/>
        <v>0</v>
      </c>
      <c r="T168" s="5">
        <f>+R168*(assessment!$J$275*assessment!$E$3)</f>
        <v>0</v>
      </c>
      <c r="V168" s="6">
        <f>+T168/payroll!F168</f>
        <v>0</v>
      </c>
      <c r="X168" s="5">
        <f>IF(V168&lt;$X$2,T168, +payroll!F168 * $X$2)</f>
        <v>0</v>
      </c>
      <c r="Z168" s="5">
        <f t="shared" ref="Z168:Z230" si="35">+T168-X168</f>
        <v>0</v>
      </c>
      <c r="AB168" t="e">
        <f t="shared" ref="AB168:AB230" si="36">+X168/T168</f>
        <v>#DIV/0!</v>
      </c>
    </row>
    <row r="169" spans="1:28" outlineLevel="1">
      <c r="A169" t="s">
        <v>260</v>
      </c>
      <c r="B169" t="s">
        <v>261</v>
      </c>
      <c r="D169" s="42">
        <v>0</v>
      </c>
      <c r="E169" s="42">
        <v>0</v>
      </c>
      <c r="F169" s="42">
        <v>1</v>
      </c>
      <c r="G169">
        <f t="shared" si="33"/>
        <v>1</v>
      </c>
      <c r="I169" s="22">
        <f t="shared" ref="I169:I231" si="37">AVERAGE(D169:F169)</f>
        <v>0.33333333333333331</v>
      </c>
      <c r="J169" s="6">
        <f>+IFR!AD169</f>
        <v>5.0000000000000001E-3</v>
      </c>
      <c r="K169" s="14">
        <f t="shared" si="30"/>
        <v>0.95</v>
      </c>
      <c r="L169" s="22">
        <f t="shared" ref="L169:L231" si="38">+I169*K169</f>
        <v>0.31666666666666665</v>
      </c>
      <c r="M169" s="14">
        <v>1</v>
      </c>
      <c r="N169" s="14">
        <v>1</v>
      </c>
      <c r="P169" s="22">
        <f t="shared" si="34"/>
        <v>0.31666666666666665</v>
      </c>
      <c r="R169" s="3">
        <f t="shared" si="32"/>
        <v>4.8995211362763162E-5</v>
      </c>
      <c r="T169" s="5">
        <f>+R169*(assessment!$J$275*assessment!$E$3)</f>
        <v>385.07639629905674</v>
      </c>
      <c r="V169" s="6">
        <f>+T169/payroll!F169</f>
        <v>1.9704885649596043E-4</v>
      </c>
      <c r="X169" s="5">
        <f>IF(V169&lt;$X$2,T169, +payroll!F169 * $X$2)</f>
        <v>385.07639629905674</v>
      </c>
      <c r="Z169" s="5">
        <f t="shared" si="35"/>
        <v>0</v>
      </c>
      <c r="AB169">
        <f t="shared" si="36"/>
        <v>1</v>
      </c>
    </row>
    <row r="170" spans="1:28" outlineLevel="1">
      <c r="A170" t="s">
        <v>262</v>
      </c>
      <c r="B170" t="s">
        <v>263</v>
      </c>
      <c r="D170" s="42">
        <v>0</v>
      </c>
      <c r="E170" s="42">
        <v>0</v>
      </c>
      <c r="F170" s="42">
        <v>0</v>
      </c>
      <c r="G170">
        <f t="shared" si="33"/>
        <v>0</v>
      </c>
      <c r="I170" s="22">
        <f t="shared" si="37"/>
        <v>0</v>
      </c>
      <c r="J170" s="6">
        <f>+IFR!AD170</f>
        <v>0</v>
      </c>
      <c r="K170" s="14">
        <f t="shared" si="30"/>
        <v>0.95</v>
      </c>
      <c r="L170" s="22">
        <f t="shared" si="38"/>
        <v>0</v>
      </c>
      <c r="M170" s="14">
        <v>1</v>
      </c>
      <c r="N170" s="14">
        <v>1</v>
      </c>
      <c r="P170" s="22">
        <f t="shared" si="34"/>
        <v>0</v>
      </c>
      <c r="R170" s="3">
        <f t="shared" si="32"/>
        <v>0</v>
      </c>
      <c r="T170" s="5">
        <f>+R170*(assessment!$J$275*assessment!$E$3)</f>
        <v>0</v>
      </c>
      <c r="V170" s="6">
        <f>+T170/payroll!F170</f>
        <v>0</v>
      </c>
      <c r="X170" s="5">
        <f>IF(V170&lt;$X$2,T170, +payroll!F170 * $X$2)</f>
        <v>0</v>
      </c>
      <c r="Z170" s="5">
        <f t="shared" si="35"/>
        <v>0</v>
      </c>
      <c r="AB170" t="e">
        <f t="shared" si="36"/>
        <v>#DIV/0!</v>
      </c>
    </row>
    <row r="171" spans="1:28" outlineLevel="1">
      <c r="A171" t="s">
        <v>264</v>
      </c>
      <c r="B171" t="s">
        <v>265</v>
      </c>
      <c r="D171" s="42">
        <v>2</v>
      </c>
      <c r="E171" s="42">
        <v>0</v>
      </c>
      <c r="F171" s="42">
        <v>0</v>
      </c>
      <c r="G171">
        <f t="shared" si="33"/>
        <v>2</v>
      </c>
      <c r="I171" s="22">
        <f t="shared" si="37"/>
        <v>0.66666666666666663</v>
      </c>
      <c r="J171" s="6">
        <f>+IFR!AD171</f>
        <v>3.3333333333333335E-3</v>
      </c>
      <c r="K171" s="14">
        <f t="shared" si="30"/>
        <v>0.95</v>
      </c>
      <c r="L171" s="22">
        <f t="shared" si="38"/>
        <v>0.6333333333333333</v>
      </c>
      <c r="M171" s="14">
        <v>1</v>
      </c>
      <c r="N171" s="14">
        <v>1</v>
      </c>
      <c r="P171" s="22">
        <f t="shared" si="34"/>
        <v>0.6333333333333333</v>
      </c>
      <c r="R171" s="3">
        <f t="shared" si="32"/>
        <v>9.7990422725526325E-5</v>
      </c>
      <c r="T171" s="5">
        <f>+R171*(assessment!$J$275*assessment!$E$3)</f>
        <v>770.15279259811348</v>
      </c>
      <c r="V171" s="6">
        <f>+T171/payroll!F171</f>
        <v>5.2750920633604472E-4</v>
      </c>
      <c r="X171" s="5">
        <f>IF(V171&lt;$X$2,T171, +payroll!F171 * $X$2)</f>
        <v>770.15279259811348</v>
      </c>
      <c r="Z171" s="5">
        <f t="shared" si="35"/>
        <v>0</v>
      </c>
      <c r="AB171">
        <f t="shared" si="36"/>
        <v>1</v>
      </c>
    </row>
    <row r="172" spans="1:28" outlineLevel="1">
      <c r="A172" t="s">
        <v>266</v>
      </c>
      <c r="B172" t="s">
        <v>267</v>
      </c>
      <c r="D172" s="42">
        <v>0</v>
      </c>
      <c r="E172" s="42">
        <v>0</v>
      </c>
      <c r="F172" s="42">
        <v>0</v>
      </c>
      <c r="G172">
        <f t="shared" si="33"/>
        <v>0</v>
      </c>
      <c r="I172" s="22">
        <f t="shared" si="37"/>
        <v>0</v>
      </c>
      <c r="J172" s="6">
        <f>+IFR!AD172</f>
        <v>0</v>
      </c>
      <c r="K172" s="14">
        <f t="shared" si="30"/>
        <v>0.95</v>
      </c>
      <c r="L172" s="22">
        <f t="shared" si="38"/>
        <v>0</v>
      </c>
      <c r="M172" s="14">
        <v>1</v>
      </c>
      <c r="N172" s="14">
        <v>1</v>
      </c>
      <c r="P172" s="22">
        <f t="shared" si="34"/>
        <v>0</v>
      </c>
      <c r="R172" s="3">
        <f t="shared" si="32"/>
        <v>0</v>
      </c>
      <c r="T172" s="5">
        <f>+R172*(assessment!$J$275*assessment!$E$3)</f>
        <v>0</v>
      </c>
      <c r="V172" s="6">
        <f>+T172/payroll!F172</f>
        <v>0</v>
      </c>
      <c r="X172" s="5">
        <f>IF(V172&lt;$X$2,T172, +payroll!F172 * $X$2)</f>
        <v>0</v>
      </c>
      <c r="Z172" s="5">
        <f t="shared" si="35"/>
        <v>0</v>
      </c>
      <c r="AB172" t="e">
        <f t="shared" si="36"/>
        <v>#DIV/0!</v>
      </c>
    </row>
    <row r="173" spans="1:28" outlineLevel="1">
      <c r="A173" t="s">
        <v>268</v>
      </c>
      <c r="B173" t="s">
        <v>269</v>
      </c>
      <c r="D173" s="42">
        <v>10</v>
      </c>
      <c r="E173" s="42">
        <v>29</v>
      </c>
      <c r="F173" s="42">
        <v>6</v>
      </c>
      <c r="G173">
        <f t="shared" si="33"/>
        <v>45</v>
      </c>
      <c r="I173" s="22">
        <f t="shared" si="37"/>
        <v>15</v>
      </c>
      <c r="J173" s="6">
        <f>+IFR!AD173</f>
        <v>6.7267022031538629E-2</v>
      </c>
      <c r="K173" s="14">
        <f t="shared" si="30"/>
        <v>1</v>
      </c>
      <c r="L173" s="22">
        <f t="shared" si="38"/>
        <v>15</v>
      </c>
      <c r="M173" s="14">
        <v>1</v>
      </c>
      <c r="N173" s="14">
        <v>1</v>
      </c>
      <c r="P173" s="22">
        <f t="shared" si="34"/>
        <v>15</v>
      </c>
      <c r="R173" s="3">
        <f t="shared" si="32"/>
        <v>2.3208258013940443E-3</v>
      </c>
      <c r="T173" s="5">
        <f>+R173*(assessment!$J$275*assessment!$E$3)</f>
        <v>18240.460877323738</v>
      </c>
      <c r="V173" s="6">
        <f>+T173/payroll!F173</f>
        <v>4.2355051334982425E-3</v>
      </c>
      <c r="X173" s="5">
        <f>IF(V173&lt;$X$2,T173, +payroll!F173 * $X$2)</f>
        <v>18240.460877323738</v>
      </c>
      <c r="Z173" s="5">
        <f t="shared" si="35"/>
        <v>0</v>
      </c>
      <c r="AB173">
        <f t="shared" si="36"/>
        <v>1</v>
      </c>
    </row>
    <row r="174" spans="1:28" outlineLevel="1">
      <c r="A174" t="s">
        <v>270</v>
      </c>
      <c r="B174" t="s">
        <v>271</v>
      </c>
      <c r="D174" s="42">
        <v>0</v>
      </c>
      <c r="E174" s="42">
        <v>0</v>
      </c>
      <c r="F174" s="42">
        <v>0</v>
      </c>
      <c r="G174">
        <f t="shared" si="33"/>
        <v>0</v>
      </c>
      <c r="I174" s="22">
        <f t="shared" si="37"/>
        <v>0</v>
      </c>
      <c r="J174" s="6">
        <f>+IFR!AD174</f>
        <v>0</v>
      </c>
      <c r="K174" s="14">
        <f t="shared" si="30"/>
        <v>0.95</v>
      </c>
      <c r="L174" s="22">
        <f t="shared" si="38"/>
        <v>0</v>
      </c>
      <c r="M174" s="14">
        <v>1</v>
      </c>
      <c r="N174" s="14">
        <v>1</v>
      </c>
      <c r="P174" s="22">
        <f t="shared" si="34"/>
        <v>0</v>
      </c>
      <c r="R174" s="3">
        <f t="shared" si="32"/>
        <v>0</v>
      </c>
      <c r="T174" s="5">
        <f>+R174*(assessment!$J$275*assessment!$E$3)</f>
        <v>0</v>
      </c>
      <c r="V174" s="6">
        <f>+T174/payroll!F174</f>
        <v>0</v>
      </c>
      <c r="X174" s="5">
        <f>IF(V174&lt;$X$2,T174, +payroll!F174 * $X$2)</f>
        <v>0</v>
      </c>
      <c r="Z174" s="5">
        <f t="shared" si="35"/>
        <v>0</v>
      </c>
      <c r="AB174" t="e">
        <f t="shared" si="36"/>
        <v>#DIV/0!</v>
      </c>
    </row>
    <row r="175" spans="1:28" outlineLevel="1">
      <c r="A175" t="s">
        <v>272</v>
      </c>
      <c r="B175" t="s">
        <v>273</v>
      </c>
      <c r="D175" s="42">
        <v>0</v>
      </c>
      <c r="E175" s="42">
        <v>0</v>
      </c>
      <c r="F175" s="42">
        <v>0</v>
      </c>
      <c r="G175">
        <f t="shared" si="33"/>
        <v>0</v>
      </c>
      <c r="I175" s="22">
        <f t="shared" si="37"/>
        <v>0</v>
      </c>
      <c r="J175" s="6">
        <f>+IFR!AD175</f>
        <v>0</v>
      </c>
      <c r="K175" s="14">
        <f t="shared" si="30"/>
        <v>0.95</v>
      </c>
      <c r="L175" s="22">
        <f t="shared" si="38"/>
        <v>0</v>
      </c>
      <c r="M175" s="14">
        <v>1</v>
      </c>
      <c r="N175" s="14">
        <v>1</v>
      </c>
      <c r="P175" s="22">
        <f t="shared" si="34"/>
        <v>0</v>
      </c>
      <c r="R175" s="3">
        <f t="shared" si="32"/>
        <v>0</v>
      </c>
      <c r="T175" s="5">
        <f>+R175*(assessment!$J$275*assessment!$E$3)</f>
        <v>0</v>
      </c>
      <c r="V175" s="6">
        <f>+T175/payroll!F175</f>
        <v>0</v>
      </c>
      <c r="X175" s="5">
        <f>IF(V175&lt;$X$2,T175, +payroll!F175 * $X$2)</f>
        <v>0</v>
      </c>
      <c r="Z175" s="5">
        <f t="shared" si="35"/>
        <v>0</v>
      </c>
      <c r="AB175" t="e">
        <f t="shared" si="36"/>
        <v>#DIV/0!</v>
      </c>
    </row>
    <row r="176" spans="1:28" outlineLevel="1">
      <c r="A176" t="s">
        <v>274</v>
      </c>
      <c r="B176" t="s">
        <v>275</v>
      </c>
      <c r="D176" s="42">
        <v>0</v>
      </c>
      <c r="E176" s="42">
        <v>0</v>
      </c>
      <c r="F176" s="42">
        <v>0</v>
      </c>
      <c r="G176">
        <f t="shared" si="33"/>
        <v>0</v>
      </c>
      <c r="I176" s="22">
        <f t="shared" si="37"/>
        <v>0</v>
      </c>
      <c r="J176" s="6">
        <f>+IFR!AD176</f>
        <v>0</v>
      </c>
      <c r="K176" s="14">
        <f t="shared" si="30"/>
        <v>0.95</v>
      </c>
      <c r="L176" s="22">
        <f t="shared" si="38"/>
        <v>0</v>
      </c>
      <c r="M176" s="14">
        <v>1</v>
      </c>
      <c r="N176" s="14">
        <v>1</v>
      </c>
      <c r="P176" s="22">
        <f t="shared" si="34"/>
        <v>0</v>
      </c>
      <c r="R176" s="3">
        <f t="shared" si="32"/>
        <v>0</v>
      </c>
      <c r="T176" s="5">
        <f>+R176*(assessment!$J$275*assessment!$E$3)</f>
        <v>0</v>
      </c>
      <c r="V176" s="6">
        <f>+T176/payroll!F176</f>
        <v>0</v>
      </c>
      <c r="X176" s="5">
        <f>IF(V176&lt;$X$2,T176, +payroll!F176 * $X$2)</f>
        <v>0</v>
      </c>
      <c r="Z176" s="5">
        <f t="shared" si="35"/>
        <v>0</v>
      </c>
      <c r="AB176" t="e">
        <f t="shared" si="36"/>
        <v>#DIV/0!</v>
      </c>
    </row>
    <row r="177" spans="1:28" outlineLevel="1">
      <c r="A177" t="s">
        <v>276</v>
      </c>
      <c r="B177" t="s">
        <v>277</v>
      </c>
      <c r="D177" s="42">
        <v>0</v>
      </c>
      <c r="E177" s="42">
        <v>0</v>
      </c>
      <c r="F177" s="42">
        <v>0</v>
      </c>
      <c r="G177">
        <f t="shared" si="33"/>
        <v>0</v>
      </c>
      <c r="I177" s="22">
        <f t="shared" si="37"/>
        <v>0</v>
      </c>
      <c r="J177" s="6">
        <f>+IFR!AD177</f>
        <v>0</v>
      </c>
      <c r="K177" s="14">
        <f t="shared" si="30"/>
        <v>0.95</v>
      </c>
      <c r="L177" s="22">
        <f t="shared" si="38"/>
        <v>0</v>
      </c>
      <c r="M177" s="14">
        <v>1</v>
      </c>
      <c r="N177" s="14">
        <v>1</v>
      </c>
      <c r="P177" s="22">
        <f t="shared" si="34"/>
        <v>0</v>
      </c>
      <c r="R177" s="3">
        <f t="shared" si="32"/>
        <v>0</v>
      </c>
      <c r="T177" s="5">
        <f>+R177*(assessment!$J$275*assessment!$E$3)</f>
        <v>0</v>
      </c>
      <c r="V177" s="6">
        <f>+T177/payroll!F177</f>
        <v>0</v>
      </c>
      <c r="X177" s="5">
        <f>IF(V177&lt;$X$2,T177, +payroll!F177 * $X$2)</f>
        <v>0</v>
      </c>
      <c r="Z177" s="5">
        <f t="shared" si="35"/>
        <v>0</v>
      </c>
      <c r="AB177" t="e">
        <f t="shared" si="36"/>
        <v>#DIV/0!</v>
      </c>
    </row>
    <row r="178" spans="1:28" outlineLevel="1">
      <c r="A178" t="s">
        <v>278</v>
      </c>
      <c r="B178" t="s">
        <v>279</v>
      </c>
      <c r="D178" s="42">
        <v>0</v>
      </c>
      <c r="E178" s="42">
        <v>0</v>
      </c>
      <c r="F178" s="42">
        <v>0</v>
      </c>
      <c r="G178">
        <f t="shared" si="33"/>
        <v>0</v>
      </c>
      <c r="I178" s="22">
        <f t="shared" si="37"/>
        <v>0</v>
      </c>
      <c r="J178" s="6">
        <f>+IFR!AD178</f>
        <v>0</v>
      </c>
      <c r="K178" s="14">
        <f t="shared" si="30"/>
        <v>0.95</v>
      </c>
      <c r="L178" s="22">
        <f t="shared" si="38"/>
        <v>0</v>
      </c>
      <c r="M178" s="14">
        <v>1</v>
      </c>
      <c r="N178" s="14">
        <v>1</v>
      </c>
      <c r="P178" s="22">
        <f t="shared" si="34"/>
        <v>0</v>
      </c>
      <c r="R178" s="3">
        <f t="shared" si="32"/>
        <v>0</v>
      </c>
      <c r="T178" s="5">
        <f>+R178*(assessment!$J$275*assessment!$E$3)</f>
        <v>0</v>
      </c>
      <c r="V178" s="6">
        <f>+T178/payroll!F178</f>
        <v>0</v>
      </c>
      <c r="X178" s="5">
        <f>IF(V178&lt;$X$2,T178, +payroll!F178 * $X$2)</f>
        <v>0</v>
      </c>
      <c r="Z178" s="5">
        <f t="shared" si="35"/>
        <v>0</v>
      </c>
      <c r="AB178" t="e">
        <f t="shared" si="36"/>
        <v>#DIV/0!</v>
      </c>
    </row>
    <row r="179" spans="1:28" outlineLevel="1">
      <c r="A179" t="s">
        <v>280</v>
      </c>
      <c r="B179" t="s">
        <v>281</v>
      </c>
      <c r="D179" s="42">
        <v>3</v>
      </c>
      <c r="E179" s="42">
        <v>0</v>
      </c>
      <c r="F179" s="42">
        <v>0</v>
      </c>
      <c r="G179">
        <f t="shared" si="33"/>
        <v>3</v>
      </c>
      <c r="I179" s="22">
        <f t="shared" si="37"/>
        <v>1</v>
      </c>
      <c r="J179" s="6">
        <f>+IFR!AD179</f>
        <v>5.0000000000000001E-3</v>
      </c>
      <c r="K179" s="14">
        <f t="shared" si="30"/>
        <v>0.95</v>
      </c>
      <c r="L179" s="22">
        <f t="shared" si="38"/>
        <v>0.95</v>
      </c>
      <c r="M179" s="14">
        <v>1</v>
      </c>
      <c r="N179" s="14">
        <v>1</v>
      </c>
      <c r="P179" s="22">
        <f t="shared" si="34"/>
        <v>0.95</v>
      </c>
      <c r="R179" s="3">
        <f t="shared" si="32"/>
        <v>1.4698563408828947E-4</v>
      </c>
      <c r="T179" s="5">
        <f>+R179*(assessment!$J$275*assessment!$E$3)</f>
        <v>1155.2291888971702</v>
      </c>
      <c r="V179" s="6">
        <f>+T179/payroll!F179</f>
        <v>3.9318164276886341E-4</v>
      </c>
      <c r="X179" s="5">
        <f>IF(V179&lt;$X$2,T179, +payroll!F179 * $X$2)</f>
        <v>1155.2291888971702</v>
      </c>
      <c r="Z179" s="5">
        <f t="shared" si="35"/>
        <v>0</v>
      </c>
      <c r="AB179">
        <f t="shared" si="36"/>
        <v>1</v>
      </c>
    </row>
    <row r="180" spans="1:28" outlineLevel="1">
      <c r="A180" t="s">
        <v>282</v>
      </c>
      <c r="B180" t="s">
        <v>283</v>
      </c>
      <c r="D180" s="42">
        <v>2</v>
      </c>
      <c r="E180" s="42">
        <v>0</v>
      </c>
      <c r="F180" s="42">
        <v>0</v>
      </c>
      <c r="G180">
        <f t="shared" si="33"/>
        <v>2</v>
      </c>
      <c r="I180" s="22">
        <f t="shared" si="37"/>
        <v>0.66666666666666663</v>
      </c>
      <c r="J180" s="6">
        <f>+IFR!AD180</f>
        <v>3.3333333333333335E-3</v>
      </c>
      <c r="K180" s="14">
        <f t="shared" si="30"/>
        <v>0.95</v>
      </c>
      <c r="L180" s="22">
        <f t="shared" si="38"/>
        <v>0.6333333333333333</v>
      </c>
      <c r="M180" s="14">
        <v>1</v>
      </c>
      <c r="N180" s="14">
        <v>1</v>
      </c>
      <c r="P180" s="22">
        <f t="shared" si="34"/>
        <v>0.6333333333333333</v>
      </c>
      <c r="R180" s="3">
        <f t="shared" si="32"/>
        <v>9.7990422725526325E-5</v>
      </c>
      <c r="T180" s="5">
        <f>+R180*(assessment!$J$275*assessment!$E$3)</f>
        <v>770.15279259811348</v>
      </c>
      <c r="V180" s="6">
        <f>+T180/payroll!F180</f>
        <v>6.4776487724762437E-4</v>
      </c>
      <c r="X180" s="5">
        <f>IF(V180&lt;$X$2,T180, +payroll!F180 * $X$2)</f>
        <v>770.15279259811348</v>
      </c>
      <c r="Z180" s="5">
        <f t="shared" si="35"/>
        <v>0</v>
      </c>
      <c r="AB180">
        <f t="shared" si="36"/>
        <v>1</v>
      </c>
    </row>
    <row r="181" spans="1:28" outlineLevel="1">
      <c r="A181" t="s">
        <v>284</v>
      </c>
      <c r="B181" t="s">
        <v>285</v>
      </c>
      <c r="D181" s="42">
        <v>0</v>
      </c>
      <c r="E181" s="42">
        <v>0</v>
      </c>
      <c r="F181" s="42">
        <v>0</v>
      </c>
      <c r="G181">
        <f t="shared" si="33"/>
        <v>0</v>
      </c>
      <c r="I181" s="22">
        <f t="shared" si="37"/>
        <v>0</v>
      </c>
      <c r="J181" s="6">
        <f>+IFR!AD181</f>
        <v>0</v>
      </c>
      <c r="K181" s="14">
        <f t="shared" si="30"/>
        <v>0.95</v>
      </c>
      <c r="L181" s="22">
        <f t="shared" si="38"/>
        <v>0</v>
      </c>
      <c r="M181" s="14">
        <v>1</v>
      </c>
      <c r="N181" s="14">
        <v>1</v>
      </c>
      <c r="P181" s="22">
        <f t="shared" si="34"/>
        <v>0</v>
      </c>
      <c r="R181" s="3">
        <f t="shared" si="32"/>
        <v>0</v>
      </c>
      <c r="T181" s="5">
        <f>+R181*(assessment!$J$275*assessment!$E$3)</f>
        <v>0</v>
      </c>
      <c r="V181" s="6">
        <f>+T181/payroll!F181</f>
        <v>0</v>
      </c>
      <c r="X181" s="5">
        <f>IF(V181&lt;$X$2,T181, +payroll!F181 * $X$2)</f>
        <v>0</v>
      </c>
      <c r="Z181" s="5">
        <f t="shared" si="35"/>
        <v>0</v>
      </c>
      <c r="AB181" t="e">
        <f t="shared" si="36"/>
        <v>#DIV/0!</v>
      </c>
    </row>
    <row r="182" spans="1:28" outlineLevel="1">
      <c r="A182" t="s">
        <v>286</v>
      </c>
      <c r="B182" t="s">
        <v>287</v>
      </c>
      <c r="D182" s="42">
        <v>1</v>
      </c>
      <c r="E182" s="42">
        <v>0</v>
      </c>
      <c r="F182" s="42">
        <v>0</v>
      </c>
      <c r="G182">
        <f t="shared" si="33"/>
        <v>1</v>
      </c>
      <c r="I182" s="22">
        <f t="shared" si="37"/>
        <v>0.33333333333333331</v>
      </c>
      <c r="J182" s="6">
        <f>+IFR!AD182</f>
        <v>1.6666666666666668E-3</v>
      </c>
      <c r="K182" s="14">
        <f t="shared" si="30"/>
        <v>0.95</v>
      </c>
      <c r="L182" s="22">
        <f t="shared" si="38"/>
        <v>0.31666666666666665</v>
      </c>
      <c r="M182" s="14">
        <v>1</v>
      </c>
      <c r="N182" s="14">
        <v>1</v>
      </c>
      <c r="P182" s="22">
        <f t="shared" si="34"/>
        <v>0.31666666666666665</v>
      </c>
      <c r="R182" s="3">
        <f t="shared" si="32"/>
        <v>4.8995211362763162E-5</v>
      </c>
      <c r="T182" s="5">
        <f>+R182*(assessment!$J$275*assessment!$E$3)</f>
        <v>385.07639629905674</v>
      </c>
      <c r="V182" s="6">
        <f>+T182/payroll!F182</f>
        <v>2.8460007389811184E-4</v>
      </c>
      <c r="X182" s="5">
        <f>IF(V182&lt;$X$2,T182, +payroll!F182 * $X$2)</f>
        <v>385.07639629905674</v>
      </c>
      <c r="Z182" s="5">
        <f t="shared" si="35"/>
        <v>0</v>
      </c>
      <c r="AB182">
        <f t="shared" si="36"/>
        <v>1</v>
      </c>
    </row>
    <row r="183" spans="1:28" outlineLevel="1">
      <c r="A183" t="s">
        <v>288</v>
      </c>
      <c r="B183" t="s">
        <v>289</v>
      </c>
      <c r="D183" s="42">
        <v>0</v>
      </c>
      <c r="E183" s="42">
        <v>1</v>
      </c>
      <c r="F183" s="42">
        <v>0</v>
      </c>
      <c r="G183">
        <f t="shared" si="33"/>
        <v>1</v>
      </c>
      <c r="I183" s="22">
        <f t="shared" si="37"/>
        <v>0.33333333333333331</v>
      </c>
      <c r="J183" s="6">
        <f>+IFR!AD183</f>
        <v>3.3333333333333335E-3</v>
      </c>
      <c r="K183" s="14">
        <f t="shared" si="30"/>
        <v>0.95</v>
      </c>
      <c r="L183" s="22">
        <f t="shared" si="38"/>
        <v>0.31666666666666665</v>
      </c>
      <c r="M183" s="14">
        <v>1</v>
      </c>
      <c r="N183" s="14">
        <v>1</v>
      </c>
      <c r="P183" s="22">
        <f t="shared" si="34"/>
        <v>0.31666666666666665</v>
      </c>
      <c r="R183" s="3">
        <f t="shared" si="32"/>
        <v>4.8995211362763162E-5</v>
      </c>
      <c r="T183" s="5">
        <f>+R183*(assessment!$J$275*assessment!$E$3)</f>
        <v>385.07639629905674</v>
      </c>
      <c r="V183" s="6">
        <f>+T183/payroll!F183</f>
        <v>3.0983076668854043E-4</v>
      </c>
      <c r="X183" s="5">
        <f>IF(V183&lt;$X$2,T183, +payroll!F183 * $X$2)</f>
        <v>385.07639629905674</v>
      </c>
      <c r="Z183" s="5">
        <f t="shared" si="35"/>
        <v>0</v>
      </c>
      <c r="AB183">
        <f t="shared" si="36"/>
        <v>1</v>
      </c>
    </row>
    <row r="184" spans="1:28" outlineLevel="1">
      <c r="A184" t="s">
        <v>290</v>
      </c>
      <c r="B184" t="s">
        <v>291</v>
      </c>
      <c r="D184" s="42">
        <v>1</v>
      </c>
      <c r="E184" s="42">
        <v>0</v>
      </c>
      <c r="F184" s="42">
        <v>0</v>
      </c>
      <c r="G184">
        <f t="shared" si="33"/>
        <v>1</v>
      </c>
      <c r="I184" s="22">
        <f t="shared" si="37"/>
        <v>0.33333333333333331</v>
      </c>
      <c r="J184" s="6">
        <f>+IFR!AD184</f>
        <v>1.6666666666666668E-3</v>
      </c>
      <c r="K184" s="14">
        <f t="shared" si="30"/>
        <v>0.95</v>
      </c>
      <c r="L184" s="22">
        <f t="shared" si="38"/>
        <v>0.31666666666666665</v>
      </c>
      <c r="M184" s="14">
        <v>1</v>
      </c>
      <c r="N184" s="14">
        <v>1</v>
      </c>
      <c r="P184" s="22">
        <f t="shared" si="34"/>
        <v>0.31666666666666665</v>
      </c>
      <c r="R184" s="3">
        <f t="shared" si="32"/>
        <v>4.8995211362763162E-5</v>
      </c>
      <c r="T184" s="5">
        <f>+R184*(assessment!$J$275*assessment!$E$3)</f>
        <v>385.07639629905674</v>
      </c>
      <c r="V184" s="6">
        <f>+T184/payroll!F184</f>
        <v>5.1429654806716156E-4</v>
      </c>
      <c r="X184" s="5">
        <f>IF(V184&lt;$X$2,T184, +payroll!F184 * $X$2)</f>
        <v>385.07639629905674</v>
      </c>
      <c r="Z184" s="5">
        <f t="shared" si="35"/>
        <v>0</v>
      </c>
      <c r="AB184">
        <f t="shared" si="36"/>
        <v>1</v>
      </c>
    </row>
    <row r="185" spans="1:28" outlineLevel="1">
      <c r="A185" t="s">
        <v>292</v>
      </c>
      <c r="B185" t="s">
        <v>293</v>
      </c>
      <c r="D185" s="42">
        <v>0</v>
      </c>
      <c r="E185" s="42">
        <v>0</v>
      </c>
      <c r="F185" s="42">
        <v>0</v>
      </c>
      <c r="G185">
        <f t="shared" si="33"/>
        <v>0</v>
      </c>
      <c r="I185" s="22">
        <f t="shared" si="37"/>
        <v>0</v>
      </c>
      <c r="J185" s="6">
        <f>+IFR!AD185</f>
        <v>0</v>
      </c>
      <c r="K185" s="14">
        <f t="shared" si="30"/>
        <v>0.95</v>
      </c>
      <c r="L185" s="22">
        <f t="shared" si="38"/>
        <v>0</v>
      </c>
      <c r="M185" s="14">
        <v>1</v>
      </c>
      <c r="N185" s="14">
        <v>1</v>
      </c>
      <c r="P185" s="22">
        <f t="shared" si="34"/>
        <v>0</v>
      </c>
      <c r="R185" s="3">
        <f t="shared" si="32"/>
        <v>0</v>
      </c>
      <c r="T185" s="5">
        <f>+R185*(assessment!$J$275*assessment!$E$3)</f>
        <v>0</v>
      </c>
      <c r="V185" s="6">
        <f>+T185/payroll!F185</f>
        <v>0</v>
      </c>
      <c r="X185" s="5">
        <f>IF(V185&lt;$X$2,T185, +payroll!F185 * $X$2)</f>
        <v>0</v>
      </c>
      <c r="Z185" s="5">
        <f t="shared" si="35"/>
        <v>0</v>
      </c>
      <c r="AB185" t="e">
        <f t="shared" si="36"/>
        <v>#DIV/0!</v>
      </c>
    </row>
    <row r="186" spans="1:28" outlineLevel="1">
      <c r="A186" t="s">
        <v>294</v>
      </c>
      <c r="B186" t="s">
        <v>295</v>
      </c>
      <c r="D186" s="42">
        <v>0</v>
      </c>
      <c r="E186" s="42">
        <v>0</v>
      </c>
      <c r="F186" s="42">
        <v>0</v>
      </c>
      <c r="G186">
        <f t="shared" si="33"/>
        <v>0</v>
      </c>
      <c r="I186" s="22">
        <f t="shared" si="37"/>
        <v>0</v>
      </c>
      <c r="J186" s="6">
        <f>+IFR!AD186</f>
        <v>0</v>
      </c>
      <c r="K186" s="14">
        <f t="shared" si="30"/>
        <v>0.95</v>
      </c>
      <c r="L186" s="22">
        <f t="shared" si="38"/>
        <v>0</v>
      </c>
      <c r="M186" s="14">
        <v>1</v>
      </c>
      <c r="N186" s="14">
        <v>1</v>
      </c>
      <c r="P186" s="22">
        <f t="shared" si="34"/>
        <v>0</v>
      </c>
      <c r="R186" s="3">
        <f t="shared" si="32"/>
        <v>0</v>
      </c>
      <c r="T186" s="5">
        <f>+R186*(assessment!$J$275*assessment!$E$3)</f>
        <v>0</v>
      </c>
      <c r="V186" s="6">
        <f>+T186/payroll!F186</f>
        <v>0</v>
      </c>
      <c r="X186" s="5">
        <f>IF(V186&lt;$X$2,T186, +payroll!F186 * $X$2)</f>
        <v>0</v>
      </c>
      <c r="Z186" s="5">
        <f t="shared" si="35"/>
        <v>0</v>
      </c>
      <c r="AB186" t="e">
        <f t="shared" si="36"/>
        <v>#DIV/0!</v>
      </c>
    </row>
    <row r="187" spans="1:28" outlineLevel="1">
      <c r="A187" t="s">
        <v>296</v>
      </c>
      <c r="B187" t="s">
        <v>297</v>
      </c>
      <c r="D187" s="42">
        <v>11</v>
      </c>
      <c r="E187" s="42">
        <v>14</v>
      </c>
      <c r="F187" s="42">
        <v>10</v>
      </c>
      <c r="G187">
        <f t="shared" si="33"/>
        <v>35</v>
      </c>
      <c r="I187" s="22">
        <f t="shared" si="37"/>
        <v>11.666666666666666</v>
      </c>
      <c r="J187" s="6">
        <f>+IFR!AD187</f>
        <v>1.4232875849054215E-2</v>
      </c>
      <c r="K187" s="14">
        <f t="shared" si="30"/>
        <v>0.95</v>
      </c>
      <c r="L187" s="22">
        <f t="shared" si="38"/>
        <v>11.083333333333332</v>
      </c>
      <c r="M187" s="14">
        <v>1</v>
      </c>
      <c r="N187" s="14">
        <v>1</v>
      </c>
      <c r="P187" s="22">
        <f t="shared" si="34"/>
        <v>11.083333333333332</v>
      </c>
      <c r="R187" s="3">
        <f t="shared" si="32"/>
        <v>1.7148323976967105E-3</v>
      </c>
      <c r="T187" s="5">
        <f>+R187*(assessment!$J$275*assessment!$E$3)</f>
        <v>13477.673870466984</v>
      </c>
      <c r="V187" s="6">
        <f>+T187/payroll!F187</f>
        <v>7.99425976894185E-4</v>
      </c>
      <c r="X187" s="5">
        <f>IF(V187&lt;$X$2,T187, +payroll!F187 * $X$2)</f>
        <v>13477.673870466984</v>
      </c>
      <c r="Z187" s="5">
        <f t="shared" si="35"/>
        <v>0</v>
      </c>
      <c r="AB187">
        <f t="shared" si="36"/>
        <v>1</v>
      </c>
    </row>
    <row r="188" spans="1:28" outlineLevel="1">
      <c r="A188" t="s">
        <v>298</v>
      </c>
      <c r="B188" t="s">
        <v>299</v>
      </c>
      <c r="D188" s="42">
        <v>0</v>
      </c>
      <c r="E188" s="42">
        <v>0</v>
      </c>
      <c r="F188" s="42">
        <v>0</v>
      </c>
      <c r="G188">
        <f t="shared" si="33"/>
        <v>0</v>
      </c>
      <c r="I188" s="22">
        <f t="shared" si="37"/>
        <v>0</v>
      </c>
      <c r="J188" s="6">
        <f>+IFR!AD188</f>
        <v>0</v>
      </c>
      <c r="K188" s="14">
        <f t="shared" si="30"/>
        <v>0.95</v>
      </c>
      <c r="L188" s="22">
        <f t="shared" si="38"/>
        <v>0</v>
      </c>
      <c r="M188" s="14">
        <v>1</v>
      </c>
      <c r="N188" s="14">
        <v>1</v>
      </c>
      <c r="P188" s="22">
        <f t="shared" si="34"/>
        <v>0</v>
      </c>
      <c r="R188" s="3">
        <f t="shared" si="32"/>
        <v>0</v>
      </c>
      <c r="T188" s="5">
        <f>+R188*(assessment!$J$275*assessment!$E$3)</f>
        <v>0</v>
      </c>
      <c r="V188" s="6">
        <f>+T188/payroll!F188</f>
        <v>0</v>
      </c>
      <c r="X188" s="5">
        <f>IF(V188&lt;$X$2,T188, +payroll!F188 * $X$2)</f>
        <v>0</v>
      </c>
      <c r="Z188" s="5">
        <f t="shared" si="35"/>
        <v>0</v>
      </c>
      <c r="AB188" t="e">
        <f t="shared" si="36"/>
        <v>#DIV/0!</v>
      </c>
    </row>
    <row r="189" spans="1:28" outlineLevel="1">
      <c r="A189" t="s">
        <v>300</v>
      </c>
      <c r="B189" t="s">
        <v>301</v>
      </c>
      <c r="D189" s="42">
        <v>0</v>
      </c>
      <c r="E189" s="42">
        <v>0</v>
      </c>
      <c r="F189" s="42">
        <v>0</v>
      </c>
      <c r="G189">
        <f t="shared" si="33"/>
        <v>0</v>
      </c>
      <c r="I189" s="22">
        <f t="shared" si="37"/>
        <v>0</v>
      </c>
      <c r="J189" s="6">
        <f>+IFR!AD189</f>
        <v>0</v>
      </c>
      <c r="K189" s="14">
        <f t="shared" si="30"/>
        <v>0.95</v>
      </c>
      <c r="L189" s="22">
        <f t="shared" si="38"/>
        <v>0</v>
      </c>
      <c r="M189" s="14">
        <v>1</v>
      </c>
      <c r="N189" s="14">
        <v>1</v>
      </c>
      <c r="P189" s="22">
        <f t="shared" si="34"/>
        <v>0</v>
      </c>
      <c r="R189" s="3">
        <f t="shared" si="32"/>
        <v>0</v>
      </c>
      <c r="T189" s="5">
        <f>+R189*(assessment!$J$275*assessment!$E$3)</f>
        <v>0</v>
      </c>
      <c r="V189" s="6">
        <f>+T189/payroll!F189</f>
        <v>0</v>
      </c>
      <c r="X189" s="5">
        <f>IF(V189&lt;$X$2,T189, +payroll!F189 * $X$2)</f>
        <v>0</v>
      </c>
      <c r="Z189" s="5">
        <f t="shared" si="35"/>
        <v>0</v>
      </c>
      <c r="AB189" t="e">
        <f t="shared" si="36"/>
        <v>#DIV/0!</v>
      </c>
    </row>
    <row r="190" spans="1:28" outlineLevel="1">
      <c r="A190" t="s">
        <v>302</v>
      </c>
      <c r="B190" t="s">
        <v>303</v>
      </c>
      <c r="D190" s="42">
        <v>0</v>
      </c>
      <c r="E190" s="42">
        <v>0</v>
      </c>
      <c r="F190" s="42">
        <v>0</v>
      </c>
      <c r="G190">
        <f t="shared" si="33"/>
        <v>0</v>
      </c>
      <c r="I190" s="22">
        <f t="shared" si="37"/>
        <v>0</v>
      </c>
      <c r="J190" s="6">
        <f>+IFR!AD190</f>
        <v>0</v>
      </c>
      <c r="K190" s="14">
        <f t="shared" si="30"/>
        <v>0.95</v>
      </c>
      <c r="L190" s="22">
        <f t="shared" si="38"/>
        <v>0</v>
      </c>
      <c r="M190" s="14">
        <v>1</v>
      </c>
      <c r="N190" s="14">
        <v>1</v>
      </c>
      <c r="P190" s="22">
        <f t="shared" si="34"/>
        <v>0</v>
      </c>
      <c r="R190" s="3">
        <f t="shared" si="32"/>
        <v>0</v>
      </c>
      <c r="T190" s="5">
        <f>+R190*(assessment!$J$275*assessment!$E$3)</f>
        <v>0</v>
      </c>
      <c r="V190" s="6">
        <f>+T190/payroll!F190</f>
        <v>0</v>
      </c>
      <c r="X190" s="5">
        <f>IF(V190&lt;$X$2,T190, +payroll!F190 * $X$2)</f>
        <v>0</v>
      </c>
      <c r="Z190" s="5">
        <f t="shared" si="35"/>
        <v>0</v>
      </c>
      <c r="AB190" t="e">
        <f t="shared" si="36"/>
        <v>#DIV/0!</v>
      </c>
    </row>
    <row r="191" spans="1:28" outlineLevel="1">
      <c r="A191" t="s">
        <v>304</v>
      </c>
      <c r="B191" t="s">
        <v>305</v>
      </c>
      <c r="D191" s="42">
        <v>2</v>
      </c>
      <c r="E191" s="42">
        <v>1</v>
      </c>
      <c r="F191" s="42">
        <v>1</v>
      </c>
      <c r="G191">
        <f t="shared" si="33"/>
        <v>4</v>
      </c>
      <c r="I191" s="22">
        <f t="shared" si="37"/>
        <v>1.3333333333333333</v>
      </c>
      <c r="J191" s="6">
        <f>+IFR!AD191</f>
        <v>5.2605272303064832E-3</v>
      </c>
      <c r="K191" s="14">
        <f t="shared" si="30"/>
        <v>0.95</v>
      </c>
      <c r="L191" s="22">
        <f t="shared" si="38"/>
        <v>1.2666666666666666</v>
      </c>
      <c r="M191" s="14">
        <v>1</v>
      </c>
      <c r="N191" s="14">
        <v>1</v>
      </c>
      <c r="P191" s="22">
        <f t="shared" si="34"/>
        <v>1.2666666666666666</v>
      </c>
      <c r="R191" s="3">
        <f t="shared" si="32"/>
        <v>1.9598084545105265E-4</v>
      </c>
      <c r="T191" s="5">
        <f>+R191*(assessment!$J$275*assessment!$E$3)</f>
        <v>1540.305585196227</v>
      </c>
      <c r="V191" s="6">
        <f>+T191/payroll!F191</f>
        <v>3.2294059753540876E-4</v>
      </c>
      <c r="X191" s="5">
        <f>IF(V191&lt;$X$2,T191, +payroll!F191 * $X$2)</f>
        <v>1540.305585196227</v>
      </c>
      <c r="Z191" s="5">
        <f t="shared" si="35"/>
        <v>0</v>
      </c>
      <c r="AB191">
        <f t="shared" si="36"/>
        <v>1</v>
      </c>
    </row>
    <row r="192" spans="1:28" outlineLevel="1">
      <c r="A192" t="s">
        <v>306</v>
      </c>
      <c r="B192" t="s">
        <v>307</v>
      </c>
      <c r="D192" s="42">
        <v>0</v>
      </c>
      <c r="E192" s="42">
        <v>0</v>
      </c>
      <c r="F192" s="42">
        <v>0</v>
      </c>
      <c r="G192">
        <f t="shared" si="33"/>
        <v>0</v>
      </c>
      <c r="I192" s="22">
        <f t="shared" si="37"/>
        <v>0</v>
      </c>
      <c r="J192" s="6">
        <f>+IFR!AD192</f>
        <v>0</v>
      </c>
      <c r="K192" s="14">
        <f t="shared" si="30"/>
        <v>0.95</v>
      </c>
      <c r="L192" s="22">
        <f t="shared" si="38"/>
        <v>0</v>
      </c>
      <c r="M192" s="14">
        <v>1</v>
      </c>
      <c r="N192" s="14">
        <v>1</v>
      </c>
      <c r="P192" s="22">
        <f t="shared" si="34"/>
        <v>0</v>
      </c>
      <c r="R192" s="3">
        <f t="shared" si="32"/>
        <v>0</v>
      </c>
      <c r="T192" s="5">
        <f>+R192*(assessment!$J$275*assessment!$E$3)</f>
        <v>0</v>
      </c>
      <c r="V192" s="6">
        <f>+T192/payroll!F192</f>
        <v>0</v>
      </c>
      <c r="X192" s="5">
        <f>IF(V192&lt;$X$2,T192, +payroll!F192 * $X$2)</f>
        <v>0</v>
      </c>
      <c r="Z192" s="5">
        <f t="shared" si="35"/>
        <v>0</v>
      </c>
      <c r="AB192" t="e">
        <f t="shared" si="36"/>
        <v>#DIV/0!</v>
      </c>
    </row>
    <row r="193" spans="1:28" outlineLevel="1">
      <c r="A193" t="s">
        <v>308</v>
      </c>
      <c r="B193" t="s">
        <v>309</v>
      </c>
      <c r="D193" s="42">
        <v>0</v>
      </c>
      <c r="E193" s="42">
        <v>0</v>
      </c>
      <c r="F193" s="42">
        <v>0</v>
      </c>
      <c r="G193">
        <f t="shared" si="33"/>
        <v>0</v>
      </c>
      <c r="I193" s="22">
        <f t="shared" si="37"/>
        <v>0</v>
      </c>
      <c r="J193" s="6">
        <f>+IFR!AD193</f>
        <v>0</v>
      </c>
      <c r="K193" s="14">
        <f t="shared" si="30"/>
        <v>0.95</v>
      </c>
      <c r="L193" s="22">
        <f t="shared" si="38"/>
        <v>0</v>
      </c>
      <c r="M193" s="14">
        <v>1</v>
      </c>
      <c r="N193" s="14">
        <v>1</v>
      </c>
      <c r="P193" s="22">
        <f t="shared" si="34"/>
        <v>0</v>
      </c>
      <c r="R193" s="3">
        <f t="shared" si="32"/>
        <v>0</v>
      </c>
      <c r="T193" s="5">
        <f>+R193*(assessment!$J$275*assessment!$E$3)</f>
        <v>0</v>
      </c>
      <c r="V193" s="6">
        <f>+T193/payroll!F193</f>
        <v>0</v>
      </c>
      <c r="X193" s="5">
        <f>IF(V193&lt;$X$2,T193, +payroll!F193 * $X$2)</f>
        <v>0</v>
      </c>
      <c r="Z193" s="5">
        <f t="shared" si="35"/>
        <v>0</v>
      </c>
      <c r="AB193" t="e">
        <f t="shared" si="36"/>
        <v>#DIV/0!</v>
      </c>
    </row>
    <row r="194" spans="1:28" outlineLevel="1">
      <c r="A194" t="s">
        <v>310</v>
      </c>
      <c r="B194" t="s">
        <v>311</v>
      </c>
      <c r="D194" s="42">
        <v>0</v>
      </c>
      <c r="E194" s="42">
        <v>0</v>
      </c>
      <c r="F194" s="42">
        <v>0</v>
      </c>
      <c r="G194">
        <f t="shared" si="33"/>
        <v>0</v>
      </c>
      <c r="I194" s="22">
        <f t="shared" si="37"/>
        <v>0</v>
      </c>
      <c r="J194" s="6">
        <f>+IFR!AD194</f>
        <v>0</v>
      </c>
      <c r="K194" s="14">
        <f t="shared" si="30"/>
        <v>0.95</v>
      </c>
      <c r="L194" s="22">
        <f t="shared" si="38"/>
        <v>0</v>
      </c>
      <c r="M194" s="14">
        <v>1</v>
      </c>
      <c r="N194" s="14">
        <v>1</v>
      </c>
      <c r="P194" s="22">
        <f t="shared" si="34"/>
        <v>0</v>
      </c>
      <c r="R194" s="3">
        <f t="shared" si="32"/>
        <v>0</v>
      </c>
      <c r="T194" s="5">
        <f>+R194*(assessment!$J$275*assessment!$E$3)</f>
        <v>0</v>
      </c>
      <c r="V194" s="6">
        <f>+T194/payroll!F194</f>
        <v>0</v>
      </c>
      <c r="X194" s="5">
        <f>IF(V194&lt;$X$2,T194, +payroll!F194 * $X$2)</f>
        <v>0</v>
      </c>
      <c r="Z194" s="5">
        <f t="shared" si="35"/>
        <v>0</v>
      </c>
      <c r="AB194" t="e">
        <f t="shared" si="36"/>
        <v>#DIV/0!</v>
      </c>
    </row>
    <row r="195" spans="1:28" outlineLevel="1">
      <c r="A195" t="s">
        <v>312</v>
      </c>
      <c r="B195" t="s">
        <v>313</v>
      </c>
      <c r="D195" s="42">
        <v>0</v>
      </c>
      <c r="E195" s="42">
        <v>0</v>
      </c>
      <c r="F195" s="42">
        <v>0</v>
      </c>
      <c r="G195">
        <f t="shared" si="33"/>
        <v>0</v>
      </c>
      <c r="I195" s="22">
        <f t="shared" si="37"/>
        <v>0</v>
      </c>
      <c r="J195" s="6">
        <f>+IFR!AD195</f>
        <v>0</v>
      </c>
      <c r="K195" s="14">
        <f t="shared" si="30"/>
        <v>0.95</v>
      </c>
      <c r="L195" s="22">
        <f t="shared" si="38"/>
        <v>0</v>
      </c>
      <c r="M195" s="14">
        <v>1</v>
      </c>
      <c r="N195" s="14">
        <v>1</v>
      </c>
      <c r="P195" s="22">
        <f t="shared" si="34"/>
        <v>0</v>
      </c>
      <c r="R195" s="3">
        <f t="shared" si="32"/>
        <v>0</v>
      </c>
      <c r="T195" s="5">
        <f>+R195*(assessment!$J$275*assessment!$E$3)</f>
        <v>0</v>
      </c>
      <c r="V195" s="6">
        <f>+T195/payroll!F195</f>
        <v>0</v>
      </c>
      <c r="X195" s="5">
        <f>IF(V195&lt;$X$2,T195, +payroll!F195 * $X$2)</f>
        <v>0</v>
      </c>
      <c r="Z195" s="5">
        <f t="shared" si="35"/>
        <v>0</v>
      </c>
      <c r="AB195" t="e">
        <f t="shared" si="36"/>
        <v>#DIV/0!</v>
      </c>
    </row>
    <row r="196" spans="1:28" outlineLevel="1">
      <c r="A196" t="s">
        <v>314</v>
      </c>
      <c r="B196" t="s">
        <v>315</v>
      </c>
      <c r="D196" s="42">
        <v>0</v>
      </c>
      <c r="E196" s="42">
        <v>0</v>
      </c>
      <c r="F196" s="42">
        <v>0</v>
      </c>
      <c r="G196">
        <f t="shared" si="33"/>
        <v>0</v>
      </c>
      <c r="I196" s="22">
        <f t="shared" si="37"/>
        <v>0</v>
      </c>
      <c r="J196" s="6">
        <f>+IFR!AD196</f>
        <v>0</v>
      </c>
      <c r="K196" s="14">
        <f t="shared" si="30"/>
        <v>0.95</v>
      </c>
      <c r="L196" s="22">
        <f t="shared" si="38"/>
        <v>0</v>
      </c>
      <c r="M196" s="14">
        <v>1</v>
      </c>
      <c r="N196" s="14">
        <v>1</v>
      </c>
      <c r="P196" s="22">
        <f t="shared" si="34"/>
        <v>0</v>
      </c>
      <c r="R196" s="3">
        <f t="shared" si="32"/>
        <v>0</v>
      </c>
      <c r="T196" s="5">
        <f>+R196*(assessment!$J$275*assessment!$E$3)</f>
        <v>0</v>
      </c>
      <c r="V196" s="6">
        <f>+T196/payroll!F196</f>
        <v>0</v>
      </c>
      <c r="X196" s="5">
        <f>IF(V196&lt;$X$2,T196, +payroll!F196 * $X$2)</f>
        <v>0</v>
      </c>
      <c r="Z196" s="5">
        <f t="shared" si="35"/>
        <v>0</v>
      </c>
      <c r="AB196" t="e">
        <f t="shared" si="36"/>
        <v>#DIV/0!</v>
      </c>
    </row>
    <row r="197" spans="1:28" outlineLevel="1">
      <c r="A197" t="s">
        <v>316</v>
      </c>
      <c r="B197" t="s">
        <v>317</v>
      </c>
      <c r="D197" s="42">
        <v>0</v>
      </c>
      <c r="E197" s="42">
        <v>0</v>
      </c>
      <c r="F197" s="42">
        <v>0</v>
      </c>
      <c r="G197">
        <f t="shared" si="33"/>
        <v>0</v>
      </c>
      <c r="I197" s="22">
        <f t="shared" si="37"/>
        <v>0</v>
      </c>
      <c r="J197" s="6">
        <f>+IFR!AD197</f>
        <v>0</v>
      </c>
      <c r="K197" s="14">
        <f t="shared" ref="K197:K257" si="39">IF(+J197&lt;$E$270,$I$270,IF(J197&gt;$E$272,$I$272,$I$271))</f>
        <v>0.95</v>
      </c>
      <c r="L197" s="22">
        <f t="shared" si="38"/>
        <v>0</v>
      </c>
      <c r="M197" s="14">
        <v>1</v>
      </c>
      <c r="N197" s="14">
        <v>1</v>
      </c>
      <c r="P197" s="22">
        <f t="shared" si="34"/>
        <v>0</v>
      </c>
      <c r="R197" s="3">
        <f t="shared" si="32"/>
        <v>0</v>
      </c>
      <c r="T197" s="5">
        <f>+R197*(assessment!$J$275*assessment!$E$3)</f>
        <v>0</v>
      </c>
      <c r="V197" s="6">
        <f>+T197/payroll!F197</f>
        <v>0</v>
      </c>
      <c r="X197" s="5">
        <f>IF(V197&lt;$X$2,T197, +payroll!F197 * $X$2)</f>
        <v>0</v>
      </c>
      <c r="Z197" s="5">
        <f t="shared" si="35"/>
        <v>0</v>
      </c>
      <c r="AB197" t="e">
        <f t="shared" si="36"/>
        <v>#DIV/0!</v>
      </c>
    </row>
    <row r="198" spans="1:28" outlineLevel="1">
      <c r="A198" t="s">
        <v>318</v>
      </c>
      <c r="B198" t="s">
        <v>319</v>
      </c>
      <c r="D198" s="42">
        <v>0</v>
      </c>
      <c r="E198" s="42">
        <v>0</v>
      </c>
      <c r="F198" s="42">
        <v>0</v>
      </c>
      <c r="G198">
        <f t="shared" si="33"/>
        <v>0</v>
      </c>
      <c r="I198" s="22">
        <f t="shared" si="37"/>
        <v>0</v>
      </c>
      <c r="J198" s="6">
        <f>+IFR!AD198</f>
        <v>0</v>
      </c>
      <c r="K198" s="14">
        <f t="shared" si="39"/>
        <v>0.95</v>
      </c>
      <c r="L198" s="22">
        <f t="shared" si="38"/>
        <v>0</v>
      </c>
      <c r="M198" s="14">
        <v>1</v>
      </c>
      <c r="N198" s="14">
        <v>1</v>
      </c>
      <c r="P198" s="22">
        <f t="shared" si="34"/>
        <v>0</v>
      </c>
      <c r="R198" s="3">
        <f t="shared" si="32"/>
        <v>0</v>
      </c>
      <c r="T198" s="5">
        <f>+R198*(assessment!$J$275*assessment!$E$3)</f>
        <v>0</v>
      </c>
      <c r="V198" s="6">
        <f>+T198/payroll!F198</f>
        <v>0</v>
      </c>
      <c r="X198" s="5">
        <f>IF(V198&lt;$X$2,T198, +payroll!F198 * $X$2)</f>
        <v>0</v>
      </c>
      <c r="Z198" s="5">
        <f t="shared" si="35"/>
        <v>0</v>
      </c>
      <c r="AB198" t="e">
        <f t="shared" si="36"/>
        <v>#DIV/0!</v>
      </c>
    </row>
    <row r="199" spans="1:28" outlineLevel="1">
      <c r="A199" t="s">
        <v>320</v>
      </c>
      <c r="B199" t="s">
        <v>321</v>
      </c>
      <c r="D199" s="42">
        <v>0</v>
      </c>
      <c r="E199" s="42">
        <v>0</v>
      </c>
      <c r="F199" s="42">
        <v>0</v>
      </c>
      <c r="G199">
        <f t="shared" si="33"/>
        <v>0</v>
      </c>
      <c r="I199" s="22">
        <f t="shared" si="37"/>
        <v>0</v>
      </c>
      <c r="J199" s="6">
        <f>+IFR!AD199</f>
        <v>0</v>
      </c>
      <c r="K199" s="14">
        <f t="shared" si="39"/>
        <v>0.95</v>
      </c>
      <c r="L199" s="22">
        <f t="shared" si="38"/>
        <v>0</v>
      </c>
      <c r="M199" s="14">
        <v>1</v>
      </c>
      <c r="N199" s="14">
        <v>1</v>
      </c>
      <c r="P199" s="22">
        <f t="shared" si="34"/>
        <v>0</v>
      </c>
      <c r="R199" s="3">
        <f t="shared" ref="R199:R230" si="40">+P199/$P$267</f>
        <v>0</v>
      </c>
      <c r="T199" s="5">
        <f>+R199*(assessment!$J$275*assessment!$E$3)</f>
        <v>0</v>
      </c>
      <c r="V199" s="6">
        <f>+T199/payroll!F199</f>
        <v>0</v>
      </c>
      <c r="X199" s="5">
        <f>IF(V199&lt;$X$2,T199, +payroll!F199 * $X$2)</f>
        <v>0</v>
      </c>
      <c r="Z199" s="5">
        <f t="shared" si="35"/>
        <v>0</v>
      </c>
      <c r="AB199" t="e">
        <f t="shared" si="36"/>
        <v>#DIV/0!</v>
      </c>
    </row>
    <row r="200" spans="1:28" outlineLevel="1">
      <c r="A200" t="s">
        <v>322</v>
      </c>
      <c r="B200" t="s">
        <v>323</v>
      </c>
      <c r="D200" s="42">
        <v>0</v>
      </c>
      <c r="E200" s="42">
        <v>0</v>
      </c>
      <c r="F200" s="42">
        <v>1</v>
      </c>
      <c r="G200">
        <f t="shared" si="33"/>
        <v>1</v>
      </c>
      <c r="I200" s="22">
        <f t="shared" si="37"/>
        <v>0.33333333333333331</v>
      </c>
      <c r="J200" s="6">
        <f>+IFR!AD200</f>
        <v>4.9751243781094526E-3</v>
      </c>
      <c r="K200" s="14">
        <f t="shared" si="39"/>
        <v>0.95</v>
      </c>
      <c r="L200" s="22">
        <f t="shared" si="38"/>
        <v>0.31666666666666665</v>
      </c>
      <c r="M200" s="14">
        <v>1</v>
      </c>
      <c r="N200" s="14">
        <v>1</v>
      </c>
      <c r="P200" s="22">
        <f t="shared" si="34"/>
        <v>0.31666666666666665</v>
      </c>
      <c r="R200" s="3">
        <f t="shared" si="40"/>
        <v>4.8995211362763162E-5</v>
      </c>
      <c r="T200" s="5">
        <f>+R200*(assessment!$J$275*assessment!$E$3)</f>
        <v>385.07639629905674</v>
      </c>
      <c r="V200" s="6">
        <f>+T200/payroll!F200</f>
        <v>1.4625392826545213E-4</v>
      </c>
      <c r="X200" s="5">
        <f>IF(V200&lt;$X$2,T200, +payroll!F200 * $X$2)</f>
        <v>385.07639629905674</v>
      </c>
      <c r="Z200" s="5">
        <f t="shared" si="35"/>
        <v>0</v>
      </c>
      <c r="AB200">
        <f t="shared" si="36"/>
        <v>1</v>
      </c>
    </row>
    <row r="201" spans="1:28" outlineLevel="1">
      <c r="A201" t="s">
        <v>324</v>
      </c>
      <c r="B201" t="s">
        <v>325</v>
      </c>
      <c r="D201" s="42">
        <v>0</v>
      </c>
      <c r="E201" s="42">
        <v>0</v>
      </c>
      <c r="F201" s="42">
        <v>0</v>
      </c>
      <c r="G201">
        <f t="shared" si="33"/>
        <v>0</v>
      </c>
      <c r="I201" s="22">
        <f t="shared" si="37"/>
        <v>0</v>
      </c>
      <c r="J201" s="6">
        <f>+IFR!AD201</f>
        <v>0</v>
      </c>
      <c r="K201" s="14">
        <f t="shared" si="39"/>
        <v>0.95</v>
      </c>
      <c r="L201" s="22">
        <f t="shared" si="38"/>
        <v>0</v>
      </c>
      <c r="M201" s="14">
        <v>1</v>
      </c>
      <c r="N201" s="14">
        <v>1</v>
      </c>
      <c r="P201" s="22">
        <f t="shared" si="34"/>
        <v>0</v>
      </c>
      <c r="R201" s="3">
        <f t="shared" si="40"/>
        <v>0</v>
      </c>
      <c r="T201" s="5">
        <f>+R201*(assessment!$J$275*assessment!$E$3)</f>
        <v>0</v>
      </c>
      <c r="V201" s="6">
        <f>+T201/payroll!F201</f>
        <v>0</v>
      </c>
      <c r="X201" s="5">
        <f>IF(V201&lt;$X$2,T201, +payroll!F201 * $X$2)</f>
        <v>0</v>
      </c>
      <c r="Z201" s="5">
        <f t="shared" si="35"/>
        <v>0</v>
      </c>
      <c r="AB201" t="e">
        <f t="shared" si="36"/>
        <v>#DIV/0!</v>
      </c>
    </row>
    <row r="202" spans="1:28" outlineLevel="1">
      <c r="A202" t="s">
        <v>326</v>
      </c>
      <c r="B202" t="s">
        <v>327</v>
      </c>
      <c r="D202" s="42">
        <v>1</v>
      </c>
      <c r="E202" s="42">
        <v>0</v>
      </c>
      <c r="F202" s="42">
        <v>3</v>
      </c>
      <c r="G202">
        <f t="shared" si="33"/>
        <v>4</v>
      </c>
      <c r="I202" s="22">
        <f t="shared" si="37"/>
        <v>1.3333333333333333</v>
      </c>
      <c r="J202" s="6">
        <f>+IFR!AD202</f>
        <v>1.6666666666666666E-2</v>
      </c>
      <c r="K202" s="14">
        <f t="shared" si="39"/>
        <v>0.95</v>
      </c>
      <c r="L202" s="22">
        <f t="shared" si="38"/>
        <v>1.2666666666666666</v>
      </c>
      <c r="M202" s="14">
        <v>1</v>
      </c>
      <c r="N202" s="14">
        <v>1</v>
      </c>
      <c r="P202" s="22">
        <f t="shared" si="34"/>
        <v>1.2666666666666666</v>
      </c>
      <c r="R202" s="3">
        <f t="shared" si="40"/>
        <v>1.9598084545105265E-4</v>
      </c>
      <c r="T202" s="5">
        <f>+R202*(assessment!$J$275*assessment!$E$3)</f>
        <v>1540.305585196227</v>
      </c>
      <c r="V202" s="6">
        <f>+T202/payroll!F202</f>
        <v>1.1144548763040441E-3</v>
      </c>
      <c r="X202" s="5">
        <f>IF(V202&lt;$X$2,T202, +payroll!F202 * $X$2)</f>
        <v>1540.305585196227</v>
      </c>
      <c r="Z202" s="5">
        <f t="shared" si="35"/>
        <v>0</v>
      </c>
      <c r="AB202">
        <f t="shared" si="36"/>
        <v>1</v>
      </c>
    </row>
    <row r="203" spans="1:28" outlineLevel="1">
      <c r="A203" t="s">
        <v>328</v>
      </c>
      <c r="B203" t="s">
        <v>329</v>
      </c>
      <c r="D203" s="42">
        <v>0</v>
      </c>
      <c r="E203" s="42">
        <v>0</v>
      </c>
      <c r="F203" s="42">
        <v>0</v>
      </c>
      <c r="G203">
        <f t="shared" si="33"/>
        <v>0</v>
      </c>
      <c r="I203" s="22">
        <f t="shared" si="37"/>
        <v>0</v>
      </c>
      <c r="J203" s="6">
        <f>+IFR!AD203</f>
        <v>0</v>
      </c>
      <c r="K203" s="14">
        <f t="shared" si="39"/>
        <v>0.95</v>
      </c>
      <c r="L203" s="22">
        <f t="shared" si="38"/>
        <v>0</v>
      </c>
      <c r="M203" s="14">
        <v>1</v>
      </c>
      <c r="N203" s="14">
        <v>1</v>
      </c>
      <c r="P203" s="22">
        <f t="shared" si="34"/>
        <v>0</v>
      </c>
      <c r="R203" s="3">
        <f t="shared" si="40"/>
        <v>0</v>
      </c>
      <c r="T203" s="5">
        <f>+R203*(assessment!$J$275*assessment!$E$3)</f>
        <v>0</v>
      </c>
      <c r="V203" s="6">
        <f>+T203/payroll!F203</f>
        <v>0</v>
      </c>
      <c r="X203" s="5">
        <f>IF(V203&lt;$X$2,T203, +payroll!F203 * $X$2)</f>
        <v>0</v>
      </c>
      <c r="Z203" s="5">
        <f t="shared" si="35"/>
        <v>0</v>
      </c>
      <c r="AB203" t="e">
        <f t="shared" si="36"/>
        <v>#DIV/0!</v>
      </c>
    </row>
    <row r="204" spans="1:28" outlineLevel="1">
      <c r="A204" t="s">
        <v>330</v>
      </c>
      <c r="B204" t="s">
        <v>331</v>
      </c>
      <c r="D204" s="42">
        <v>1</v>
      </c>
      <c r="E204" s="42">
        <v>0</v>
      </c>
      <c r="F204" s="42">
        <v>0</v>
      </c>
      <c r="G204">
        <f t="shared" si="33"/>
        <v>1</v>
      </c>
      <c r="I204" s="22">
        <f t="shared" si="37"/>
        <v>0.33333333333333331</v>
      </c>
      <c r="J204" s="6">
        <f>+IFR!AD204</f>
        <v>1.6666666666666668E-3</v>
      </c>
      <c r="K204" s="14">
        <f t="shared" si="39"/>
        <v>0.95</v>
      </c>
      <c r="L204" s="22">
        <f t="shared" si="38"/>
        <v>0.31666666666666665</v>
      </c>
      <c r="M204" s="14">
        <v>1</v>
      </c>
      <c r="N204" s="14">
        <v>1</v>
      </c>
      <c r="P204" s="22">
        <f t="shared" si="34"/>
        <v>0.31666666666666665</v>
      </c>
      <c r="R204" s="3">
        <f t="shared" si="40"/>
        <v>4.8995211362763162E-5</v>
      </c>
      <c r="T204" s="5">
        <f>+R204*(assessment!$J$275*assessment!$E$3)</f>
        <v>385.07639629905674</v>
      </c>
      <c r="V204" s="6">
        <f>+T204/payroll!F204</f>
        <v>4.577826371780717E-4</v>
      </c>
      <c r="X204" s="5">
        <f>IF(V204&lt;$X$2,T204, +payroll!F204 * $X$2)</f>
        <v>385.07639629905674</v>
      </c>
      <c r="Z204" s="5">
        <f t="shared" si="35"/>
        <v>0</v>
      </c>
      <c r="AB204">
        <f t="shared" si="36"/>
        <v>1</v>
      </c>
    </row>
    <row r="205" spans="1:28" outlineLevel="1">
      <c r="A205" t="s">
        <v>510</v>
      </c>
      <c r="B205" t="s">
        <v>508</v>
      </c>
      <c r="D205" s="42">
        <v>0</v>
      </c>
      <c r="E205" s="42">
        <v>0</v>
      </c>
      <c r="F205" s="42">
        <v>0</v>
      </c>
      <c r="G205">
        <f>SUM(D205:F205)</f>
        <v>0</v>
      </c>
      <c r="I205" s="22">
        <f>AVERAGE(D205:F205)</f>
        <v>0</v>
      </c>
      <c r="J205" s="6">
        <f>+IFR!AD205</f>
        <v>0</v>
      </c>
      <c r="K205" s="14">
        <f t="shared" si="39"/>
        <v>0.95</v>
      </c>
      <c r="L205" s="22">
        <f>+I205*K205</f>
        <v>0</v>
      </c>
      <c r="M205" s="14">
        <v>1</v>
      </c>
      <c r="N205" s="14">
        <v>1</v>
      </c>
      <c r="P205" s="22">
        <f>+L205*M205*N205</f>
        <v>0</v>
      </c>
      <c r="R205" s="3">
        <f t="shared" si="40"/>
        <v>0</v>
      </c>
      <c r="T205" s="5">
        <f>+R205*(assessment!$J$275*assessment!$E$3)</f>
        <v>0</v>
      </c>
      <c r="V205" s="6">
        <f>+T205/payroll!F205</f>
        <v>0</v>
      </c>
      <c r="X205" s="5">
        <f>IF(V205&lt;$X$2,T205, +payroll!F205 * $X$2)</f>
        <v>0</v>
      </c>
      <c r="Z205" s="5">
        <f>+T205-X205</f>
        <v>0</v>
      </c>
      <c r="AB205" t="e">
        <f>+X205/T205</f>
        <v>#DIV/0!</v>
      </c>
    </row>
    <row r="206" spans="1:28" outlineLevel="1">
      <c r="A206" t="s">
        <v>332</v>
      </c>
      <c r="B206" t="s">
        <v>333</v>
      </c>
      <c r="D206" s="42">
        <v>0</v>
      </c>
      <c r="E206" s="42">
        <v>0</v>
      </c>
      <c r="F206" s="42">
        <v>1</v>
      </c>
      <c r="G206">
        <f t="shared" si="33"/>
        <v>1</v>
      </c>
      <c r="I206" s="22">
        <f t="shared" si="37"/>
        <v>0.33333333333333331</v>
      </c>
      <c r="J206" s="6">
        <f>+IFR!AD206</f>
        <v>5.0000000000000001E-3</v>
      </c>
      <c r="K206" s="14">
        <f t="shared" si="39"/>
        <v>0.95</v>
      </c>
      <c r="L206" s="22">
        <f t="shared" si="38"/>
        <v>0.31666666666666665</v>
      </c>
      <c r="M206" s="14">
        <v>1</v>
      </c>
      <c r="N206" s="14">
        <v>1</v>
      </c>
      <c r="P206" s="22">
        <f t="shared" si="34"/>
        <v>0.31666666666666665</v>
      </c>
      <c r="R206" s="3">
        <f t="shared" si="40"/>
        <v>4.8995211362763162E-5</v>
      </c>
      <c r="T206" s="5">
        <f>+R206*(assessment!$J$275*assessment!$E$3)</f>
        <v>385.07639629905674</v>
      </c>
      <c r="V206" s="6">
        <f>+T206/payroll!F206</f>
        <v>3.8099251341820121E-4</v>
      </c>
      <c r="X206" s="5">
        <f>IF(V206&lt;$X$2,T206, +payroll!F206 * $X$2)</f>
        <v>385.07639629905674</v>
      </c>
      <c r="Z206" s="5">
        <f t="shared" si="35"/>
        <v>0</v>
      </c>
      <c r="AB206">
        <f t="shared" si="36"/>
        <v>1</v>
      </c>
    </row>
    <row r="207" spans="1:28" outlineLevel="1">
      <c r="A207" t="s">
        <v>334</v>
      </c>
      <c r="B207" t="s">
        <v>335</v>
      </c>
      <c r="D207" s="42">
        <v>0</v>
      </c>
      <c r="E207" s="42">
        <v>0</v>
      </c>
      <c r="F207" s="42">
        <v>0</v>
      </c>
      <c r="G207">
        <f t="shared" si="33"/>
        <v>0</v>
      </c>
      <c r="I207" s="22">
        <f t="shared" si="37"/>
        <v>0</v>
      </c>
      <c r="J207" s="6">
        <f>+IFR!AD207</f>
        <v>0</v>
      </c>
      <c r="K207" s="14">
        <f t="shared" si="39"/>
        <v>0.95</v>
      </c>
      <c r="L207" s="22">
        <f t="shared" si="38"/>
        <v>0</v>
      </c>
      <c r="M207" s="14">
        <v>1</v>
      </c>
      <c r="N207" s="14">
        <v>1</v>
      </c>
      <c r="P207" s="22">
        <f t="shared" si="34"/>
        <v>0</v>
      </c>
      <c r="R207" s="3">
        <f t="shared" si="40"/>
        <v>0</v>
      </c>
      <c r="T207" s="5">
        <f>+R207*(assessment!$J$275*assessment!$E$3)</f>
        <v>0</v>
      </c>
      <c r="V207" s="6">
        <f>+T207/payroll!F207</f>
        <v>0</v>
      </c>
      <c r="X207" s="5">
        <f>IF(V207&lt;$X$2,T207, +payroll!F207 * $X$2)</f>
        <v>0</v>
      </c>
      <c r="Z207" s="5">
        <f t="shared" si="35"/>
        <v>0</v>
      </c>
      <c r="AB207" t="e">
        <f t="shared" si="36"/>
        <v>#DIV/0!</v>
      </c>
    </row>
    <row r="208" spans="1:28" outlineLevel="1">
      <c r="A208" t="s">
        <v>336</v>
      </c>
      <c r="B208" t="s">
        <v>337</v>
      </c>
      <c r="D208" s="42">
        <v>0</v>
      </c>
      <c r="E208" s="42">
        <v>0</v>
      </c>
      <c r="F208" s="42">
        <v>0</v>
      </c>
      <c r="G208">
        <f t="shared" si="33"/>
        <v>0</v>
      </c>
      <c r="I208" s="22">
        <f t="shared" si="37"/>
        <v>0</v>
      </c>
      <c r="J208" s="6">
        <f>+IFR!AD208</f>
        <v>0</v>
      </c>
      <c r="K208" s="14">
        <f t="shared" si="39"/>
        <v>0.95</v>
      </c>
      <c r="L208" s="22">
        <f t="shared" si="38"/>
        <v>0</v>
      </c>
      <c r="M208" s="14">
        <v>1</v>
      </c>
      <c r="N208" s="14">
        <v>1</v>
      </c>
      <c r="P208" s="22">
        <f t="shared" si="34"/>
        <v>0</v>
      </c>
      <c r="R208" s="3">
        <f t="shared" si="40"/>
        <v>0</v>
      </c>
      <c r="T208" s="5">
        <f>+R208*(assessment!$J$275*assessment!$E$3)</f>
        <v>0</v>
      </c>
      <c r="V208" s="6">
        <f>+T208/payroll!F208</f>
        <v>0</v>
      </c>
      <c r="X208" s="5">
        <f>IF(V208&lt;$X$2,T208, +payroll!F208 * $X$2)</f>
        <v>0</v>
      </c>
      <c r="Z208" s="5">
        <f t="shared" si="35"/>
        <v>0</v>
      </c>
      <c r="AB208" t="e">
        <f t="shared" si="36"/>
        <v>#DIV/0!</v>
      </c>
    </row>
    <row r="209" spans="1:28" outlineLevel="1">
      <c r="A209" t="s">
        <v>338</v>
      </c>
      <c r="B209" t="s">
        <v>339</v>
      </c>
      <c r="D209" s="42">
        <v>0</v>
      </c>
      <c r="E209" s="42">
        <v>0</v>
      </c>
      <c r="F209" s="42">
        <v>0</v>
      </c>
      <c r="G209">
        <f t="shared" si="33"/>
        <v>0</v>
      </c>
      <c r="I209" s="22">
        <f t="shared" si="37"/>
        <v>0</v>
      </c>
      <c r="J209" s="6">
        <f>+IFR!AD209</f>
        <v>0</v>
      </c>
      <c r="K209" s="14">
        <f t="shared" si="39"/>
        <v>0.95</v>
      </c>
      <c r="L209" s="22">
        <f t="shared" si="38"/>
        <v>0</v>
      </c>
      <c r="M209" s="14">
        <v>1</v>
      </c>
      <c r="N209" s="14">
        <v>1</v>
      </c>
      <c r="P209" s="22">
        <f t="shared" si="34"/>
        <v>0</v>
      </c>
      <c r="R209" s="3">
        <f t="shared" si="40"/>
        <v>0</v>
      </c>
      <c r="T209" s="5">
        <f>+R209*(assessment!$J$275*assessment!$E$3)</f>
        <v>0</v>
      </c>
      <c r="V209" s="6">
        <f>+T209/payroll!F209</f>
        <v>0</v>
      </c>
      <c r="X209" s="5">
        <f>IF(V209&lt;$X$2,T209, +payroll!F209 * $X$2)</f>
        <v>0</v>
      </c>
      <c r="Z209" s="5">
        <f t="shared" si="35"/>
        <v>0</v>
      </c>
      <c r="AB209" t="e">
        <f t="shared" si="36"/>
        <v>#DIV/0!</v>
      </c>
    </row>
    <row r="210" spans="1:28" outlineLevel="1">
      <c r="A210" t="s">
        <v>340</v>
      </c>
      <c r="B210" t="s">
        <v>341</v>
      </c>
      <c r="D210" s="42">
        <v>1</v>
      </c>
      <c r="E210" s="42">
        <v>1</v>
      </c>
      <c r="F210" s="42">
        <v>1</v>
      </c>
      <c r="G210">
        <f t="shared" si="33"/>
        <v>3</v>
      </c>
      <c r="I210" s="22">
        <f t="shared" si="37"/>
        <v>1</v>
      </c>
      <c r="J210" s="6">
        <f>+IFR!AD210</f>
        <v>0.01</v>
      </c>
      <c r="K210" s="14">
        <f t="shared" si="39"/>
        <v>0.95</v>
      </c>
      <c r="L210" s="22">
        <f t="shared" si="38"/>
        <v>0.95</v>
      </c>
      <c r="M210" s="14">
        <v>1</v>
      </c>
      <c r="N210" s="14">
        <v>1</v>
      </c>
      <c r="P210" s="22">
        <f t="shared" si="34"/>
        <v>0.95</v>
      </c>
      <c r="R210" s="3">
        <f t="shared" si="40"/>
        <v>1.4698563408828947E-4</v>
      </c>
      <c r="T210" s="5">
        <f>+R210*(assessment!$J$275*assessment!$E$3)</f>
        <v>1155.2291888971702</v>
      </c>
      <c r="V210" s="6">
        <f>+T210/payroll!F210</f>
        <v>6.640459758847229E-4</v>
      </c>
      <c r="X210" s="5">
        <f>IF(V210&lt;$X$2,T210, +payroll!F210 * $X$2)</f>
        <v>1155.2291888971702</v>
      </c>
      <c r="Z210" s="5">
        <f t="shared" si="35"/>
        <v>0</v>
      </c>
      <c r="AB210">
        <f t="shared" si="36"/>
        <v>1</v>
      </c>
    </row>
    <row r="211" spans="1:28" outlineLevel="1">
      <c r="A211" t="s">
        <v>342</v>
      </c>
      <c r="B211" t="s">
        <v>343</v>
      </c>
      <c r="D211" s="42">
        <v>0</v>
      </c>
      <c r="E211" s="42">
        <v>0</v>
      </c>
      <c r="F211" s="42">
        <v>0</v>
      </c>
      <c r="G211">
        <f t="shared" si="33"/>
        <v>0</v>
      </c>
      <c r="I211" s="22">
        <f t="shared" si="37"/>
        <v>0</v>
      </c>
      <c r="J211" s="6">
        <f>+IFR!AD211</f>
        <v>0</v>
      </c>
      <c r="K211" s="14">
        <f t="shared" si="39"/>
        <v>0.95</v>
      </c>
      <c r="L211" s="22">
        <f t="shared" si="38"/>
        <v>0</v>
      </c>
      <c r="M211" s="14">
        <v>1</v>
      </c>
      <c r="N211" s="14">
        <v>1</v>
      </c>
      <c r="P211" s="22">
        <f t="shared" si="34"/>
        <v>0</v>
      </c>
      <c r="R211" s="3">
        <f t="shared" si="40"/>
        <v>0</v>
      </c>
      <c r="T211" s="5">
        <f>+R211*(assessment!$J$275*assessment!$E$3)</f>
        <v>0</v>
      </c>
      <c r="V211" s="6">
        <f>+T211/payroll!F211</f>
        <v>0</v>
      </c>
      <c r="X211" s="5">
        <f>IF(V211&lt;$X$2,T211, +payroll!F211 * $X$2)</f>
        <v>0</v>
      </c>
      <c r="Z211" s="5">
        <f t="shared" si="35"/>
        <v>0</v>
      </c>
      <c r="AB211" t="e">
        <f t="shared" si="36"/>
        <v>#DIV/0!</v>
      </c>
    </row>
    <row r="212" spans="1:28" outlineLevel="1">
      <c r="A212" t="s">
        <v>344</v>
      </c>
      <c r="B212" t="s">
        <v>345</v>
      </c>
      <c r="D212" s="42">
        <v>0</v>
      </c>
      <c r="E212" s="42">
        <v>0</v>
      </c>
      <c r="F212" s="42">
        <v>1</v>
      </c>
      <c r="G212">
        <f t="shared" si="33"/>
        <v>1</v>
      </c>
      <c r="I212" s="22">
        <f t="shared" si="37"/>
        <v>0.33333333333333331</v>
      </c>
      <c r="J212" s="6">
        <f>+IFR!AD212</f>
        <v>5.0000000000000001E-3</v>
      </c>
      <c r="K212" s="14">
        <f t="shared" si="39"/>
        <v>0.95</v>
      </c>
      <c r="L212" s="22">
        <f t="shared" si="38"/>
        <v>0.31666666666666665</v>
      </c>
      <c r="M212" s="14">
        <v>1</v>
      </c>
      <c r="N212" s="14">
        <v>1</v>
      </c>
      <c r="P212" s="22">
        <f t="shared" si="34"/>
        <v>0.31666666666666665</v>
      </c>
      <c r="R212" s="3">
        <f t="shared" si="40"/>
        <v>4.8995211362763162E-5</v>
      </c>
      <c r="T212" s="5">
        <f>+R212*(assessment!$J$275*assessment!$E$3)</f>
        <v>385.07639629905674</v>
      </c>
      <c r="V212" s="6">
        <f>+T212/payroll!F212</f>
        <v>7.9699124702758072E-4</v>
      </c>
      <c r="X212" s="5">
        <f>IF(V212&lt;$X$2,T212, +payroll!F212 * $X$2)</f>
        <v>385.07639629905674</v>
      </c>
      <c r="Z212" s="5">
        <f t="shared" si="35"/>
        <v>0</v>
      </c>
      <c r="AB212">
        <f t="shared" si="36"/>
        <v>1</v>
      </c>
    </row>
    <row r="213" spans="1:28" outlineLevel="1">
      <c r="A213" t="s">
        <v>346</v>
      </c>
      <c r="B213" t="s">
        <v>347</v>
      </c>
      <c r="D213" s="42">
        <v>8</v>
      </c>
      <c r="E213" s="42">
        <v>3</v>
      </c>
      <c r="F213" s="42">
        <v>7</v>
      </c>
      <c r="G213">
        <f t="shared" si="33"/>
        <v>18</v>
      </c>
      <c r="I213" s="22">
        <f t="shared" si="37"/>
        <v>6</v>
      </c>
      <c r="J213" s="6">
        <f>+IFR!AD213</f>
        <v>3.7678853098406011E-2</v>
      </c>
      <c r="K213" s="14">
        <f t="shared" si="39"/>
        <v>1</v>
      </c>
      <c r="L213" s="22">
        <f t="shared" si="38"/>
        <v>6</v>
      </c>
      <c r="M213" s="14">
        <v>1</v>
      </c>
      <c r="N213" s="14">
        <v>1</v>
      </c>
      <c r="P213" s="22">
        <f t="shared" si="34"/>
        <v>6</v>
      </c>
      <c r="R213" s="3">
        <f t="shared" si="40"/>
        <v>9.2833032055761777E-4</v>
      </c>
      <c r="T213" s="5">
        <f>+R213*(assessment!$J$275*assessment!$E$3)</f>
        <v>7296.1843509294958</v>
      </c>
      <c r="V213" s="6">
        <f>+T213/payroll!F213</f>
        <v>1.2253111624651277E-3</v>
      </c>
      <c r="X213" s="5">
        <f>IF(V213&lt;$X$2,T213, +payroll!F213 * $X$2)</f>
        <v>7296.1843509294958</v>
      </c>
      <c r="Z213" s="5">
        <f t="shared" si="35"/>
        <v>0</v>
      </c>
      <c r="AB213">
        <f t="shared" si="36"/>
        <v>1</v>
      </c>
    </row>
    <row r="214" spans="1:28" outlineLevel="1">
      <c r="A214" t="s">
        <v>489</v>
      </c>
      <c r="B214" t="s">
        <v>351</v>
      </c>
      <c r="D214" s="42">
        <v>0</v>
      </c>
      <c r="E214" s="42">
        <v>0</v>
      </c>
      <c r="F214" s="42">
        <v>0</v>
      </c>
      <c r="G214">
        <f>SUM(D214:F214)</f>
        <v>0</v>
      </c>
      <c r="I214" s="22">
        <f>AVERAGE(D214:F214)</f>
        <v>0</v>
      </c>
      <c r="J214" s="6">
        <f>+IFR!AD214</f>
        <v>0</v>
      </c>
      <c r="K214" s="14">
        <f t="shared" si="39"/>
        <v>0.95</v>
      </c>
      <c r="L214" s="22">
        <f>+I214*K214</f>
        <v>0</v>
      </c>
      <c r="M214" s="14">
        <v>1</v>
      </c>
      <c r="N214" s="14">
        <v>1</v>
      </c>
      <c r="P214" s="22">
        <f>+L214*M214*N214</f>
        <v>0</v>
      </c>
      <c r="R214" s="3">
        <f t="shared" si="40"/>
        <v>0</v>
      </c>
      <c r="T214" s="5">
        <f>+R214*(assessment!$J$275*assessment!$E$3)</f>
        <v>0</v>
      </c>
      <c r="V214" s="6">
        <f>+T214/payroll!F214</f>
        <v>0</v>
      </c>
      <c r="X214" s="5">
        <f>IF(V214&lt;$X$2,T214, +payroll!F214 * $X$2)</f>
        <v>0</v>
      </c>
      <c r="Z214" s="5">
        <f>+T214-X214</f>
        <v>0</v>
      </c>
      <c r="AB214" t="e">
        <f>+X214/T214</f>
        <v>#DIV/0!</v>
      </c>
    </row>
    <row r="215" spans="1:28" outlineLevel="1">
      <c r="A215" t="s">
        <v>490</v>
      </c>
      <c r="B215" t="s">
        <v>352</v>
      </c>
      <c r="D215" s="42">
        <v>0</v>
      </c>
      <c r="E215" s="42">
        <v>0</v>
      </c>
      <c r="F215" s="42">
        <v>0</v>
      </c>
      <c r="G215">
        <f>SUM(D215:F215)</f>
        <v>0</v>
      </c>
      <c r="I215" s="22">
        <f>AVERAGE(D215:F215)</f>
        <v>0</v>
      </c>
      <c r="J215" s="6">
        <f>+IFR!AD215</f>
        <v>0</v>
      </c>
      <c r="K215" s="14">
        <f t="shared" si="39"/>
        <v>0.95</v>
      </c>
      <c r="L215" s="22">
        <f>+I215*K215</f>
        <v>0</v>
      </c>
      <c r="M215" s="14">
        <v>1</v>
      </c>
      <c r="N215" s="14">
        <v>1</v>
      </c>
      <c r="P215" s="22">
        <f>+L215*M215*N215</f>
        <v>0</v>
      </c>
      <c r="R215" s="3">
        <f t="shared" si="40"/>
        <v>0</v>
      </c>
      <c r="T215" s="5">
        <f>+R215*(assessment!$J$275*assessment!$E$3)</f>
        <v>0</v>
      </c>
      <c r="V215" s="6">
        <f>+T215/payroll!F215</f>
        <v>0</v>
      </c>
      <c r="X215" s="5">
        <f>IF(V215&lt;$X$2,T215, +payroll!F215 * $X$2)</f>
        <v>0</v>
      </c>
      <c r="Z215" s="5">
        <f>+T215-X215</f>
        <v>0</v>
      </c>
      <c r="AB215" t="e">
        <f>+X215/T215</f>
        <v>#DIV/0!</v>
      </c>
    </row>
    <row r="216" spans="1:28" outlineLevel="1">
      <c r="A216" t="s">
        <v>491</v>
      </c>
      <c r="B216" t="s">
        <v>348</v>
      </c>
      <c r="D216" s="42">
        <v>0</v>
      </c>
      <c r="E216" s="42">
        <v>0</v>
      </c>
      <c r="F216" s="42">
        <v>0</v>
      </c>
      <c r="G216">
        <f t="shared" si="33"/>
        <v>0</v>
      </c>
      <c r="I216" s="22">
        <f t="shared" si="37"/>
        <v>0</v>
      </c>
      <c r="J216" s="6">
        <f>+IFR!AD216</f>
        <v>0</v>
      </c>
      <c r="K216" s="14">
        <f t="shared" si="39"/>
        <v>0.95</v>
      </c>
      <c r="L216" s="22">
        <f t="shared" si="38"/>
        <v>0</v>
      </c>
      <c r="M216" s="14">
        <v>1</v>
      </c>
      <c r="N216" s="14">
        <v>1</v>
      </c>
      <c r="P216" s="22">
        <f t="shared" si="34"/>
        <v>0</v>
      </c>
      <c r="R216" s="3">
        <f t="shared" si="40"/>
        <v>0</v>
      </c>
      <c r="T216" s="5">
        <f>+R216*(assessment!$J$275*assessment!$E$3)</f>
        <v>0</v>
      </c>
      <c r="V216" s="6">
        <f>+T216/payroll!F216</f>
        <v>0</v>
      </c>
      <c r="X216" s="5">
        <f>IF(V216&lt;$X$2,T216, +payroll!F216 * $X$2)</f>
        <v>0</v>
      </c>
      <c r="Z216" s="5">
        <f t="shared" si="35"/>
        <v>0</v>
      </c>
      <c r="AB216" t="e">
        <f t="shared" si="36"/>
        <v>#DIV/0!</v>
      </c>
    </row>
    <row r="217" spans="1:28" outlineLevel="1">
      <c r="A217" t="s">
        <v>350</v>
      </c>
      <c r="B217" t="s">
        <v>349</v>
      </c>
      <c r="D217" s="42">
        <v>2</v>
      </c>
      <c r="E217" s="42">
        <v>0</v>
      </c>
      <c r="F217" s="42">
        <v>0</v>
      </c>
      <c r="G217">
        <f t="shared" si="33"/>
        <v>2</v>
      </c>
      <c r="I217" s="22">
        <f t="shared" si="37"/>
        <v>0.66666666666666663</v>
      </c>
      <c r="J217" s="6">
        <f>+IFR!AD217</f>
        <v>3.3333333333333335E-3</v>
      </c>
      <c r="K217" s="14">
        <f t="shared" si="39"/>
        <v>0.95</v>
      </c>
      <c r="L217" s="22">
        <f t="shared" si="38"/>
        <v>0.6333333333333333</v>
      </c>
      <c r="M217" s="14">
        <v>1</v>
      </c>
      <c r="N217" s="14">
        <v>1</v>
      </c>
      <c r="P217" s="22">
        <f t="shared" si="34"/>
        <v>0.6333333333333333</v>
      </c>
      <c r="R217" s="3">
        <f t="shared" si="40"/>
        <v>9.7990422725526325E-5</v>
      </c>
      <c r="T217" s="5">
        <f>+R217*(assessment!$J$275*assessment!$E$3)</f>
        <v>770.15279259811348</v>
      </c>
      <c r="V217" s="6">
        <f>+T217/payroll!F217</f>
        <v>2.7213460929709622E-4</v>
      </c>
      <c r="X217" s="5">
        <f>IF(V217&lt;$X$2,T217, +payroll!F217 * $X$2)</f>
        <v>770.15279259811348</v>
      </c>
      <c r="Z217" s="5">
        <f t="shared" si="35"/>
        <v>0</v>
      </c>
      <c r="AB217">
        <f t="shared" si="36"/>
        <v>1</v>
      </c>
    </row>
    <row r="218" spans="1:28" outlineLevel="1">
      <c r="A218" t="s">
        <v>353</v>
      </c>
      <c r="B218" t="s">
        <v>354</v>
      </c>
      <c r="D218" s="42">
        <v>1</v>
      </c>
      <c r="E218" s="42">
        <v>0</v>
      </c>
      <c r="F218" s="42">
        <v>0</v>
      </c>
      <c r="G218">
        <f t="shared" si="33"/>
        <v>1</v>
      </c>
      <c r="I218" s="22">
        <f t="shared" si="37"/>
        <v>0.33333333333333331</v>
      </c>
      <c r="J218" s="6">
        <f>+IFR!AD218</f>
        <v>1.6666666666666668E-3</v>
      </c>
      <c r="K218" s="14">
        <f t="shared" si="39"/>
        <v>0.95</v>
      </c>
      <c r="L218" s="22">
        <f t="shared" si="38"/>
        <v>0.31666666666666665</v>
      </c>
      <c r="M218" s="14">
        <v>1</v>
      </c>
      <c r="N218" s="14">
        <v>1</v>
      </c>
      <c r="P218" s="22">
        <f t="shared" si="34"/>
        <v>0.31666666666666665</v>
      </c>
      <c r="R218" s="3">
        <f t="shared" si="40"/>
        <v>4.8995211362763162E-5</v>
      </c>
      <c r="T218" s="5">
        <f>+R218*(assessment!$J$275*assessment!$E$3)</f>
        <v>385.07639629905674</v>
      </c>
      <c r="V218" s="6">
        <f>+T218/payroll!F218</f>
        <v>2.3464435891971E-4</v>
      </c>
      <c r="X218" s="5">
        <f>IF(V218&lt;$X$2,T218, +payroll!F218 * $X$2)</f>
        <v>385.07639629905674</v>
      </c>
      <c r="Z218" s="5">
        <f t="shared" si="35"/>
        <v>0</v>
      </c>
      <c r="AB218">
        <f t="shared" si="36"/>
        <v>1</v>
      </c>
    </row>
    <row r="219" spans="1:28" outlineLevel="1">
      <c r="A219" t="s">
        <v>355</v>
      </c>
      <c r="B219" t="s">
        <v>356</v>
      </c>
      <c r="D219" s="42">
        <v>0</v>
      </c>
      <c r="E219" s="42">
        <v>0</v>
      </c>
      <c r="F219" s="42">
        <v>0</v>
      </c>
      <c r="G219">
        <f t="shared" si="33"/>
        <v>0</v>
      </c>
      <c r="I219" s="22">
        <f t="shared" si="37"/>
        <v>0</v>
      </c>
      <c r="J219" s="6">
        <f>+IFR!AD219</f>
        <v>0</v>
      </c>
      <c r="K219" s="14">
        <f t="shared" si="39"/>
        <v>0.95</v>
      </c>
      <c r="L219" s="22">
        <f t="shared" si="38"/>
        <v>0</v>
      </c>
      <c r="M219" s="14">
        <v>1</v>
      </c>
      <c r="N219" s="14">
        <v>1</v>
      </c>
      <c r="P219" s="22">
        <f t="shared" si="34"/>
        <v>0</v>
      </c>
      <c r="R219" s="3">
        <f t="shared" si="40"/>
        <v>0</v>
      </c>
      <c r="T219" s="5">
        <f>+R219*(assessment!$J$275*assessment!$E$3)</f>
        <v>0</v>
      </c>
      <c r="V219" s="6">
        <f>+T219/payroll!F219</f>
        <v>0</v>
      </c>
      <c r="X219" s="5">
        <f>IF(V219&lt;$X$2,T219, +payroll!F219 * $X$2)</f>
        <v>0</v>
      </c>
      <c r="Z219" s="5">
        <f t="shared" si="35"/>
        <v>0</v>
      </c>
      <c r="AB219" t="e">
        <f t="shared" si="36"/>
        <v>#DIV/0!</v>
      </c>
    </row>
    <row r="220" spans="1:28" outlineLevel="1">
      <c r="A220" t="s">
        <v>357</v>
      </c>
      <c r="B220" t="s">
        <v>358</v>
      </c>
      <c r="D220" s="42">
        <v>0</v>
      </c>
      <c r="E220" s="42">
        <v>0</v>
      </c>
      <c r="F220" s="42">
        <v>0</v>
      </c>
      <c r="G220">
        <f t="shared" si="33"/>
        <v>0</v>
      </c>
      <c r="I220" s="22">
        <f t="shared" si="37"/>
        <v>0</v>
      </c>
      <c r="J220" s="6">
        <f>+IFR!AD220</f>
        <v>0</v>
      </c>
      <c r="K220" s="14">
        <f t="shared" si="39"/>
        <v>0.95</v>
      </c>
      <c r="L220" s="22">
        <f t="shared" si="38"/>
        <v>0</v>
      </c>
      <c r="M220" s="14">
        <v>1</v>
      </c>
      <c r="N220" s="14">
        <v>1</v>
      </c>
      <c r="P220" s="22">
        <f t="shared" si="34"/>
        <v>0</v>
      </c>
      <c r="R220" s="3">
        <f t="shared" si="40"/>
        <v>0</v>
      </c>
      <c r="T220" s="5">
        <f>+R220*(assessment!$J$275*assessment!$E$3)</f>
        <v>0</v>
      </c>
      <c r="V220" s="6">
        <f>+T220/payroll!F220</f>
        <v>0</v>
      </c>
      <c r="X220" s="5">
        <f>IF(V220&lt;$X$2,T220, +payroll!F220 * $X$2)</f>
        <v>0</v>
      </c>
      <c r="Z220" s="5">
        <f t="shared" si="35"/>
        <v>0</v>
      </c>
      <c r="AB220" t="e">
        <f t="shared" si="36"/>
        <v>#DIV/0!</v>
      </c>
    </row>
    <row r="221" spans="1:28" outlineLevel="1">
      <c r="A221" t="s">
        <v>359</v>
      </c>
      <c r="B221" t="s">
        <v>360</v>
      </c>
      <c r="D221" s="42">
        <v>1</v>
      </c>
      <c r="E221" s="42">
        <v>0</v>
      </c>
      <c r="F221" s="42">
        <v>2</v>
      </c>
      <c r="G221">
        <f t="shared" si="33"/>
        <v>3</v>
      </c>
      <c r="I221" s="22">
        <f t="shared" si="37"/>
        <v>1</v>
      </c>
      <c r="J221" s="6">
        <f>+IFR!AD221</f>
        <v>1.1666666666666665E-2</v>
      </c>
      <c r="K221" s="14">
        <f t="shared" si="39"/>
        <v>0.95</v>
      </c>
      <c r="L221" s="22">
        <f t="shared" si="38"/>
        <v>0.95</v>
      </c>
      <c r="M221" s="14">
        <v>1</v>
      </c>
      <c r="N221" s="14">
        <v>1</v>
      </c>
      <c r="P221" s="22">
        <f t="shared" si="34"/>
        <v>0.95</v>
      </c>
      <c r="R221" s="3">
        <f t="shared" si="40"/>
        <v>1.4698563408828947E-4</v>
      </c>
      <c r="T221" s="5">
        <f>+R221*(assessment!$J$275*assessment!$E$3)</f>
        <v>1155.2291888971702</v>
      </c>
      <c r="V221" s="6">
        <f>+T221/payroll!F221</f>
        <v>3.8272080333543959E-4</v>
      </c>
      <c r="X221" s="5">
        <f>IF(V221&lt;$X$2,T221, +payroll!F221 * $X$2)</f>
        <v>1155.2291888971702</v>
      </c>
      <c r="Z221" s="5">
        <f t="shared" si="35"/>
        <v>0</v>
      </c>
      <c r="AB221">
        <f t="shared" si="36"/>
        <v>1</v>
      </c>
    </row>
    <row r="222" spans="1:28" outlineLevel="1">
      <c r="A222" t="s">
        <v>361</v>
      </c>
      <c r="B222" t="s">
        <v>362</v>
      </c>
      <c r="D222" s="42">
        <v>0</v>
      </c>
      <c r="E222" s="42">
        <v>0</v>
      </c>
      <c r="F222" s="42">
        <v>0</v>
      </c>
      <c r="G222">
        <f t="shared" si="33"/>
        <v>0</v>
      </c>
      <c r="I222" s="22">
        <f t="shared" si="37"/>
        <v>0</v>
      </c>
      <c r="J222" s="6">
        <f>+IFR!AD222</f>
        <v>0</v>
      </c>
      <c r="K222" s="14">
        <f t="shared" si="39"/>
        <v>0.95</v>
      </c>
      <c r="L222" s="22">
        <f t="shared" si="38"/>
        <v>0</v>
      </c>
      <c r="M222" s="14">
        <v>1</v>
      </c>
      <c r="N222" s="14">
        <v>1</v>
      </c>
      <c r="P222" s="22">
        <f t="shared" si="34"/>
        <v>0</v>
      </c>
      <c r="R222" s="3">
        <f t="shared" si="40"/>
        <v>0</v>
      </c>
      <c r="T222" s="5">
        <f>+R222*(assessment!$J$275*assessment!$E$3)</f>
        <v>0</v>
      </c>
      <c r="V222" s="6">
        <f>+T222/payroll!F222</f>
        <v>0</v>
      </c>
      <c r="X222" s="5">
        <f>IF(V222&lt;$X$2,T222, +payroll!F222 * $X$2)</f>
        <v>0</v>
      </c>
      <c r="Z222" s="5">
        <f t="shared" si="35"/>
        <v>0</v>
      </c>
      <c r="AB222" t="e">
        <f t="shared" si="36"/>
        <v>#DIV/0!</v>
      </c>
    </row>
    <row r="223" spans="1:28" outlineLevel="1">
      <c r="A223" t="s">
        <v>363</v>
      </c>
      <c r="B223" t="s">
        <v>364</v>
      </c>
      <c r="D223" s="42">
        <v>0</v>
      </c>
      <c r="E223" s="42">
        <v>0</v>
      </c>
      <c r="F223" s="42">
        <v>0</v>
      </c>
      <c r="G223">
        <f t="shared" si="33"/>
        <v>0</v>
      </c>
      <c r="I223" s="22">
        <f t="shared" si="37"/>
        <v>0</v>
      </c>
      <c r="J223" s="6">
        <f>+IFR!AD223</f>
        <v>0</v>
      </c>
      <c r="K223" s="14">
        <f t="shared" si="39"/>
        <v>0.95</v>
      </c>
      <c r="L223" s="22">
        <f t="shared" si="38"/>
        <v>0</v>
      </c>
      <c r="M223" s="14">
        <v>1</v>
      </c>
      <c r="N223" s="14">
        <v>1</v>
      </c>
      <c r="P223" s="22">
        <f t="shared" si="34"/>
        <v>0</v>
      </c>
      <c r="R223" s="3">
        <f t="shared" si="40"/>
        <v>0</v>
      </c>
      <c r="T223" s="5">
        <f>+R223*(assessment!$J$275*assessment!$E$3)</f>
        <v>0</v>
      </c>
      <c r="V223" s="6">
        <f>+T223/payroll!F223</f>
        <v>0</v>
      </c>
      <c r="X223" s="5">
        <f>IF(V223&lt;$X$2,T223, +payroll!F223 * $X$2)</f>
        <v>0</v>
      </c>
      <c r="Z223" s="5">
        <f t="shared" si="35"/>
        <v>0</v>
      </c>
      <c r="AB223" t="e">
        <f t="shared" si="36"/>
        <v>#DIV/0!</v>
      </c>
    </row>
    <row r="224" spans="1:28" outlineLevel="1">
      <c r="A224" t="s">
        <v>365</v>
      </c>
      <c r="B224" t="s">
        <v>366</v>
      </c>
      <c r="D224" s="42">
        <v>0</v>
      </c>
      <c r="E224" s="42">
        <v>0</v>
      </c>
      <c r="F224" s="42">
        <v>0</v>
      </c>
      <c r="G224">
        <f t="shared" si="33"/>
        <v>0</v>
      </c>
      <c r="I224" s="22">
        <f t="shared" si="37"/>
        <v>0</v>
      </c>
      <c r="J224" s="6">
        <f>+IFR!AD224</f>
        <v>0</v>
      </c>
      <c r="K224" s="14">
        <f t="shared" si="39"/>
        <v>0.95</v>
      </c>
      <c r="L224" s="22">
        <f t="shared" si="38"/>
        <v>0</v>
      </c>
      <c r="M224" s="14">
        <v>1</v>
      </c>
      <c r="N224" s="14">
        <v>1</v>
      </c>
      <c r="P224" s="22">
        <f t="shared" si="34"/>
        <v>0</v>
      </c>
      <c r="R224" s="3">
        <f t="shared" si="40"/>
        <v>0</v>
      </c>
      <c r="T224" s="5">
        <f>+R224*(assessment!$J$275*assessment!$E$3)</f>
        <v>0</v>
      </c>
      <c r="V224" s="6">
        <f>+T224/payroll!F224</f>
        <v>0</v>
      </c>
      <c r="X224" s="5">
        <f>IF(V224&lt;$X$2,T224, +payroll!F224 * $X$2)</f>
        <v>0</v>
      </c>
      <c r="Z224" s="5">
        <f t="shared" si="35"/>
        <v>0</v>
      </c>
      <c r="AB224" t="e">
        <f t="shared" si="36"/>
        <v>#DIV/0!</v>
      </c>
    </row>
    <row r="225" spans="1:28" outlineLevel="1">
      <c r="A225" t="s">
        <v>367</v>
      </c>
      <c r="B225" t="s">
        <v>368</v>
      </c>
      <c r="D225" s="42">
        <v>0</v>
      </c>
      <c r="E225" s="42">
        <v>0</v>
      </c>
      <c r="F225" s="42">
        <v>0</v>
      </c>
      <c r="G225">
        <f t="shared" si="33"/>
        <v>0</v>
      </c>
      <c r="I225" s="22">
        <f t="shared" si="37"/>
        <v>0</v>
      </c>
      <c r="J225" s="6">
        <f>+IFR!AD225</f>
        <v>0</v>
      </c>
      <c r="K225" s="14">
        <f t="shared" si="39"/>
        <v>0.95</v>
      </c>
      <c r="L225" s="22">
        <f t="shared" si="38"/>
        <v>0</v>
      </c>
      <c r="M225" s="14">
        <v>1</v>
      </c>
      <c r="N225" s="14">
        <v>1</v>
      </c>
      <c r="P225" s="22">
        <f t="shared" si="34"/>
        <v>0</v>
      </c>
      <c r="R225" s="3">
        <f t="shared" si="40"/>
        <v>0</v>
      </c>
      <c r="T225" s="5">
        <f>+R225*(assessment!$J$275*assessment!$E$3)</f>
        <v>0</v>
      </c>
      <c r="V225" s="6">
        <f>+T225/payroll!F225</f>
        <v>0</v>
      </c>
      <c r="X225" s="5">
        <f>IF(V225&lt;$X$2,T225, +payroll!F225 * $X$2)</f>
        <v>0</v>
      </c>
      <c r="Z225" s="5">
        <f t="shared" si="35"/>
        <v>0</v>
      </c>
      <c r="AB225" t="e">
        <f t="shared" si="36"/>
        <v>#DIV/0!</v>
      </c>
    </row>
    <row r="226" spans="1:28" outlineLevel="1">
      <c r="A226" t="s">
        <v>369</v>
      </c>
      <c r="B226" t="s">
        <v>370</v>
      </c>
      <c r="D226" s="42">
        <v>0</v>
      </c>
      <c r="E226" s="42">
        <v>0</v>
      </c>
      <c r="F226" s="42">
        <v>0</v>
      </c>
      <c r="G226">
        <f t="shared" si="33"/>
        <v>0</v>
      </c>
      <c r="I226" s="22">
        <f t="shared" si="37"/>
        <v>0</v>
      </c>
      <c r="J226" s="6">
        <f>+IFR!AD226</f>
        <v>0</v>
      </c>
      <c r="K226" s="14">
        <f t="shared" si="39"/>
        <v>0.95</v>
      </c>
      <c r="L226" s="22">
        <f t="shared" si="38"/>
        <v>0</v>
      </c>
      <c r="M226" s="14">
        <v>1</v>
      </c>
      <c r="N226" s="14">
        <v>1</v>
      </c>
      <c r="P226" s="22">
        <f t="shared" si="34"/>
        <v>0</v>
      </c>
      <c r="R226" s="3">
        <f t="shared" si="40"/>
        <v>0</v>
      </c>
      <c r="T226" s="5">
        <f>+R226*(assessment!$J$275*assessment!$E$3)</f>
        <v>0</v>
      </c>
      <c r="V226" s="6">
        <f>+T226/payroll!F226</f>
        <v>0</v>
      </c>
      <c r="X226" s="5">
        <f>IF(V226&lt;$X$2,T226, +payroll!F226 * $X$2)</f>
        <v>0</v>
      </c>
      <c r="Z226" s="5">
        <f t="shared" si="35"/>
        <v>0</v>
      </c>
      <c r="AB226" t="e">
        <f t="shared" si="36"/>
        <v>#DIV/0!</v>
      </c>
    </row>
    <row r="227" spans="1:28" outlineLevel="1">
      <c r="A227" t="s">
        <v>371</v>
      </c>
      <c r="B227" t="s">
        <v>372</v>
      </c>
      <c r="D227" s="42">
        <v>4</v>
      </c>
      <c r="E227" s="42">
        <v>9</v>
      </c>
      <c r="F227" s="42">
        <v>4</v>
      </c>
      <c r="G227">
        <f t="shared" si="33"/>
        <v>17</v>
      </c>
      <c r="I227" s="22">
        <f t="shared" si="37"/>
        <v>5.666666666666667</v>
      </c>
      <c r="J227" s="6">
        <f>+IFR!AD227</f>
        <v>3.3162130078681913E-2</v>
      </c>
      <c r="K227" s="14">
        <f t="shared" si="39"/>
        <v>0.95</v>
      </c>
      <c r="L227" s="22">
        <f t="shared" si="38"/>
        <v>5.3833333333333337</v>
      </c>
      <c r="M227" s="14">
        <v>1</v>
      </c>
      <c r="N227" s="14">
        <v>1</v>
      </c>
      <c r="P227" s="22">
        <f t="shared" si="34"/>
        <v>5.3833333333333337</v>
      </c>
      <c r="R227" s="3">
        <f t="shared" si="40"/>
        <v>8.3291859316697386E-4</v>
      </c>
      <c r="T227" s="5">
        <f>+R227*(assessment!$J$275*assessment!$E$3)</f>
        <v>6546.2987370839655</v>
      </c>
      <c r="V227" s="6">
        <f>+T227/payroll!F227</f>
        <v>1.0876887722911395E-3</v>
      </c>
      <c r="X227" s="5">
        <f>IF(V227&lt;$X$2,T227, +payroll!F227 * $X$2)</f>
        <v>6546.2987370839655</v>
      </c>
      <c r="Z227" s="5">
        <f t="shared" si="35"/>
        <v>0</v>
      </c>
      <c r="AB227">
        <f t="shared" si="36"/>
        <v>1</v>
      </c>
    </row>
    <row r="228" spans="1:28" outlineLevel="1">
      <c r="A228" t="s">
        <v>373</v>
      </c>
      <c r="B228" t="s">
        <v>374</v>
      </c>
      <c r="D228" s="42">
        <v>0</v>
      </c>
      <c r="E228" s="42">
        <v>0</v>
      </c>
      <c r="F228" s="42">
        <v>1</v>
      </c>
      <c r="G228">
        <f t="shared" si="33"/>
        <v>1</v>
      </c>
      <c r="I228" s="22">
        <f t="shared" si="37"/>
        <v>0.33333333333333331</v>
      </c>
      <c r="J228" s="6">
        <f>+IFR!AD228</f>
        <v>5.0000000000000001E-3</v>
      </c>
      <c r="K228" s="14">
        <f t="shared" si="39"/>
        <v>0.95</v>
      </c>
      <c r="L228" s="22">
        <f t="shared" si="38"/>
        <v>0.31666666666666665</v>
      </c>
      <c r="M228" s="14">
        <v>1</v>
      </c>
      <c r="N228" s="14">
        <v>1</v>
      </c>
      <c r="P228" s="22">
        <f t="shared" si="34"/>
        <v>0.31666666666666665</v>
      </c>
      <c r="R228" s="3">
        <f t="shared" si="40"/>
        <v>4.8995211362763162E-5</v>
      </c>
      <c r="T228" s="5">
        <f>+R228*(assessment!$J$275*assessment!$E$3)</f>
        <v>385.07639629905674</v>
      </c>
      <c r="V228" s="6">
        <f>+T228/payroll!F228</f>
        <v>3.8451149444126086E-4</v>
      </c>
      <c r="X228" s="5">
        <f>IF(V228&lt;$X$2,T228, +payroll!F228 * $X$2)</f>
        <v>385.07639629905674</v>
      </c>
      <c r="Z228" s="5">
        <f t="shared" si="35"/>
        <v>0</v>
      </c>
      <c r="AB228">
        <f t="shared" si="36"/>
        <v>1</v>
      </c>
    </row>
    <row r="229" spans="1:28" outlineLevel="1">
      <c r="A229" t="s">
        <v>375</v>
      </c>
      <c r="B229" t="s">
        <v>376</v>
      </c>
      <c r="D229" s="42">
        <v>0</v>
      </c>
      <c r="E229" s="42">
        <v>0</v>
      </c>
      <c r="F229" s="42">
        <v>0</v>
      </c>
      <c r="G229">
        <f t="shared" si="33"/>
        <v>0</v>
      </c>
      <c r="I229" s="22">
        <f t="shared" si="37"/>
        <v>0</v>
      </c>
      <c r="J229" s="6">
        <f>+IFR!AD229</f>
        <v>0</v>
      </c>
      <c r="K229" s="14">
        <f t="shared" si="39"/>
        <v>0.95</v>
      </c>
      <c r="L229" s="22">
        <f t="shared" si="38"/>
        <v>0</v>
      </c>
      <c r="M229" s="14">
        <v>1</v>
      </c>
      <c r="N229" s="14">
        <v>1</v>
      </c>
      <c r="P229" s="22">
        <f t="shared" si="34"/>
        <v>0</v>
      </c>
      <c r="R229" s="3">
        <f t="shared" si="40"/>
        <v>0</v>
      </c>
      <c r="T229" s="5">
        <f>+R229*(assessment!$J$275*assessment!$E$3)</f>
        <v>0</v>
      </c>
      <c r="V229" s="6">
        <f>+T229/payroll!F229</f>
        <v>0</v>
      </c>
      <c r="X229" s="5">
        <f>IF(V229&lt;$X$2,T229, +payroll!F229 * $X$2)</f>
        <v>0</v>
      </c>
      <c r="Z229" s="5">
        <f t="shared" si="35"/>
        <v>0</v>
      </c>
      <c r="AB229" t="e">
        <f t="shared" si="36"/>
        <v>#DIV/0!</v>
      </c>
    </row>
    <row r="230" spans="1:28" outlineLevel="1">
      <c r="A230" t="s">
        <v>377</v>
      </c>
      <c r="B230" t="s">
        <v>378</v>
      </c>
      <c r="D230" s="42">
        <v>0</v>
      </c>
      <c r="E230" s="42">
        <v>0</v>
      </c>
      <c r="F230" s="42">
        <v>0</v>
      </c>
      <c r="G230">
        <f t="shared" si="33"/>
        <v>0</v>
      </c>
      <c r="I230" s="22">
        <f t="shared" si="37"/>
        <v>0</v>
      </c>
      <c r="J230" s="6">
        <f>+IFR!AD230</f>
        <v>0</v>
      </c>
      <c r="K230" s="14">
        <f t="shared" si="39"/>
        <v>0.95</v>
      </c>
      <c r="L230" s="22">
        <f t="shared" si="38"/>
        <v>0</v>
      </c>
      <c r="M230" s="14">
        <v>1</v>
      </c>
      <c r="N230" s="14">
        <v>1</v>
      </c>
      <c r="P230" s="22">
        <f t="shared" si="34"/>
        <v>0</v>
      </c>
      <c r="R230" s="3">
        <f t="shared" si="40"/>
        <v>0</v>
      </c>
      <c r="T230" s="5">
        <f>+R230*(assessment!$J$275*assessment!$E$3)</f>
        <v>0</v>
      </c>
      <c r="V230" s="6">
        <f>+T230/payroll!F230</f>
        <v>0</v>
      </c>
      <c r="X230" s="5">
        <f>IF(V230&lt;$X$2,T230, +payroll!F230 * $X$2)</f>
        <v>0</v>
      </c>
      <c r="Z230" s="5">
        <f t="shared" si="35"/>
        <v>0</v>
      </c>
      <c r="AB230" t="e">
        <f t="shared" si="36"/>
        <v>#DIV/0!</v>
      </c>
    </row>
    <row r="231" spans="1:28" outlineLevel="1">
      <c r="A231" t="s">
        <v>379</v>
      </c>
      <c r="B231" t="s">
        <v>380</v>
      </c>
      <c r="D231" s="42">
        <v>0</v>
      </c>
      <c r="E231" s="42">
        <v>0</v>
      </c>
      <c r="F231" s="42">
        <v>0</v>
      </c>
      <c r="G231">
        <f t="shared" ref="G231:G264" si="41">SUM(D231:F231)</f>
        <v>0</v>
      </c>
      <c r="I231" s="22">
        <f t="shared" si="37"/>
        <v>0</v>
      </c>
      <c r="J231" s="6">
        <f>+IFR!AD231</f>
        <v>0</v>
      </c>
      <c r="K231" s="14">
        <f t="shared" si="39"/>
        <v>0.95</v>
      </c>
      <c r="L231" s="22">
        <f t="shared" si="38"/>
        <v>0</v>
      </c>
      <c r="M231" s="14">
        <v>1</v>
      </c>
      <c r="N231" s="14">
        <v>1</v>
      </c>
      <c r="P231" s="22">
        <f t="shared" ref="P231:P264" si="42">+L231*M231*N231</f>
        <v>0</v>
      </c>
      <c r="R231" s="3">
        <f t="shared" ref="R231:R264" si="43">+P231/$P$267</f>
        <v>0</v>
      </c>
      <c r="T231" s="5">
        <f>+R231*(assessment!$J$275*assessment!$E$3)</f>
        <v>0</v>
      </c>
      <c r="V231" s="6">
        <f>+T231/payroll!F231</f>
        <v>0</v>
      </c>
      <c r="X231" s="5">
        <f>IF(V231&lt;$X$2,T231, +payroll!F231 * $X$2)</f>
        <v>0</v>
      </c>
      <c r="Z231" s="5">
        <f t="shared" ref="Z231:Z264" si="44">+T231-X231</f>
        <v>0</v>
      </c>
      <c r="AB231" t="e">
        <f t="shared" ref="AB231:AB264" si="45">+X231/T231</f>
        <v>#DIV/0!</v>
      </c>
    </row>
    <row r="232" spans="1:28" outlineLevel="1">
      <c r="A232" t="s">
        <v>516</v>
      </c>
      <c r="B232" t="s">
        <v>517</v>
      </c>
      <c r="D232" s="42">
        <v>0</v>
      </c>
      <c r="E232" s="42">
        <v>0</v>
      </c>
      <c r="F232" s="42">
        <v>0</v>
      </c>
      <c r="G232">
        <f>SUM(D232:F232)</f>
        <v>0</v>
      </c>
      <c r="I232" s="22">
        <f>AVERAGE(D232:F232)</f>
        <v>0</v>
      </c>
      <c r="J232" s="6">
        <f>+IFR!AD232</f>
        <v>0</v>
      </c>
      <c r="K232" s="14">
        <f t="shared" si="39"/>
        <v>0.95</v>
      </c>
      <c r="L232" s="22">
        <f>+I232*K232</f>
        <v>0</v>
      </c>
      <c r="M232" s="14">
        <v>1</v>
      </c>
      <c r="N232" s="14">
        <v>1</v>
      </c>
      <c r="P232" s="22">
        <f>+L232*M232*N232</f>
        <v>0</v>
      </c>
      <c r="R232" s="3">
        <f>+P232/$P$267</f>
        <v>0</v>
      </c>
      <c r="T232" s="5">
        <f>+R232*(assessment!$J$275*assessment!$E$3)</f>
        <v>0</v>
      </c>
      <c r="V232" s="6">
        <f>+T232/payroll!F232</f>
        <v>0</v>
      </c>
      <c r="X232" s="5">
        <f>IF(V232&lt;$X$2,T232, +payroll!F232 * $X$2)</f>
        <v>0</v>
      </c>
      <c r="Z232" s="5">
        <f>+T232-X232</f>
        <v>0</v>
      </c>
      <c r="AB232" t="e">
        <f>+X232/T232</f>
        <v>#DIV/0!</v>
      </c>
    </row>
    <row r="233" spans="1:28" outlineLevel="1">
      <c r="A233" t="s">
        <v>381</v>
      </c>
      <c r="B233" t="s">
        <v>382</v>
      </c>
      <c r="D233" s="42">
        <v>2</v>
      </c>
      <c r="E233" s="42">
        <v>1</v>
      </c>
      <c r="F233" s="42">
        <v>1</v>
      </c>
      <c r="G233">
        <f t="shared" si="41"/>
        <v>4</v>
      </c>
      <c r="I233" s="22">
        <f t="shared" ref="I233:I264" si="46">AVERAGE(D233:F233)</f>
        <v>1.3333333333333333</v>
      </c>
      <c r="J233" s="6">
        <f>+IFR!AD233</f>
        <v>1.1666666666666667E-2</v>
      </c>
      <c r="K233" s="14">
        <f t="shared" si="39"/>
        <v>0.95</v>
      </c>
      <c r="L233" s="22">
        <f t="shared" ref="L233:L264" si="47">+I233*K233</f>
        <v>1.2666666666666666</v>
      </c>
      <c r="M233" s="14">
        <v>1</v>
      </c>
      <c r="N233" s="14">
        <v>1</v>
      </c>
      <c r="P233" s="22">
        <f t="shared" si="42"/>
        <v>1.2666666666666666</v>
      </c>
      <c r="R233" s="3">
        <f t="shared" si="43"/>
        <v>1.9598084545105265E-4</v>
      </c>
      <c r="T233" s="5">
        <f>+R233*(assessment!$J$275*assessment!$E$3)</f>
        <v>1540.305585196227</v>
      </c>
      <c r="V233" s="6">
        <f>+T233/payroll!F233</f>
        <v>1.867409913615149E-3</v>
      </c>
      <c r="X233" s="5">
        <f>IF(V233&lt;$X$2,T233, +payroll!F233 * $X$2)</f>
        <v>1540.305585196227</v>
      </c>
      <c r="Z233" s="5">
        <f t="shared" si="44"/>
        <v>0</v>
      </c>
      <c r="AB233">
        <f t="shared" si="45"/>
        <v>1</v>
      </c>
    </row>
    <row r="234" spans="1:28" outlineLevel="1">
      <c r="A234" t="s">
        <v>383</v>
      </c>
      <c r="B234" t="s">
        <v>384</v>
      </c>
      <c r="D234" s="42">
        <v>0</v>
      </c>
      <c r="E234" s="42">
        <v>0</v>
      </c>
      <c r="F234" s="42">
        <v>1</v>
      </c>
      <c r="G234">
        <f t="shared" si="41"/>
        <v>1</v>
      </c>
      <c r="I234" s="22">
        <f t="shared" si="46"/>
        <v>0.33333333333333331</v>
      </c>
      <c r="J234" s="6">
        <f>+IFR!AD234</f>
        <v>5.0000000000000001E-3</v>
      </c>
      <c r="K234" s="14">
        <f t="shared" si="39"/>
        <v>0.95</v>
      </c>
      <c r="L234" s="22">
        <f t="shared" si="47"/>
        <v>0.31666666666666665</v>
      </c>
      <c r="M234" s="14">
        <v>1</v>
      </c>
      <c r="N234" s="14">
        <v>1</v>
      </c>
      <c r="P234" s="22">
        <f t="shared" si="42"/>
        <v>0.31666666666666665</v>
      </c>
      <c r="R234" s="3">
        <f t="shared" si="43"/>
        <v>4.8995211362763162E-5</v>
      </c>
      <c r="T234" s="5">
        <f>+R234*(assessment!$J$275*assessment!$E$3)</f>
        <v>385.07639629905674</v>
      </c>
      <c r="V234" s="6">
        <f>+T234/payroll!F234</f>
        <v>4.6465743959512207E-4</v>
      </c>
      <c r="X234" s="5">
        <f>IF(V234&lt;$X$2,T234, +payroll!F234 * $X$2)</f>
        <v>385.07639629905674</v>
      </c>
      <c r="Z234" s="5">
        <f t="shared" si="44"/>
        <v>0</v>
      </c>
      <c r="AB234">
        <f t="shared" si="45"/>
        <v>1</v>
      </c>
    </row>
    <row r="235" spans="1:28" outlineLevel="1">
      <c r="A235" t="s">
        <v>385</v>
      </c>
      <c r="B235" t="s">
        <v>386</v>
      </c>
      <c r="D235" s="42">
        <v>0</v>
      </c>
      <c r="E235" s="42">
        <v>1</v>
      </c>
      <c r="F235" s="42">
        <v>0</v>
      </c>
      <c r="G235">
        <f t="shared" si="41"/>
        <v>1</v>
      </c>
      <c r="I235" s="22">
        <f t="shared" si="46"/>
        <v>0.33333333333333331</v>
      </c>
      <c r="J235" s="6">
        <f>+IFR!AD235</f>
        <v>3.3333333333333335E-3</v>
      </c>
      <c r="K235" s="14">
        <f t="shared" si="39"/>
        <v>0.95</v>
      </c>
      <c r="L235" s="22">
        <f t="shared" si="47"/>
        <v>0.31666666666666665</v>
      </c>
      <c r="M235" s="14">
        <v>1</v>
      </c>
      <c r="N235" s="14">
        <v>1</v>
      </c>
      <c r="P235" s="22">
        <f t="shared" si="42"/>
        <v>0.31666666666666665</v>
      </c>
      <c r="R235" s="3">
        <f t="shared" si="43"/>
        <v>4.8995211362763162E-5</v>
      </c>
      <c r="T235" s="5">
        <f>+R235*(assessment!$J$275*assessment!$E$3)</f>
        <v>385.07639629905674</v>
      </c>
      <c r="V235" s="6">
        <f>+T235/payroll!F235</f>
        <v>1.1607934447293227E-4</v>
      </c>
      <c r="X235" s="5">
        <f>IF(V235&lt;$X$2,T235, +payroll!F235 * $X$2)</f>
        <v>385.07639629905674</v>
      </c>
      <c r="Z235" s="5">
        <f t="shared" si="44"/>
        <v>0</v>
      </c>
      <c r="AB235">
        <f t="shared" si="45"/>
        <v>1</v>
      </c>
    </row>
    <row r="236" spans="1:28" s="50" customFormat="1" outlineLevel="1">
      <c r="A236" s="52" t="s">
        <v>574</v>
      </c>
      <c r="B236" s="52" t="s">
        <v>575</v>
      </c>
      <c r="D236" s="42">
        <v>0</v>
      </c>
      <c r="E236" s="42">
        <v>0</v>
      </c>
      <c r="F236" s="42">
        <v>0</v>
      </c>
      <c r="G236" s="50">
        <f t="shared" si="41"/>
        <v>0</v>
      </c>
      <c r="I236" s="22">
        <f t="shared" si="46"/>
        <v>0</v>
      </c>
      <c r="J236" s="6">
        <f>+IFR!AD236</f>
        <v>0</v>
      </c>
      <c r="K236" s="14">
        <f t="shared" si="39"/>
        <v>0.95</v>
      </c>
      <c r="L236" s="22">
        <f t="shared" si="47"/>
        <v>0</v>
      </c>
      <c r="M236" s="14">
        <v>1</v>
      </c>
      <c r="N236" s="14"/>
      <c r="P236" s="22">
        <f t="shared" si="42"/>
        <v>0</v>
      </c>
      <c r="R236" s="3">
        <f t="shared" si="43"/>
        <v>0</v>
      </c>
      <c r="T236" s="5">
        <f>+R236*(assessment!$J$275*assessment!$E$3)</f>
        <v>0</v>
      </c>
      <c r="V236" s="6">
        <f>+T236/payroll!F236</f>
        <v>0</v>
      </c>
      <c r="X236" s="5">
        <f>IF(V236&lt;$X$2,T236, +payroll!F236 * $X$2)</f>
        <v>0</v>
      </c>
      <c r="Z236" s="5">
        <f t="shared" si="44"/>
        <v>0</v>
      </c>
      <c r="AB236" s="50" t="e">
        <f t="shared" si="45"/>
        <v>#DIV/0!</v>
      </c>
    </row>
    <row r="237" spans="1:28" outlineLevel="1">
      <c r="A237" t="s">
        <v>387</v>
      </c>
      <c r="B237" t="s">
        <v>388</v>
      </c>
      <c r="D237" s="42">
        <v>0</v>
      </c>
      <c r="E237" s="42">
        <v>0</v>
      </c>
      <c r="F237" s="42">
        <v>0</v>
      </c>
      <c r="G237">
        <f t="shared" si="41"/>
        <v>0</v>
      </c>
      <c r="I237" s="22">
        <f t="shared" si="46"/>
        <v>0</v>
      </c>
      <c r="J237" s="6">
        <f>+IFR!AD237</f>
        <v>0</v>
      </c>
      <c r="K237" s="14">
        <f t="shared" si="39"/>
        <v>0.95</v>
      </c>
      <c r="L237" s="22">
        <f t="shared" si="47"/>
        <v>0</v>
      </c>
      <c r="M237" s="14">
        <v>1</v>
      </c>
      <c r="N237" s="14">
        <v>1</v>
      </c>
      <c r="P237" s="22">
        <f t="shared" si="42"/>
        <v>0</v>
      </c>
      <c r="R237" s="3">
        <f t="shared" si="43"/>
        <v>0</v>
      </c>
      <c r="T237" s="5">
        <f>+R237*(assessment!$J$275*assessment!$E$3)</f>
        <v>0</v>
      </c>
      <c r="V237" s="6">
        <f>+T237/payroll!F237</f>
        <v>0</v>
      </c>
      <c r="X237" s="5">
        <f>IF(V237&lt;$X$2,T237, +payroll!F237 * $X$2)</f>
        <v>0</v>
      </c>
      <c r="Z237" s="5">
        <f t="shared" si="44"/>
        <v>0</v>
      </c>
      <c r="AB237" t="e">
        <f t="shared" si="45"/>
        <v>#DIV/0!</v>
      </c>
    </row>
    <row r="238" spans="1:28" outlineLevel="1">
      <c r="A238" t="s">
        <v>389</v>
      </c>
      <c r="B238" t="s">
        <v>390</v>
      </c>
      <c r="D238" s="42">
        <v>0</v>
      </c>
      <c r="E238" s="42">
        <v>0</v>
      </c>
      <c r="F238" s="42">
        <v>0</v>
      </c>
      <c r="G238">
        <f t="shared" si="41"/>
        <v>0</v>
      </c>
      <c r="I238" s="22">
        <f t="shared" si="46"/>
        <v>0</v>
      </c>
      <c r="J238" s="6">
        <f>+IFR!AD238</f>
        <v>0</v>
      </c>
      <c r="K238" s="14">
        <f t="shared" si="39"/>
        <v>0.95</v>
      </c>
      <c r="L238" s="22">
        <f t="shared" si="47"/>
        <v>0</v>
      </c>
      <c r="M238" s="14">
        <v>1</v>
      </c>
      <c r="N238" s="14">
        <v>1</v>
      </c>
      <c r="P238" s="22">
        <f t="shared" si="42"/>
        <v>0</v>
      </c>
      <c r="R238" s="3">
        <f t="shared" si="43"/>
        <v>0</v>
      </c>
      <c r="T238" s="5">
        <f>+R238*(assessment!$J$275*assessment!$E$3)</f>
        <v>0</v>
      </c>
      <c r="V238" s="6">
        <f>+T238/payroll!F238</f>
        <v>0</v>
      </c>
      <c r="X238" s="5">
        <f>IF(V238&lt;$X$2,T238, +payroll!F238 * $X$2)</f>
        <v>0</v>
      </c>
      <c r="Z238" s="5">
        <f t="shared" si="44"/>
        <v>0</v>
      </c>
      <c r="AB238" t="e">
        <f t="shared" si="45"/>
        <v>#DIV/0!</v>
      </c>
    </row>
    <row r="239" spans="1:28" outlineLevel="1">
      <c r="A239" t="s">
        <v>391</v>
      </c>
      <c r="B239" t="s">
        <v>392</v>
      </c>
      <c r="D239" s="42">
        <v>1</v>
      </c>
      <c r="E239" s="42">
        <v>0</v>
      </c>
      <c r="F239" s="42">
        <v>0</v>
      </c>
      <c r="G239">
        <f t="shared" si="41"/>
        <v>1</v>
      </c>
      <c r="I239" s="22">
        <f t="shared" si="46"/>
        <v>0.33333333333333331</v>
      </c>
      <c r="J239" s="6">
        <f>+IFR!AD239</f>
        <v>1.6666666666666668E-3</v>
      </c>
      <c r="K239" s="14">
        <f t="shared" si="39"/>
        <v>0.95</v>
      </c>
      <c r="L239" s="22">
        <f t="shared" si="47"/>
        <v>0.31666666666666665</v>
      </c>
      <c r="M239" s="14">
        <v>1</v>
      </c>
      <c r="N239" s="14">
        <v>1</v>
      </c>
      <c r="P239" s="22">
        <f t="shared" si="42"/>
        <v>0.31666666666666665</v>
      </c>
      <c r="R239" s="3">
        <f t="shared" si="43"/>
        <v>4.8995211362763162E-5</v>
      </c>
      <c r="T239" s="5">
        <f>+R239*(assessment!$J$275*assessment!$E$3)</f>
        <v>385.07639629905674</v>
      </c>
      <c r="V239" s="6">
        <f>+T239/payroll!F239</f>
        <v>1.0963023666144148E-3</v>
      </c>
      <c r="X239" s="5">
        <f>IF(V239&lt;$X$2,T239, +payroll!F239 * $X$2)</f>
        <v>385.07639629905674</v>
      </c>
      <c r="Z239" s="5">
        <f t="shared" si="44"/>
        <v>0</v>
      </c>
      <c r="AB239">
        <f t="shared" si="45"/>
        <v>1</v>
      </c>
    </row>
    <row r="240" spans="1:28" outlineLevel="1">
      <c r="A240" t="s">
        <v>393</v>
      </c>
      <c r="B240" t="s">
        <v>394</v>
      </c>
      <c r="D240" s="42">
        <v>4</v>
      </c>
      <c r="E240" s="42">
        <v>6</v>
      </c>
      <c r="F240" s="42">
        <v>7</v>
      </c>
      <c r="G240">
        <f t="shared" si="41"/>
        <v>17</v>
      </c>
      <c r="I240" s="22">
        <f t="shared" si="46"/>
        <v>5.666666666666667</v>
      </c>
      <c r="J240" s="6">
        <f>+IFR!AD240</f>
        <v>6.1666666666666668E-2</v>
      </c>
      <c r="K240" s="14">
        <f t="shared" si="39"/>
        <v>1</v>
      </c>
      <c r="L240" s="22">
        <f t="shared" si="47"/>
        <v>5.666666666666667</v>
      </c>
      <c r="M240" s="14">
        <v>1</v>
      </c>
      <c r="N240" s="14">
        <v>1</v>
      </c>
      <c r="P240" s="22">
        <f t="shared" si="42"/>
        <v>5.666666666666667</v>
      </c>
      <c r="R240" s="3">
        <f t="shared" si="43"/>
        <v>8.7675641385997235E-4</v>
      </c>
      <c r="T240" s="5">
        <f>+R240*(assessment!$J$275*assessment!$E$3)</f>
        <v>6890.8407758778576</v>
      </c>
      <c r="V240" s="6">
        <f>+T240/payroll!F240</f>
        <v>3.2624104779704691E-3</v>
      </c>
      <c r="X240" s="5">
        <f>IF(V240&lt;$X$2,T240, +payroll!F240 * $X$2)</f>
        <v>6890.8407758778576</v>
      </c>
      <c r="Z240" s="5">
        <f t="shared" si="44"/>
        <v>0</v>
      </c>
      <c r="AB240">
        <f t="shared" si="45"/>
        <v>1</v>
      </c>
    </row>
    <row r="241" spans="1:28" outlineLevel="1">
      <c r="A241" t="s">
        <v>395</v>
      </c>
      <c r="B241" t="s">
        <v>396</v>
      </c>
      <c r="D241" s="42">
        <v>0</v>
      </c>
      <c r="E241" s="42">
        <v>0</v>
      </c>
      <c r="F241" s="42">
        <v>0</v>
      </c>
      <c r="G241">
        <f t="shared" si="41"/>
        <v>0</v>
      </c>
      <c r="I241" s="22">
        <f t="shared" si="46"/>
        <v>0</v>
      </c>
      <c r="J241" s="6">
        <f>+IFR!AD241</f>
        <v>0</v>
      </c>
      <c r="K241" s="14">
        <f t="shared" si="39"/>
        <v>0.95</v>
      </c>
      <c r="L241" s="22">
        <f t="shared" si="47"/>
        <v>0</v>
      </c>
      <c r="M241" s="14">
        <v>1</v>
      </c>
      <c r="N241" s="14">
        <v>1</v>
      </c>
      <c r="P241" s="22">
        <f t="shared" si="42"/>
        <v>0</v>
      </c>
      <c r="R241" s="3">
        <f t="shared" si="43"/>
        <v>0</v>
      </c>
      <c r="T241" s="5">
        <f>+R241*(assessment!$J$275*assessment!$E$3)</f>
        <v>0</v>
      </c>
      <c r="V241" s="6">
        <f>+T241/payroll!F241</f>
        <v>0</v>
      </c>
      <c r="X241" s="5">
        <f>IF(V241&lt;$X$2,T241, +payroll!F241 * $X$2)</f>
        <v>0</v>
      </c>
      <c r="Z241" s="5">
        <f t="shared" si="44"/>
        <v>0</v>
      </c>
      <c r="AB241" t="e">
        <f t="shared" si="45"/>
        <v>#DIV/0!</v>
      </c>
    </row>
    <row r="242" spans="1:28" outlineLevel="1">
      <c r="A242" t="s">
        <v>397</v>
      </c>
      <c r="B242" t="s">
        <v>398</v>
      </c>
      <c r="D242" s="42">
        <v>2</v>
      </c>
      <c r="E242" s="42">
        <v>3</v>
      </c>
      <c r="F242" s="42">
        <v>1</v>
      </c>
      <c r="G242">
        <f t="shared" si="41"/>
        <v>6</v>
      </c>
      <c r="I242" s="22">
        <f t="shared" si="46"/>
        <v>2</v>
      </c>
      <c r="J242" s="6">
        <f>+IFR!AD242</f>
        <v>1.8333333333333333E-2</v>
      </c>
      <c r="K242" s="14">
        <f t="shared" si="39"/>
        <v>0.95</v>
      </c>
      <c r="L242" s="22">
        <f t="shared" si="47"/>
        <v>1.9</v>
      </c>
      <c r="M242" s="14">
        <v>1</v>
      </c>
      <c r="N242" s="14">
        <v>1</v>
      </c>
      <c r="P242" s="22">
        <f t="shared" si="42"/>
        <v>1.9</v>
      </c>
      <c r="R242" s="3">
        <f t="shared" si="43"/>
        <v>2.9397126817657895E-4</v>
      </c>
      <c r="T242" s="5">
        <f>+R242*(assessment!$J$275*assessment!$E$3)</f>
        <v>2310.4583777943403</v>
      </c>
      <c r="V242" s="6">
        <f>+T242/payroll!F242</f>
        <v>9.1894101501082499E-4</v>
      </c>
      <c r="X242" s="5">
        <f>IF(V242&lt;$X$2,T242, +payroll!F242 * $X$2)</f>
        <v>2310.4583777943403</v>
      </c>
      <c r="Z242" s="5">
        <f t="shared" si="44"/>
        <v>0</v>
      </c>
      <c r="AB242">
        <f t="shared" si="45"/>
        <v>1</v>
      </c>
    </row>
    <row r="243" spans="1:28" outlineLevel="1">
      <c r="A243" t="s">
        <v>399</v>
      </c>
      <c r="B243" t="s">
        <v>400</v>
      </c>
      <c r="D243" s="42">
        <v>0</v>
      </c>
      <c r="E243" s="42">
        <v>0</v>
      </c>
      <c r="F243" s="42">
        <v>0</v>
      </c>
      <c r="G243">
        <f t="shared" si="41"/>
        <v>0</v>
      </c>
      <c r="I243" s="22">
        <f t="shared" si="46"/>
        <v>0</v>
      </c>
      <c r="J243" s="6">
        <f>+IFR!AD243</f>
        <v>0</v>
      </c>
      <c r="K243" s="14">
        <f t="shared" si="39"/>
        <v>0.95</v>
      </c>
      <c r="L243" s="22">
        <f t="shared" si="47"/>
        <v>0</v>
      </c>
      <c r="M243" s="14">
        <v>1</v>
      </c>
      <c r="N243" s="14">
        <v>1</v>
      </c>
      <c r="P243" s="22">
        <f t="shared" si="42"/>
        <v>0</v>
      </c>
      <c r="R243" s="3">
        <f t="shared" si="43"/>
        <v>0</v>
      </c>
      <c r="T243" s="5">
        <f>+R243*(assessment!$J$275*assessment!$E$3)</f>
        <v>0</v>
      </c>
      <c r="V243" s="6">
        <f>+T243/payroll!F243</f>
        <v>0</v>
      </c>
      <c r="X243" s="5">
        <f>IF(V243&lt;$X$2,T243, +payroll!F243 * $X$2)</f>
        <v>0</v>
      </c>
      <c r="Z243" s="5">
        <f t="shared" si="44"/>
        <v>0</v>
      </c>
      <c r="AB243" t="e">
        <f t="shared" si="45"/>
        <v>#DIV/0!</v>
      </c>
    </row>
    <row r="244" spans="1:28" outlineLevel="1">
      <c r="A244" t="s">
        <v>401</v>
      </c>
      <c r="B244" t="s">
        <v>402</v>
      </c>
      <c r="D244" s="42">
        <v>7</v>
      </c>
      <c r="E244" s="42">
        <v>12</v>
      </c>
      <c r="F244" s="42">
        <v>4</v>
      </c>
      <c r="G244">
        <f t="shared" si="41"/>
        <v>23</v>
      </c>
      <c r="I244" s="22">
        <f t="shared" si="46"/>
        <v>7.666666666666667</v>
      </c>
      <c r="J244" s="6">
        <f>+IFR!AD244</f>
        <v>2.0524778745471407E-2</v>
      </c>
      <c r="K244" s="14">
        <f t="shared" si="39"/>
        <v>0.95</v>
      </c>
      <c r="L244" s="22">
        <f t="shared" si="47"/>
        <v>7.2833333333333332</v>
      </c>
      <c r="M244" s="14">
        <v>1</v>
      </c>
      <c r="N244" s="14">
        <v>1</v>
      </c>
      <c r="P244" s="22">
        <f t="shared" si="42"/>
        <v>7.2833333333333332</v>
      </c>
      <c r="R244" s="3">
        <f t="shared" si="43"/>
        <v>1.1268898613435527E-3</v>
      </c>
      <c r="T244" s="5">
        <f>+R244*(assessment!$J$275*assessment!$E$3)</f>
        <v>8856.7571148783045</v>
      </c>
      <c r="V244" s="6">
        <f>+T244/payroll!F244</f>
        <v>5.6411815041675399E-4</v>
      </c>
      <c r="X244" s="5">
        <f>IF(V244&lt;$X$2,T244, +payroll!F244 * $X$2)</f>
        <v>8856.7571148783045</v>
      </c>
      <c r="Z244" s="5">
        <f t="shared" si="44"/>
        <v>0</v>
      </c>
      <c r="AB244">
        <f t="shared" si="45"/>
        <v>1</v>
      </c>
    </row>
    <row r="245" spans="1:28" outlineLevel="1">
      <c r="A245" t="s">
        <v>403</v>
      </c>
      <c r="B245" t="s">
        <v>404</v>
      </c>
      <c r="D245" s="42">
        <v>2</v>
      </c>
      <c r="E245" s="42">
        <v>3</v>
      </c>
      <c r="F245" s="42">
        <v>1</v>
      </c>
      <c r="G245">
        <f t="shared" si="41"/>
        <v>6</v>
      </c>
      <c r="I245" s="22">
        <f t="shared" si="46"/>
        <v>2</v>
      </c>
      <c r="J245" s="6">
        <f>+IFR!AD245</f>
        <v>1.8333333333333333E-2</v>
      </c>
      <c r="K245" s="14">
        <f t="shared" si="39"/>
        <v>0.95</v>
      </c>
      <c r="L245" s="22">
        <f t="shared" si="47"/>
        <v>1.9</v>
      </c>
      <c r="M245" s="14">
        <v>1</v>
      </c>
      <c r="N245" s="14">
        <v>1</v>
      </c>
      <c r="P245" s="22">
        <f t="shared" si="42"/>
        <v>1.9</v>
      </c>
      <c r="R245" s="3">
        <f t="shared" si="43"/>
        <v>2.9397126817657895E-4</v>
      </c>
      <c r="T245" s="5">
        <f>+R245*(assessment!$J$275*assessment!$E$3)</f>
        <v>2310.4583777943403</v>
      </c>
      <c r="V245" s="6">
        <f>+T245/payroll!F245</f>
        <v>6.3799130925063831E-4</v>
      </c>
      <c r="X245" s="5">
        <f>IF(V245&lt;$X$2,T245, +payroll!F245 * $X$2)</f>
        <v>2310.4583777943403</v>
      </c>
      <c r="Z245" s="5">
        <f t="shared" si="44"/>
        <v>0</v>
      </c>
      <c r="AB245">
        <f t="shared" si="45"/>
        <v>1</v>
      </c>
    </row>
    <row r="246" spans="1:28" outlineLevel="1">
      <c r="A246" t="s">
        <v>405</v>
      </c>
      <c r="B246" t="s">
        <v>406</v>
      </c>
      <c r="D246" s="42">
        <v>0</v>
      </c>
      <c r="E246" s="42">
        <v>0</v>
      </c>
      <c r="F246" s="42">
        <v>0</v>
      </c>
      <c r="G246">
        <f t="shared" si="41"/>
        <v>0</v>
      </c>
      <c r="I246" s="22">
        <f t="shared" si="46"/>
        <v>0</v>
      </c>
      <c r="J246" s="6">
        <f>+IFR!AD246</f>
        <v>0</v>
      </c>
      <c r="K246" s="14">
        <f t="shared" si="39"/>
        <v>0.95</v>
      </c>
      <c r="L246" s="22">
        <f t="shared" si="47"/>
        <v>0</v>
      </c>
      <c r="M246" s="14">
        <v>1</v>
      </c>
      <c r="N246" s="14">
        <v>1</v>
      </c>
      <c r="P246" s="22">
        <f t="shared" si="42"/>
        <v>0</v>
      </c>
      <c r="R246" s="3">
        <f t="shared" si="43"/>
        <v>0</v>
      </c>
      <c r="T246" s="5">
        <f>+R246*(assessment!$J$275*assessment!$E$3)</f>
        <v>0</v>
      </c>
      <c r="V246" s="6">
        <f>+T246/payroll!F246</f>
        <v>0</v>
      </c>
      <c r="X246" s="5">
        <f>IF(V246&lt;$X$2,T246, +payroll!F246 * $X$2)</f>
        <v>0</v>
      </c>
      <c r="Z246" s="5">
        <f t="shared" si="44"/>
        <v>0</v>
      </c>
      <c r="AB246" t="e">
        <f t="shared" si="45"/>
        <v>#DIV/0!</v>
      </c>
    </row>
    <row r="247" spans="1:28" outlineLevel="1">
      <c r="A247" t="s">
        <v>407</v>
      </c>
      <c r="B247" t="s">
        <v>408</v>
      </c>
      <c r="D247" s="42">
        <v>2</v>
      </c>
      <c r="E247" s="42">
        <v>2</v>
      </c>
      <c r="F247" s="42">
        <v>5</v>
      </c>
      <c r="G247">
        <f t="shared" si="41"/>
        <v>9</v>
      </c>
      <c r="I247" s="22">
        <f t="shared" si="46"/>
        <v>3</v>
      </c>
      <c r="J247" s="6">
        <f>+IFR!AD247</f>
        <v>1.8754984370179351E-2</v>
      </c>
      <c r="K247" s="14">
        <f t="shared" si="39"/>
        <v>0.95</v>
      </c>
      <c r="L247" s="22">
        <f t="shared" si="47"/>
        <v>2.8499999999999996</v>
      </c>
      <c r="M247" s="14">
        <v>1</v>
      </c>
      <c r="N247" s="14">
        <v>1</v>
      </c>
      <c r="P247" s="22">
        <f t="shared" si="42"/>
        <v>2.8499999999999996</v>
      </c>
      <c r="R247" s="3">
        <f t="shared" si="43"/>
        <v>4.4095690226486839E-4</v>
      </c>
      <c r="T247" s="5">
        <f>+R247*(assessment!$J$275*assessment!$E$3)</f>
        <v>3465.6875666915103</v>
      </c>
      <c r="V247" s="6">
        <f>+T247/payroll!F247</f>
        <v>5.5120580775006034E-4</v>
      </c>
      <c r="X247" s="5">
        <f>IF(V247&lt;$X$2,T247, +payroll!F247 * $X$2)</f>
        <v>3465.6875666915103</v>
      </c>
      <c r="Z247" s="5">
        <f t="shared" si="44"/>
        <v>0</v>
      </c>
      <c r="AB247">
        <f t="shared" si="45"/>
        <v>1</v>
      </c>
    </row>
    <row r="248" spans="1:28" outlineLevel="1">
      <c r="A248" t="s">
        <v>409</v>
      </c>
      <c r="B248" t="s">
        <v>410</v>
      </c>
      <c r="D248" s="42">
        <v>1</v>
      </c>
      <c r="E248" s="42">
        <v>0</v>
      </c>
      <c r="F248" s="42">
        <v>0</v>
      </c>
      <c r="G248">
        <f t="shared" si="41"/>
        <v>1</v>
      </c>
      <c r="I248" s="22">
        <f t="shared" si="46"/>
        <v>0.33333333333333331</v>
      </c>
      <c r="J248" s="6">
        <f>+IFR!AD248</f>
        <v>6.2893081761006286E-4</v>
      </c>
      <c r="K248" s="14">
        <f t="shared" si="39"/>
        <v>0.95</v>
      </c>
      <c r="L248" s="22">
        <f t="shared" si="47"/>
        <v>0.31666666666666665</v>
      </c>
      <c r="M248" s="14">
        <v>1</v>
      </c>
      <c r="N248" s="14">
        <v>1</v>
      </c>
      <c r="P248" s="22">
        <f t="shared" si="42"/>
        <v>0.31666666666666665</v>
      </c>
      <c r="R248" s="3">
        <f t="shared" si="43"/>
        <v>4.8995211362763162E-5</v>
      </c>
      <c r="T248" s="5">
        <f>+R248*(assessment!$J$275*assessment!$E$3)</f>
        <v>385.07639629905674</v>
      </c>
      <c r="V248" s="6">
        <f>+T248/payroll!F248</f>
        <v>3.3717250985441553E-5</v>
      </c>
      <c r="X248" s="5">
        <f>IF(V248&lt;$X$2,T248, +payroll!F248 * $X$2)</f>
        <v>385.07639629905674</v>
      </c>
      <c r="Z248" s="5">
        <f t="shared" si="44"/>
        <v>0</v>
      </c>
      <c r="AB248">
        <f t="shared" si="45"/>
        <v>1</v>
      </c>
    </row>
    <row r="249" spans="1:28" outlineLevel="1">
      <c r="A249" t="s">
        <v>411</v>
      </c>
      <c r="B249" t="s">
        <v>412</v>
      </c>
      <c r="D249" s="42">
        <v>0</v>
      </c>
      <c r="E249" s="42">
        <v>0</v>
      </c>
      <c r="F249" s="42">
        <v>0</v>
      </c>
      <c r="G249">
        <f t="shared" si="41"/>
        <v>0</v>
      </c>
      <c r="I249" s="22">
        <f t="shared" si="46"/>
        <v>0</v>
      </c>
      <c r="J249" s="6">
        <f>+IFR!AD249</f>
        <v>0</v>
      </c>
      <c r="K249" s="14">
        <f t="shared" si="39"/>
        <v>0.95</v>
      </c>
      <c r="L249" s="22">
        <f t="shared" si="47"/>
        <v>0</v>
      </c>
      <c r="M249" s="14">
        <v>1</v>
      </c>
      <c r="N249" s="14">
        <v>1</v>
      </c>
      <c r="P249" s="22">
        <f t="shared" si="42"/>
        <v>0</v>
      </c>
      <c r="R249" s="3">
        <f t="shared" si="43"/>
        <v>0</v>
      </c>
      <c r="T249" s="5">
        <f>+R249*(assessment!$J$275*assessment!$E$3)</f>
        <v>0</v>
      </c>
      <c r="V249" s="6">
        <f>+T249/payroll!F249</f>
        <v>0</v>
      </c>
      <c r="X249" s="5">
        <f>IF(V249&lt;$X$2,T249, +payroll!F249 * $X$2)</f>
        <v>0</v>
      </c>
      <c r="Z249" s="5">
        <f t="shared" si="44"/>
        <v>0</v>
      </c>
      <c r="AB249" t="e">
        <f t="shared" si="45"/>
        <v>#DIV/0!</v>
      </c>
    </row>
    <row r="250" spans="1:28" outlineLevel="1">
      <c r="A250" t="s">
        <v>413</v>
      </c>
      <c r="B250" t="s">
        <v>414</v>
      </c>
      <c r="D250" s="42">
        <v>0</v>
      </c>
      <c r="E250" s="42">
        <v>0</v>
      </c>
      <c r="F250" s="42">
        <v>0</v>
      </c>
      <c r="G250">
        <f t="shared" si="41"/>
        <v>0</v>
      </c>
      <c r="I250" s="22">
        <f t="shared" si="46"/>
        <v>0</v>
      </c>
      <c r="J250" s="6">
        <f>+IFR!AD250</f>
        <v>0</v>
      </c>
      <c r="K250" s="14">
        <f t="shared" si="39"/>
        <v>0.95</v>
      </c>
      <c r="L250" s="22">
        <f t="shared" si="47"/>
        <v>0</v>
      </c>
      <c r="M250" s="14">
        <v>1</v>
      </c>
      <c r="N250" s="14">
        <v>1</v>
      </c>
      <c r="P250" s="22">
        <f t="shared" si="42"/>
        <v>0</v>
      </c>
      <c r="R250" s="3">
        <f t="shared" si="43"/>
        <v>0</v>
      </c>
      <c r="T250" s="5">
        <f>+R250*(assessment!$J$275*assessment!$E$3)</f>
        <v>0</v>
      </c>
      <c r="V250" s="6">
        <f>+T250/payroll!F250</f>
        <v>0</v>
      </c>
      <c r="X250" s="5">
        <f>IF(V250&lt;$X$2,T250, +payroll!F250 * $X$2)</f>
        <v>0</v>
      </c>
      <c r="Z250" s="5">
        <f t="shared" si="44"/>
        <v>0</v>
      </c>
      <c r="AB250" t="e">
        <f t="shared" si="45"/>
        <v>#DIV/0!</v>
      </c>
    </row>
    <row r="251" spans="1:28" outlineLevel="1">
      <c r="A251" t="s">
        <v>415</v>
      </c>
      <c r="B251" t="s">
        <v>416</v>
      </c>
      <c r="D251" s="42">
        <v>0</v>
      </c>
      <c r="E251" s="42">
        <v>3</v>
      </c>
      <c r="F251" s="42">
        <v>1</v>
      </c>
      <c r="G251">
        <f t="shared" si="41"/>
        <v>4</v>
      </c>
      <c r="I251" s="22">
        <f t="shared" si="46"/>
        <v>1.3333333333333333</v>
      </c>
      <c r="J251" s="6">
        <f>+IFR!AD251</f>
        <v>1.4999999999999999E-2</v>
      </c>
      <c r="K251" s="14">
        <f t="shared" si="39"/>
        <v>0.95</v>
      </c>
      <c r="L251" s="22">
        <f t="shared" si="47"/>
        <v>1.2666666666666666</v>
      </c>
      <c r="M251" s="14">
        <v>1</v>
      </c>
      <c r="N251" s="14">
        <v>1</v>
      </c>
      <c r="P251" s="22">
        <f t="shared" si="42"/>
        <v>1.2666666666666666</v>
      </c>
      <c r="R251" s="3">
        <f t="shared" si="43"/>
        <v>1.9598084545105265E-4</v>
      </c>
      <c r="T251" s="5">
        <f>+R251*(assessment!$J$275*assessment!$E$3)</f>
        <v>1540.305585196227</v>
      </c>
      <c r="V251" s="6">
        <f>+T251/payroll!F251</f>
        <v>8.316618681447716E-4</v>
      </c>
      <c r="X251" s="5">
        <f>IF(V251&lt;$X$2,T251, +payroll!F251 * $X$2)</f>
        <v>1540.305585196227</v>
      </c>
      <c r="Z251" s="5">
        <f t="shared" si="44"/>
        <v>0</v>
      </c>
      <c r="AB251">
        <f t="shared" si="45"/>
        <v>1</v>
      </c>
    </row>
    <row r="252" spans="1:28" outlineLevel="1">
      <c r="A252" t="s">
        <v>417</v>
      </c>
      <c r="B252" t="s">
        <v>418</v>
      </c>
      <c r="D252" s="42">
        <v>0</v>
      </c>
      <c r="E252" s="42">
        <v>0</v>
      </c>
      <c r="F252" s="42">
        <v>0</v>
      </c>
      <c r="G252">
        <f t="shared" si="41"/>
        <v>0</v>
      </c>
      <c r="I252" s="22">
        <f t="shared" si="46"/>
        <v>0</v>
      </c>
      <c r="J252" s="6">
        <f>+IFR!AD252</f>
        <v>0</v>
      </c>
      <c r="K252" s="14">
        <f t="shared" si="39"/>
        <v>0.95</v>
      </c>
      <c r="L252" s="22">
        <f t="shared" si="47"/>
        <v>0</v>
      </c>
      <c r="M252" s="14">
        <v>1</v>
      </c>
      <c r="N252" s="14">
        <v>1</v>
      </c>
      <c r="P252" s="22">
        <f t="shared" si="42"/>
        <v>0</v>
      </c>
      <c r="R252" s="3">
        <f t="shared" si="43"/>
        <v>0</v>
      </c>
      <c r="T252" s="5">
        <f>+R252*(assessment!$J$275*assessment!$E$3)</f>
        <v>0</v>
      </c>
      <c r="V252" s="6">
        <f>+T252/payroll!F252</f>
        <v>0</v>
      </c>
      <c r="X252" s="5">
        <f>IF(V252&lt;$X$2,T252, +payroll!F252 * $X$2)</f>
        <v>0</v>
      </c>
      <c r="Z252" s="5">
        <f t="shared" si="44"/>
        <v>0</v>
      </c>
      <c r="AB252" t="e">
        <f t="shared" si="45"/>
        <v>#DIV/0!</v>
      </c>
    </row>
    <row r="253" spans="1:28" outlineLevel="1">
      <c r="A253" t="s">
        <v>419</v>
      </c>
      <c r="B253" t="s">
        <v>420</v>
      </c>
      <c r="D253" s="42">
        <v>0</v>
      </c>
      <c r="E253" s="42">
        <v>0</v>
      </c>
      <c r="F253" s="42">
        <v>0</v>
      </c>
      <c r="G253">
        <f t="shared" si="41"/>
        <v>0</v>
      </c>
      <c r="I253" s="22">
        <f t="shared" si="46"/>
        <v>0</v>
      </c>
      <c r="J253" s="6">
        <f>+IFR!AD253</f>
        <v>0</v>
      </c>
      <c r="K253" s="14">
        <f t="shared" si="39"/>
        <v>0.95</v>
      </c>
      <c r="L253" s="22">
        <f t="shared" si="47"/>
        <v>0</v>
      </c>
      <c r="M253" s="14">
        <v>1</v>
      </c>
      <c r="N253" s="14">
        <v>1</v>
      </c>
      <c r="P253" s="22">
        <f t="shared" si="42"/>
        <v>0</v>
      </c>
      <c r="R253" s="3">
        <f t="shared" si="43"/>
        <v>0</v>
      </c>
      <c r="T253" s="5">
        <f>+R253*(assessment!$J$275*assessment!$E$3)</f>
        <v>0</v>
      </c>
      <c r="V253" s="6">
        <f>+T253/payroll!F253</f>
        <v>0</v>
      </c>
      <c r="X253" s="5">
        <f>IF(V253&lt;$X$2,T253, +payroll!F253 * $X$2)</f>
        <v>0</v>
      </c>
      <c r="Z253" s="5">
        <f t="shared" si="44"/>
        <v>0</v>
      </c>
      <c r="AB253" t="e">
        <f t="shared" si="45"/>
        <v>#DIV/0!</v>
      </c>
    </row>
    <row r="254" spans="1:28" outlineLevel="1">
      <c r="A254" t="s">
        <v>421</v>
      </c>
      <c r="B254" t="s">
        <v>422</v>
      </c>
      <c r="D254" s="42">
        <v>1</v>
      </c>
      <c r="E254" s="42">
        <v>1</v>
      </c>
      <c r="F254" s="42">
        <v>0</v>
      </c>
      <c r="G254">
        <f t="shared" si="41"/>
        <v>2</v>
      </c>
      <c r="I254" s="22">
        <f t="shared" si="46"/>
        <v>0.66666666666666663</v>
      </c>
      <c r="J254" s="6">
        <f>+IFR!AD254</f>
        <v>5.0000000000000001E-3</v>
      </c>
      <c r="K254" s="14">
        <f t="shared" si="39"/>
        <v>0.95</v>
      </c>
      <c r="L254" s="22">
        <f t="shared" si="47"/>
        <v>0.6333333333333333</v>
      </c>
      <c r="M254" s="14">
        <v>1</v>
      </c>
      <c r="N254" s="14">
        <v>1</v>
      </c>
      <c r="P254" s="22">
        <f t="shared" si="42"/>
        <v>0.6333333333333333</v>
      </c>
      <c r="R254" s="3">
        <f t="shared" si="43"/>
        <v>9.7990422725526325E-5</v>
      </c>
      <c r="T254" s="5">
        <f>+R254*(assessment!$J$275*assessment!$E$3)</f>
        <v>770.15279259811348</v>
      </c>
      <c r="V254" s="6">
        <f>+T254/payroll!F254</f>
        <v>2.7139852452856696E-4</v>
      </c>
      <c r="X254" s="5">
        <f>IF(V254&lt;$X$2,T254, +payroll!F254 * $X$2)</f>
        <v>770.15279259811348</v>
      </c>
      <c r="Z254" s="5">
        <f t="shared" si="44"/>
        <v>0</v>
      </c>
      <c r="AB254">
        <f t="shared" si="45"/>
        <v>1</v>
      </c>
    </row>
    <row r="255" spans="1:28" outlineLevel="1">
      <c r="A255" t="s">
        <v>423</v>
      </c>
      <c r="B255" t="s">
        <v>424</v>
      </c>
      <c r="D255" s="42">
        <v>2</v>
      </c>
      <c r="E255" s="42">
        <v>0</v>
      </c>
      <c r="F255" s="42">
        <v>0</v>
      </c>
      <c r="G255">
        <f t="shared" si="41"/>
        <v>2</v>
      </c>
      <c r="I255" s="22">
        <f t="shared" si="46"/>
        <v>0.66666666666666663</v>
      </c>
      <c r="J255" s="6">
        <f>+IFR!AD255</f>
        <v>3.3333333333333335E-3</v>
      </c>
      <c r="K255" s="14">
        <f t="shared" si="39"/>
        <v>0.95</v>
      </c>
      <c r="L255" s="22">
        <f t="shared" si="47"/>
        <v>0.6333333333333333</v>
      </c>
      <c r="M255" s="14">
        <v>1</v>
      </c>
      <c r="N255" s="14">
        <v>1</v>
      </c>
      <c r="P255" s="22">
        <f t="shared" si="42"/>
        <v>0.6333333333333333</v>
      </c>
      <c r="R255" s="3">
        <f t="shared" si="43"/>
        <v>9.7990422725526325E-5</v>
      </c>
      <c r="T255" s="5">
        <f>+R255*(assessment!$J$275*assessment!$E$3)</f>
        <v>770.15279259811348</v>
      </c>
      <c r="V255" s="6">
        <f>+T255/payroll!F255</f>
        <v>6.7145224757063869E-4</v>
      </c>
      <c r="X255" s="5">
        <f>IF(V255&lt;$X$2,T255, +payroll!F255 * $X$2)</f>
        <v>770.15279259811348</v>
      </c>
      <c r="Z255" s="5">
        <f t="shared" si="44"/>
        <v>0</v>
      </c>
      <c r="AB255">
        <f t="shared" si="45"/>
        <v>1</v>
      </c>
    </row>
    <row r="256" spans="1:28" outlineLevel="1">
      <c r="A256" t="s">
        <v>425</v>
      </c>
      <c r="B256" t="s">
        <v>426</v>
      </c>
      <c r="D256" s="42">
        <v>0</v>
      </c>
      <c r="E256" s="42">
        <v>1</v>
      </c>
      <c r="F256" s="42">
        <v>2</v>
      </c>
      <c r="G256">
        <f t="shared" si="41"/>
        <v>3</v>
      </c>
      <c r="I256" s="22">
        <f t="shared" si="46"/>
        <v>1</v>
      </c>
      <c r="J256" s="6">
        <f>+IFR!AD256</f>
        <v>1.3333333333333334E-2</v>
      </c>
      <c r="K256" s="14">
        <f t="shared" si="39"/>
        <v>0.95</v>
      </c>
      <c r="L256" s="22">
        <f t="shared" si="47"/>
        <v>0.95</v>
      </c>
      <c r="M256" s="14">
        <v>1</v>
      </c>
      <c r="N256" s="14">
        <v>1</v>
      </c>
      <c r="P256" s="22">
        <f t="shared" si="42"/>
        <v>0.95</v>
      </c>
      <c r="R256" s="3">
        <f t="shared" si="43"/>
        <v>1.4698563408828947E-4</v>
      </c>
      <c r="T256" s="5">
        <f>+R256*(assessment!$J$275*assessment!$E$3)</f>
        <v>1155.2291888971702</v>
      </c>
      <c r="V256" s="6">
        <f>+T256/payroll!F256</f>
        <v>5.6624956320597665E-4</v>
      </c>
      <c r="X256" s="5">
        <f>IF(V256&lt;$X$2,T256, +payroll!F256 * $X$2)</f>
        <v>1155.2291888971702</v>
      </c>
      <c r="Z256" s="5">
        <f t="shared" si="44"/>
        <v>0</v>
      </c>
      <c r="AB256">
        <f t="shared" si="45"/>
        <v>1</v>
      </c>
    </row>
    <row r="257" spans="1:28" outlineLevel="1">
      <c r="A257" t="s">
        <v>427</v>
      </c>
      <c r="B257" t="s">
        <v>428</v>
      </c>
      <c r="D257" s="42">
        <v>0</v>
      </c>
      <c r="E257" s="42">
        <v>0</v>
      </c>
      <c r="F257" s="42">
        <v>0</v>
      </c>
      <c r="G257">
        <f t="shared" si="41"/>
        <v>0</v>
      </c>
      <c r="I257" s="22">
        <f t="shared" si="46"/>
        <v>0</v>
      </c>
      <c r="J257" s="6">
        <f>+IFR!AD257</f>
        <v>0</v>
      </c>
      <c r="K257" s="14">
        <f t="shared" si="39"/>
        <v>0.95</v>
      </c>
      <c r="L257" s="22">
        <f t="shared" si="47"/>
        <v>0</v>
      </c>
      <c r="M257" s="14">
        <v>1</v>
      </c>
      <c r="N257" s="14">
        <v>1</v>
      </c>
      <c r="P257" s="22">
        <f t="shared" si="42"/>
        <v>0</v>
      </c>
      <c r="R257" s="3">
        <f t="shared" si="43"/>
        <v>0</v>
      </c>
      <c r="T257" s="5">
        <f>+R257*(assessment!$J$275*assessment!$E$3)</f>
        <v>0</v>
      </c>
      <c r="V257" s="6">
        <f>+T257/payroll!F257</f>
        <v>0</v>
      </c>
      <c r="X257" s="5">
        <f>IF(V257&lt;$X$2,T257, +payroll!F257 * $X$2)</f>
        <v>0</v>
      </c>
      <c r="Z257" s="5">
        <f t="shared" si="44"/>
        <v>0</v>
      </c>
      <c r="AB257" t="e">
        <f t="shared" si="45"/>
        <v>#DIV/0!</v>
      </c>
    </row>
    <row r="258" spans="1:28" outlineLevel="1">
      <c r="A258" t="s">
        <v>429</v>
      </c>
      <c r="B258" t="s">
        <v>430</v>
      </c>
      <c r="D258" s="42">
        <v>0</v>
      </c>
      <c r="E258" s="42">
        <v>0</v>
      </c>
      <c r="F258" s="42">
        <v>0</v>
      </c>
      <c r="G258">
        <f t="shared" si="41"/>
        <v>0</v>
      </c>
      <c r="I258" s="22">
        <f t="shared" si="46"/>
        <v>0</v>
      </c>
      <c r="J258" s="6">
        <f>+IFR!AD258</f>
        <v>0</v>
      </c>
      <c r="K258" s="14">
        <f t="shared" ref="K258:K264" si="48">IF(+J258&lt;$E$270,$I$270,IF(J258&gt;$E$272,$I$272,$I$271))</f>
        <v>0.95</v>
      </c>
      <c r="L258" s="22">
        <f t="shared" si="47"/>
        <v>0</v>
      </c>
      <c r="M258" s="14">
        <v>1</v>
      </c>
      <c r="N258" s="14">
        <v>1</v>
      </c>
      <c r="P258" s="22">
        <f t="shared" si="42"/>
        <v>0</v>
      </c>
      <c r="R258" s="3">
        <f t="shared" si="43"/>
        <v>0</v>
      </c>
      <c r="T258" s="5">
        <f>+R258*(assessment!$J$275*assessment!$E$3)</f>
        <v>0</v>
      </c>
      <c r="V258" s="6">
        <f>+T258/payroll!F258</f>
        <v>0</v>
      </c>
      <c r="X258" s="5">
        <f>IF(V258&lt;$X$2,T258, +payroll!F258 * $X$2)</f>
        <v>0</v>
      </c>
      <c r="Z258" s="5">
        <f t="shared" si="44"/>
        <v>0</v>
      </c>
      <c r="AB258" t="e">
        <f t="shared" si="45"/>
        <v>#DIV/0!</v>
      </c>
    </row>
    <row r="259" spans="1:28" outlineLevel="1">
      <c r="A259" t="s">
        <v>431</v>
      </c>
      <c r="B259" t="s">
        <v>432</v>
      </c>
      <c r="D259" s="42">
        <v>0</v>
      </c>
      <c r="E259" s="42">
        <v>0</v>
      </c>
      <c r="F259" s="42">
        <v>0</v>
      </c>
      <c r="G259">
        <f t="shared" si="41"/>
        <v>0</v>
      </c>
      <c r="I259" s="22">
        <f t="shared" si="46"/>
        <v>0</v>
      </c>
      <c r="J259" s="6">
        <f>+IFR!AD259</f>
        <v>0</v>
      </c>
      <c r="K259" s="14">
        <f t="shared" si="48"/>
        <v>0.95</v>
      </c>
      <c r="L259" s="22">
        <f t="shared" si="47"/>
        <v>0</v>
      </c>
      <c r="M259" s="14">
        <v>1</v>
      </c>
      <c r="N259" s="14">
        <v>1</v>
      </c>
      <c r="P259" s="22">
        <f t="shared" si="42"/>
        <v>0</v>
      </c>
      <c r="R259" s="3">
        <f t="shared" si="43"/>
        <v>0</v>
      </c>
      <c r="T259" s="5">
        <f>+R259*(assessment!$J$275*assessment!$E$3)</f>
        <v>0</v>
      </c>
      <c r="V259" s="6">
        <f>+T259/payroll!F259</f>
        <v>0</v>
      </c>
      <c r="X259" s="5">
        <f>IF(V259&lt;$X$2,T259, +payroll!F259 * $X$2)</f>
        <v>0</v>
      </c>
      <c r="Z259" s="5">
        <f t="shared" si="44"/>
        <v>0</v>
      </c>
      <c r="AB259" t="e">
        <f t="shared" si="45"/>
        <v>#DIV/0!</v>
      </c>
    </row>
    <row r="260" spans="1:28" outlineLevel="1">
      <c r="A260" t="s">
        <v>433</v>
      </c>
      <c r="B260" t="s">
        <v>434</v>
      </c>
      <c r="D260" s="42">
        <v>3</v>
      </c>
      <c r="E260" s="42">
        <v>1</v>
      </c>
      <c r="F260" s="42">
        <v>1</v>
      </c>
      <c r="G260">
        <f t="shared" si="41"/>
        <v>5</v>
      </c>
      <c r="I260" s="22">
        <f t="shared" si="46"/>
        <v>1.6666666666666667</v>
      </c>
      <c r="J260" s="6">
        <f>+IFR!AD260</f>
        <v>1.1997878936204928E-2</v>
      </c>
      <c r="K260" s="14">
        <f t="shared" si="48"/>
        <v>0.95</v>
      </c>
      <c r="L260" s="22">
        <f t="shared" si="47"/>
        <v>1.5833333333333333</v>
      </c>
      <c r="M260" s="14">
        <v>1</v>
      </c>
      <c r="N260" s="14">
        <v>1</v>
      </c>
      <c r="P260" s="22">
        <f t="shared" si="42"/>
        <v>1.5833333333333333</v>
      </c>
      <c r="R260" s="3">
        <f t="shared" si="43"/>
        <v>2.449760568138158E-4</v>
      </c>
      <c r="T260" s="5">
        <f>+R260*(assessment!$J$275*assessment!$E$3)</f>
        <v>1925.3819814952838</v>
      </c>
      <c r="V260" s="6">
        <f>+T260/payroll!F260</f>
        <v>4.3104670028003338E-4</v>
      </c>
      <c r="X260" s="5">
        <f>IF(V260&lt;$X$2,T260, +payroll!F260 * $X$2)</f>
        <v>1925.3819814952838</v>
      </c>
      <c r="Z260" s="5">
        <f t="shared" si="44"/>
        <v>0</v>
      </c>
      <c r="AB260">
        <f t="shared" si="45"/>
        <v>1</v>
      </c>
    </row>
    <row r="261" spans="1:28" outlineLevel="1">
      <c r="A261" t="s">
        <v>435</v>
      </c>
      <c r="B261" t="s">
        <v>436</v>
      </c>
      <c r="D261" s="42">
        <v>0</v>
      </c>
      <c r="E261" s="42">
        <v>0</v>
      </c>
      <c r="F261" s="42">
        <v>0</v>
      </c>
      <c r="G261">
        <f t="shared" si="41"/>
        <v>0</v>
      </c>
      <c r="I261" s="22">
        <f t="shared" si="46"/>
        <v>0</v>
      </c>
      <c r="J261" s="6">
        <f>+IFR!AD261</f>
        <v>0</v>
      </c>
      <c r="K261" s="14">
        <f t="shared" si="48"/>
        <v>0.95</v>
      </c>
      <c r="L261" s="22">
        <f t="shared" si="47"/>
        <v>0</v>
      </c>
      <c r="M261" s="14">
        <v>1</v>
      </c>
      <c r="N261" s="14">
        <v>1</v>
      </c>
      <c r="P261" s="22">
        <f t="shared" si="42"/>
        <v>0</v>
      </c>
      <c r="R261" s="3">
        <f t="shared" si="43"/>
        <v>0</v>
      </c>
      <c r="T261" s="5">
        <f>+R261*(assessment!$J$275*assessment!$E$3)</f>
        <v>0</v>
      </c>
      <c r="V261" s="6">
        <f>+T261/payroll!F261</f>
        <v>0</v>
      </c>
      <c r="X261" s="5">
        <f>IF(V261&lt;$X$2,T261, +payroll!F261 * $X$2)</f>
        <v>0</v>
      </c>
      <c r="Z261" s="5">
        <f t="shared" si="44"/>
        <v>0</v>
      </c>
      <c r="AB261" t="e">
        <f t="shared" si="45"/>
        <v>#DIV/0!</v>
      </c>
    </row>
    <row r="262" spans="1:28" outlineLevel="1">
      <c r="A262" s="50" t="s">
        <v>579</v>
      </c>
      <c r="B262" s="50" t="s">
        <v>580</v>
      </c>
      <c r="D262" s="42">
        <v>0</v>
      </c>
      <c r="E262" s="42">
        <v>0</v>
      </c>
      <c r="F262" s="42">
        <v>0</v>
      </c>
      <c r="G262">
        <f>SUM(D262:F262)</f>
        <v>0</v>
      </c>
      <c r="I262" s="22">
        <f>AVERAGE(D262:F262)</f>
        <v>0</v>
      </c>
      <c r="J262" s="6">
        <f>+IFR!AD262</f>
        <v>0</v>
      </c>
      <c r="K262" s="14">
        <f>IF(+J262&lt;$E$270,$I$270,IF(J262&gt;$E$272,$I$272,$I$271))</f>
        <v>0.95</v>
      </c>
      <c r="L262" s="22">
        <f>+I262*K262</f>
        <v>0</v>
      </c>
      <c r="M262" s="14">
        <v>1</v>
      </c>
      <c r="N262" s="14">
        <v>1</v>
      </c>
      <c r="P262" s="22">
        <f>+L262*M262*N262</f>
        <v>0</v>
      </c>
      <c r="R262" s="3">
        <f>+P262/$P$267</f>
        <v>0</v>
      </c>
      <c r="T262" s="5">
        <f>+R262*(assessment!$J$275*assessment!$E$3)</f>
        <v>0</v>
      </c>
      <c r="V262" s="6">
        <f>+T262/payroll!F262</f>
        <v>0</v>
      </c>
      <c r="X262" s="5">
        <f>IF(V262&lt;$X$2,T262, +payroll!F262 * $X$2)</f>
        <v>0</v>
      </c>
      <c r="Z262" s="5">
        <f>+T262-X262</f>
        <v>0</v>
      </c>
      <c r="AB262" t="e">
        <f>+X262/T262</f>
        <v>#DIV/0!</v>
      </c>
    </row>
    <row r="263" spans="1:28" outlineLevel="1">
      <c r="A263" t="s">
        <v>437</v>
      </c>
      <c r="B263" t="s">
        <v>438</v>
      </c>
      <c r="D263" s="42">
        <v>0</v>
      </c>
      <c r="E263" s="42">
        <v>0</v>
      </c>
      <c r="F263" s="42">
        <v>0</v>
      </c>
      <c r="G263">
        <f t="shared" si="41"/>
        <v>0</v>
      </c>
      <c r="I263" s="22">
        <f t="shared" si="46"/>
        <v>0</v>
      </c>
      <c r="J263" s="6">
        <f>+IFR!AD263</f>
        <v>0</v>
      </c>
      <c r="K263" s="14">
        <f t="shared" si="48"/>
        <v>0.95</v>
      </c>
      <c r="L263" s="22">
        <f t="shared" si="47"/>
        <v>0</v>
      </c>
      <c r="M263" s="14">
        <v>1</v>
      </c>
      <c r="N263" s="14">
        <v>1</v>
      </c>
      <c r="P263" s="22">
        <f t="shared" si="42"/>
        <v>0</v>
      </c>
      <c r="R263" s="3">
        <f t="shared" si="43"/>
        <v>0</v>
      </c>
      <c r="T263" s="5">
        <f>+R263*(assessment!$J$275*assessment!$E$3)</f>
        <v>0</v>
      </c>
      <c r="V263" s="6">
        <f>+T263/payroll!F263</f>
        <v>0</v>
      </c>
      <c r="X263" s="5">
        <f>IF(V263&lt;$X$2,T263, +payroll!F263 * $X$2)</f>
        <v>0</v>
      </c>
      <c r="Z263" s="5">
        <f t="shared" si="44"/>
        <v>0</v>
      </c>
      <c r="AB263" t="e">
        <f t="shared" si="45"/>
        <v>#DIV/0!</v>
      </c>
    </row>
    <row r="264" spans="1:28" outlineLevel="1">
      <c r="A264" t="s">
        <v>439</v>
      </c>
      <c r="B264" t="s">
        <v>440</v>
      </c>
      <c r="D264" s="62">
        <v>0</v>
      </c>
      <c r="E264" s="62">
        <v>0</v>
      </c>
      <c r="F264" s="62">
        <v>0</v>
      </c>
      <c r="G264">
        <f t="shared" si="41"/>
        <v>0</v>
      </c>
      <c r="I264" s="28">
        <f t="shared" si="46"/>
        <v>0</v>
      </c>
      <c r="J264" s="26">
        <f>+IFR!AD264</f>
        <v>0</v>
      </c>
      <c r="K264" s="29">
        <f t="shared" si="48"/>
        <v>0.95</v>
      </c>
      <c r="L264" s="28">
        <f t="shared" si="47"/>
        <v>0</v>
      </c>
      <c r="M264" s="14">
        <v>1</v>
      </c>
      <c r="N264" s="14">
        <v>1</v>
      </c>
      <c r="P264" s="28">
        <f t="shared" si="42"/>
        <v>0</v>
      </c>
      <c r="R264" s="24">
        <f t="shared" si="43"/>
        <v>0</v>
      </c>
      <c r="T264" s="25">
        <f>+R264*(assessment!$J$275*assessment!$E$3)</f>
        <v>0</v>
      </c>
      <c r="V264" s="26">
        <f>+T264/payroll!F264</f>
        <v>0</v>
      </c>
      <c r="X264" s="25">
        <f>IF(V264&lt;$X$2,T264, +payroll!F264 * $X$2)</f>
        <v>0</v>
      </c>
      <c r="Z264" s="25">
        <f t="shared" si="44"/>
        <v>0</v>
      </c>
      <c r="AB264" t="e">
        <f t="shared" si="45"/>
        <v>#DIV/0!</v>
      </c>
    </row>
    <row r="265" spans="1:28">
      <c r="B265" t="s">
        <v>484</v>
      </c>
      <c r="D265" s="42">
        <f>SUBTOTAL(9,D143:D264)</f>
        <v>108</v>
      </c>
      <c r="E265" s="42">
        <f>SUBTOTAL(9,E143:E264)</f>
        <v>116</v>
      </c>
      <c r="F265" s="42">
        <f>SUBTOTAL(9,F143:F264)</f>
        <v>93</v>
      </c>
      <c r="G265">
        <f>SUBTOTAL(9,G143:G264)</f>
        <v>317</v>
      </c>
      <c r="I265" s="22">
        <f>SUBTOTAL(9,I143:I264)</f>
        <v>105.66666666666667</v>
      </c>
      <c r="J265" s="6">
        <f>+IFR!AD265</f>
        <v>1.5915969228621023E-2</v>
      </c>
      <c r="K265" s="14">
        <f>+L265/I265</f>
        <v>0.96261829652996866</v>
      </c>
      <c r="L265" s="22">
        <f>SUBTOTAL(9,L143:L264)</f>
        <v>101.7166666666667</v>
      </c>
      <c r="M265" s="14">
        <f>+P265/L265</f>
        <v>1</v>
      </c>
      <c r="N265" s="14"/>
      <c r="P265" s="22">
        <f>SUBTOTAL(9,P143:P264)</f>
        <v>101.7166666666667</v>
      </c>
      <c r="R265" s="3">
        <f>SUBTOTAL(9,R143:R264)</f>
        <v>1.5737777628786507E-2</v>
      </c>
      <c r="T265" s="5">
        <f>SUBTOTAL(9,T143:T264)</f>
        <v>123690.59192700752</v>
      </c>
      <c r="V265" s="6">
        <f>+T265/payroll!F265</f>
        <v>4.5424238316695573E-4</v>
      </c>
      <c r="X265" s="5">
        <f>SUBTOTAL(9,X143:X264)</f>
        <v>123690.59192700752</v>
      </c>
      <c r="Z265" s="5">
        <f>+T265-X265</f>
        <v>0</v>
      </c>
      <c r="AB265">
        <f>+X265/T265</f>
        <v>1</v>
      </c>
    </row>
    <row r="266" spans="1:28">
      <c r="D266" s="62"/>
      <c r="E266" s="62"/>
      <c r="F266" s="62"/>
      <c r="G266" s="5">
        <f>SUM(G4:G264)</f>
        <v>19239</v>
      </c>
      <c r="J266" s="22"/>
      <c r="Z266" s="7"/>
    </row>
    <row r="267" spans="1:28" ht="13.5" thickBot="1">
      <c r="D267" s="42">
        <f>SUBTOTAL(9,D4:D266)</f>
        <v>6443</v>
      </c>
      <c r="E267" s="42">
        <f>SUBTOTAL(9,E4:E266)</f>
        <v>6450</v>
      </c>
      <c r="F267" s="42">
        <f>SUBTOTAL(9,F4:F266)</f>
        <v>6424</v>
      </c>
      <c r="I267" s="21">
        <f>SUBTOTAL(9,I4:I266)</f>
        <v>6438.9999999999964</v>
      </c>
      <c r="J267" s="6">
        <f>+IFR!AD267</f>
        <v>3.4393222380822992E-2</v>
      </c>
      <c r="K267" s="14">
        <f>+L267/I267</f>
        <v>1.003760935963141</v>
      </c>
      <c r="L267" s="21">
        <f>SUBTOTAL(9,L4:L266)</f>
        <v>6463.2166666666617</v>
      </c>
      <c r="M267" s="14">
        <f>+P267/L267</f>
        <v>1</v>
      </c>
      <c r="N267" s="15"/>
      <c r="P267" s="21">
        <f>SUBTOTAL(9,P4:P266)</f>
        <v>6463.2166666666617</v>
      </c>
      <c r="R267" s="12">
        <f>SUBTOTAL(9,R5:R266)</f>
        <v>1.000000000000002</v>
      </c>
      <c r="T267" s="10">
        <f>SUBTOTAL(9,T5:T266)</f>
        <v>7859470.0499999877</v>
      </c>
      <c r="V267" s="6">
        <f>+T267/payroll!F267</f>
        <v>8.7776636927331937E-4</v>
      </c>
      <c r="X267" s="10">
        <f>SUBTOTAL(9,X5:X266)</f>
        <v>7859470.0499999877</v>
      </c>
      <c r="Z267" s="5">
        <f>SUBTOTAL(9,Z4:Z266)</f>
        <v>0</v>
      </c>
    </row>
    <row r="268" spans="1:28" ht="13.5" thickTop="1">
      <c r="J268" s="22"/>
    </row>
    <row r="269" spans="1:28">
      <c r="B269" s="9" t="s">
        <v>471</v>
      </c>
    </row>
    <row r="270" spans="1:28">
      <c r="B270" s="9" t="s">
        <v>472</v>
      </c>
      <c r="C270" s="32" t="s">
        <v>552</v>
      </c>
      <c r="D270" s="35" t="s">
        <v>473</v>
      </c>
      <c r="E270" s="41">
        <v>3.5000000000000003E-2</v>
      </c>
      <c r="H270" s="32" t="s">
        <v>551</v>
      </c>
      <c r="I270" s="16">
        <v>0.95</v>
      </c>
      <c r="R270"/>
      <c r="S270" s="3"/>
    </row>
    <row r="271" spans="1:28">
      <c r="B271" s="9" t="s">
        <v>474</v>
      </c>
      <c r="C271" s="32" t="s">
        <v>552</v>
      </c>
      <c r="D271" s="66" t="s">
        <v>475</v>
      </c>
      <c r="E271" s="41"/>
      <c r="H271" s="32" t="s">
        <v>551</v>
      </c>
      <c r="I271" s="16">
        <v>1</v>
      </c>
      <c r="R271"/>
      <c r="S271" s="3"/>
    </row>
    <row r="272" spans="1:28">
      <c r="B272" s="9" t="s">
        <v>476</v>
      </c>
      <c r="C272" s="32" t="s">
        <v>552</v>
      </c>
      <c r="D272" s="35" t="s">
        <v>499</v>
      </c>
      <c r="E272" s="66">
        <v>7.4999999999999997E-2</v>
      </c>
      <c r="H272" s="32" t="s">
        <v>551</v>
      </c>
      <c r="I272" s="16">
        <v>1.05</v>
      </c>
      <c r="R272"/>
      <c r="S272" s="3"/>
    </row>
    <row r="273" spans="4:20">
      <c r="T273" s="5"/>
    </row>
    <row r="279" spans="4:20">
      <c r="D279" s="67"/>
      <c r="E279" s="67"/>
      <c r="F279" s="67"/>
    </row>
  </sheetData>
  <autoFilter ref="A3:AC264"/>
  <phoneticPr fontId="8" type="noConversion"/>
  <printOptions horizontalCentered="1"/>
  <pageMargins left="0.17" right="0.16" top="0.75" bottom="0.5" header="0.25" footer="0.25"/>
  <pageSetup scale="90" orientation="landscape" horizontalDpi="4294967292" verticalDpi="200" r:id="rId1"/>
  <headerFooter alignWithMargins="0">
    <oddHeader>&amp;C&amp;"Arial,Bold"&amp;14Claim Number Data
FY 2017 Assessments</oddHeader>
    <oddFooter>&amp;L&amp;D&amp;CPage &amp;P of &amp;N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/>
  <dimension ref="A1:X275"/>
  <sheetViews>
    <sheetView workbookViewId="0">
      <pane xSplit="2" ySplit="3" topLeftCell="C234" activePane="bottomRight" state="frozen"/>
      <selection activeCell="D52" sqref="D52"/>
      <selection pane="topRight" activeCell="D52" sqref="D52"/>
      <selection pane="bottomLeft" activeCell="D52" sqref="D52"/>
      <selection pane="bottomRight" activeCell="D273" sqref="D273"/>
    </sheetView>
  </sheetViews>
  <sheetFormatPr defaultRowHeight="12.75" outlineLevelRow="1"/>
  <cols>
    <col min="1" max="1" width="6.28515625" customWidth="1"/>
    <col min="2" max="2" width="29.42578125" customWidth="1"/>
    <col min="3" max="4" width="13.28515625" style="52" customWidth="1"/>
    <col min="5" max="5" width="14" style="52" bestFit="1" customWidth="1"/>
    <col min="6" max="6" width="2.28515625" customWidth="1"/>
    <col min="7" max="7" width="13.42578125" bestFit="1" customWidth="1"/>
    <col min="8" max="8" width="7.5703125" customWidth="1"/>
    <col min="9" max="9" width="1.5703125" customWidth="1"/>
    <col min="10" max="10" width="13.28515625" customWidth="1"/>
    <col min="11" max="11" width="1.5703125" customWidth="1"/>
    <col min="12" max="12" width="9.28515625" bestFit="1" customWidth="1"/>
    <col min="13" max="13" width="1.5703125" customWidth="1"/>
    <col min="14" max="14" width="13.140625" customWidth="1"/>
    <col min="15" max="15" width="1.5703125" customWidth="1"/>
    <col min="16" max="16" width="7.140625" customWidth="1"/>
    <col min="17" max="17" width="1.5703125" customWidth="1"/>
    <col min="18" max="18" width="13.42578125" bestFit="1" customWidth="1"/>
    <col min="19" max="19" width="1.85546875" customWidth="1"/>
    <col min="21" max="21" width="1.5703125" customWidth="1"/>
    <col min="22" max="22" width="6.85546875" customWidth="1"/>
    <col min="24" max="24" width="1.5703125" customWidth="1"/>
  </cols>
  <sheetData>
    <row r="1" spans="1:24">
      <c r="H1" s="1"/>
      <c r="L1" s="1"/>
      <c r="N1" s="1" t="s">
        <v>453</v>
      </c>
      <c r="R1" s="1" t="s">
        <v>446</v>
      </c>
    </row>
    <row r="2" spans="1:24">
      <c r="A2" s="19" t="s">
        <v>461</v>
      </c>
      <c r="B2" s="19"/>
      <c r="G2" s="1" t="s">
        <v>443</v>
      </c>
      <c r="H2" s="1" t="s">
        <v>455</v>
      </c>
      <c r="J2" s="1" t="s">
        <v>444</v>
      </c>
      <c r="L2" s="1" t="s">
        <v>3</v>
      </c>
      <c r="N2" s="1" t="s">
        <v>3</v>
      </c>
      <c r="P2" s="1" t="s">
        <v>4</v>
      </c>
      <c r="R2" s="13">
        <v>0.04</v>
      </c>
      <c r="T2" s="1"/>
    </row>
    <row r="3" spans="1:24">
      <c r="A3" s="11" t="s">
        <v>459</v>
      </c>
      <c r="B3" s="11" t="s">
        <v>460</v>
      </c>
      <c r="C3" s="11" t="s">
        <v>571</v>
      </c>
      <c r="D3" s="11" t="s">
        <v>577</v>
      </c>
      <c r="E3" s="11" t="s">
        <v>584</v>
      </c>
      <c r="F3" s="11"/>
      <c r="G3" s="11" t="s">
        <v>454</v>
      </c>
      <c r="H3" s="11" t="s">
        <v>456</v>
      </c>
      <c r="J3" s="11" t="s">
        <v>454</v>
      </c>
      <c r="K3" s="11"/>
      <c r="L3" s="11" t="s">
        <v>5</v>
      </c>
      <c r="M3" s="11"/>
      <c r="N3" s="11" t="s">
        <v>6</v>
      </c>
      <c r="O3" s="11"/>
      <c r="P3" s="11" t="s">
        <v>1</v>
      </c>
      <c r="Q3" s="11"/>
      <c r="R3" s="11" t="s">
        <v>451</v>
      </c>
      <c r="S3" s="11"/>
      <c r="T3" s="11" t="s">
        <v>452</v>
      </c>
      <c r="U3" s="11"/>
      <c r="V3" s="11"/>
      <c r="W3" s="11"/>
      <c r="X3" s="11"/>
    </row>
    <row r="4" spans="1:24">
      <c r="H4" s="6"/>
      <c r="L4" s="3"/>
    </row>
    <row r="5" spans="1:24">
      <c r="A5" t="s">
        <v>7</v>
      </c>
      <c r="B5" t="s">
        <v>520</v>
      </c>
      <c r="C5" s="40">
        <v>3221.42</v>
      </c>
      <c r="D5" s="40">
        <v>5418.27</v>
      </c>
      <c r="E5" s="40">
        <v>6732.36</v>
      </c>
      <c r="F5" s="16"/>
      <c r="G5" s="16">
        <f>IF(SUM(C5:E5)&gt;0,AVERAGE(C5:E5),0)</f>
        <v>5124.0166666666664</v>
      </c>
      <c r="H5" s="14">
        <v>1</v>
      </c>
      <c r="J5" s="16">
        <f t="shared" ref="J5:J55" si="0">+G5*H5</f>
        <v>5124.0166666666664</v>
      </c>
      <c r="L5" s="3">
        <f t="shared" ref="L5:L36" si="1">+J5/$J$267</f>
        <v>1.3954571588969771E-4</v>
      </c>
      <c r="N5" s="16">
        <f>+L5*(assessment!$J$275*assessment!$F$3)</f>
        <v>4387.021498563553</v>
      </c>
      <c r="P5" s="6">
        <f>+N5/payroll!F5</f>
        <v>1.672350134260707E-4</v>
      </c>
      <c r="R5" s="16">
        <f>IF(P5&lt;$R$2,N5, +payroll!F5 * $R$2)</f>
        <v>4387.021498563553</v>
      </c>
      <c r="T5" s="5">
        <f t="shared" ref="T5:T55" si="2">+N5-R5</f>
        <v>0</v>
      </c>
      <c r="V5">
        <f t="shared" ref="V5:V55" si="3">+R5/N5</f>
        <v>1</v>
      </c>
    </row>
    <row r="6" spans="1:24">
      <c r="A6" t="s">
        <v>8</v>
      </c>
      <c r="B6" t="s">
        <v>521</v>
      </c>
      <c r="C6" s="40">
        <v>0</v>
      </c>
      <c r="D6" s="40">
        <v>0</v>
      </c>
      <c r="E6" s="40">
        <v>0</v>
      </c>
      <c r="F6" s="16"/>
      <c r="G6" s="16">
        <f t="shared" ref="G6:G69" si="4">IF(SUM(C6:E6)&gt;0,AVERAGE(C6:E6),0)</f>
        <v>0</v>
      </c>
      <c r="H6" s="14">
        <v>1</v>
      </c>
      <c r="J6" s="16">
        <f t="shared" si="0"/>
        <v>0</v>
      </c>
      <c r="L6" s="3">
        <f t="shared" si="1"/>
        <v>0</v>
      </c>
      <c r="N6" s="16">
        <f>+L6*(assessment!$J$275*assessment!$F$3)</f>
        <v>0</v>
      </c>
      <c r="P6" s="6">
        <f>+N6/payroll!F6</f>
        <v>0</v>
      </c>
      <c r="R6" s="16">
        <f>IF(P6&lt;$R$2,N6, +payroll!F6 * $R$2)</f>
        <v>0</v>
      </c>
      <c r="T6" s="5">
        <f t="shared" si="2"/>
        <v>0</v>
      </c>
      <c r="V6" t="e">
        <f t="shared" si="3"/>
        <v>#DIV/0!</v>
      </c>
    </row>
    <row r="7" spans="1:24">
      <c r="A7" t="s">
        <v>9</v>
      </c>
      <c r="B7" t="s">
        <v>10</v>
      </c>
      <c r="C7" s="40">
        <v>0</v>
      </c>
      <c r="D7" s="40">
        <v>851.91</v>
      </c>
      <c r="E7" s="40">
        <v>1104.9100000000001</v>
      </c>
      <c r="F7" s="16"/>
      <c r="G7" s="16">
        <f t="shared" si="4"/>
        <v>652.27333333333343</v>
      </c>
      <c r="H7" s="14">
        <v>1</v>
      </c>
      <c r="J7" s="16">
        <f t="shared" si="0"/>
        <v>652.27333333333343</v>
      </c>
      <c r="L7" s="3">
        <f t="shared" si="1"/>
        <v>1.7763788679276888E-5</v>
      </c>
      <c r="N7" s="16">
        <f>+L7*(assessment!$J$275*assessment!$F$3)</f>
        <v>558.45586039722298</v>
      </c>
      <c r="P7" s="6">
        <f>+N7/payroll!F7</f>
        <v>2.2110814901330172E-5</v>
      </c>
      <c r="R7" s="16">
        <f>IF(P7&lt;$R$2,N7, +payroll!F7 * $R$2)</f>
        <v>558.45586039722298</v>
      </c>
      <c r="T7" s="5">
        <f t="shared" si="2"/>
        <v>0</v>
      </c>
      <c r="V7">
        <f t="shared" si="3"/>
        <v>1</v>
      </c>
    </row>
    <row r="8" spans="1:24">
      <c r="A8" t="s">
        <v>11</v>
      </c>
      <c r="B8" t="s">
        <v>12</v>
      </c>
      <c r="C8" s="40">
        <v>0</v>
      </c>
      <c r="D8" s="40">
        <v>0</v>
      </c>
      <c r="E8" s="40">
        <v>3723.31</v>
      </c>
      <c r="F8" s="16"/>
      <c r="G8" s="16">
        <f t="shared" si="4"/>
        <v>1241.1033333333332</v>
      </c>
      <c r="H8" s="14">
        <v>1</v>
      </c>
      <c r="J8" s="16">
        <f t="shared" si="0"/>
        <v>1241.1033333333332</v>
      </c>
      <c r="L8" s="3">
        <f t="shared" si="1"/>
        <v>3.3799783335942199E-5</v>
      </c>
      <c r="N8" s="16">
        <f>+L8*(assessment!$J$275*assessment!$F$3)</f>
        <v>1062.5935393013071</v>
      </c>
      <c r="P8" s="6">
        <f>+N8/payroll!F8</f>
        <v>8.2629404476372993E-5</v>
      </c>
      <c r="R8" s="16">
        <f>IF(P8&lt;$R$2,N8, +payroll!F8 * $R$2)</f>
        <v>1062.5935393013071</v>
      </c>
      <c r="T8" s="5">
        <f t="shared" si="2"/>
        <v>0</v>
      </c>
      <c r="V8">
        <f t="shared" si="3"/>
        <v>1</v>
      </c>
    </row>
    <row r="9" spans="1:24">
      <c r="A9" t="s">
        <v>13</v>
      </c>
      <c r="B9" t="s">
        <v>14</v>
      </c>
      <c r="C9" s="40">
        <v>0</v>
      </c>
      <c r="D9" s="40">
        <v>542.66</v>
      </c>
      <c r="E9" s="40">
        <v>717.72</v>
      </c>
      <c r="F9" s="16"/>
      <c r="G9" s="16">
        <f t="shared" si="4"/>
        <v>420.12666666666672</v>
      </c>
      <c r="H9" s="14">
        <v>1</v>
      </c>
      <c r="J9" s="16">
        <f t="shared" si="0"/>
        <v>420.12666666666672</v>
      </c>
      <c r="L9" s="3">
        <f t="shared" si="1"/>
        <v>1.1441585825771918E-5</v>
      </c>
      <c r="N9" s="16">
        <f>+L9*(assessment!$J$275*assessment!$F$3)</f>
        <v>359.69920448863564</v>
      </c>
      <c r="P9" s="6">
        <f>+N9/payroll!F9</f>
        <v>2.7548911759628418E-4</v>
      </c>
      <c r="R9" s="16">
        <f>IF(P9&lt;$R$2,N9, +payroll!F9 * $R$2)</f>
        <v>359.69920448863564</v>
      </c>
      <c r="T9" s="5">
        <f t="shared" si="2"/>
        <v>0</v>
      </c>
      <c r="V9">
        <f t="shared" si="3"/>
        <v>1</v>
      </c>
    </row>
    <row r="10" spans="1:24">
      <c r="A10" t="s">
        <v>15</v>
      </c>
      <c r="B10" t="s">
        <v>16</v>
      </c>
      <c r="C10" s="40">
        <v>0</v>
      </c>
      <c r="D10" s="40">
        <v>0</v>
      </c>
      <c r="E10" s="40">
        <v>0</v>
      </c>
      <c r="F10" s="16"/>
      <c r="G10" s="16">
        <f t="shared" si="4"/>
        <v>0</v>
      </c>
      <c r="H10" s="14">
        <v>1</v>
      </c>
      <c r="J10" s="16">
        <f t="shared" si="0"/>
        <v>0</v>
      </c>
      <c r="L10" s="3">
        <f t="shared" si="1"/>
        <v>0</v>
      </c>
      <c r="N10" s="16">
        <f>+L10*(assessment!$J$275*assessment!$F$3)</f>
        <v>0</v>
      </c>
      <c r="P10" s="6">
        <f>+N10/payroll!F10</f>
        <v>0</v>
      </c>
      <c r="R10" s="16">
        <f>IF(P10&lt;$R$2,N10, +payroll!F10 * $R$2)</f>
        <v>0</v>
      </c>
      <c r="T10" s="5">
        <f t="shared" si="2"/>
        <v>0</v>
      </c>
      <c r="V10" t="e">
        <f t="shared" si="3"/>
        <v>#DIV/0!</v>
      </c>
    </row>
    <row r="11" spans="1:24">
      <c r="A11" t="s">
        <v>17</v>
      </c>
      <c r="B11" t="s">
        <v>18</v>
      </c>
      <c r="C11" s="40">
        <v>0</v>
      </c>
      <c r="D11" s="40">
        <v>0</v>
      </c>
      <c r="E11" s="40">
        <v>0</v>
      </c>
      <c r="F11" s="16"/>
      <c r="G11" s="16">
        <f t="shared" si="4"/>
        <v>0</v>
      </c>
      <c r="H11" s="14">
        <v>1</v>
      </c>
      <c r="J11" s="16">
        <f t="shared" si="0"/>
        <v>0</v>
      </c>
      <c r="L11" s="3">
        <f t="shared" si="1"/>
        <v>0</v>
      </c>
      <c r="N11" s="16">
        <f>+L11*(assessment!$J$275*assessment!$F$3)</f>
        <v>0</v>
      </c>
      <c r="P11" s="6">
        <f>+N11/payroll!F11</f>
        <v>0</v>
      </c>
      <c r="R11" s="16">
        <f>IF(P11&lt;$R$2,N11, +payroll!F11 * $R$2)</f>
        <v>0</v>
      </c>
      <c r="T11" s="5">
        <f t="shared" si="2"/>
        <v>0</v>
      </c>
      <c r="V11" t="e">
        <f t="shared" si="3"/>
        <v>#DIV/0!</v>
      </c>
    </row>
    <row r="12" spans="1:24">
      <c r="A12" t="s">
        <v>19</v>
      </c>
      <c r="B12" t="s">
        <v>20</v>
      </c>
      <c r="C12" s="40">
        <v>0</v>
      </c>
      <c r="D12" s="40">
        <v>0</v>
      </c>
      <c r="E12" s="40">
        <v>0</v>
      </c>
      <c r="F12" s="16"/>
      <c r="G12" s="16">
        <f t="shared" si="4"/>
        <v>0</v>
      </c>
      <c r="H12" s="14">
        <v>1</v>
      </c>
      <c r="J12" s="16">
        <f t="shared" si="0"/>
        <v>0</v>
      </c>
      <c r="L12" s="3">
        <f t="shared" si="1"/>
        <v>0</v>
      </c>
      <c r="N12" s="16">
        <f>+L12*(assessment!$J$275*assessment!$F$3)</f>
        <v>0</v>
      </c>
      <c r="P12" s="6">
        <f>+N12/payroll!F12</f>
        <v>0</v>
      </c>
      <c r="R12" s="16">
        <f>IF(P12&lt;$R$2,N12, +payroll!F12 * $R$2)</f>
        <v>0</v>
      </c>
      <c r="T12" s="5">
        <f t="shared" si="2"/>
        <v>0</v>
      </c>
      <c r="V12" t="e">
        <f t="shared" si="3"/>
        <v>#DIV/0!</v>
      </c>
    </row>
    <row r="13" spans="1:24">
      <c r="A13" t="s">
        <v>21</v>
      </c>
      <c r="B13" t="s">
        <v>22</v>
      </c>
      <c r="C13" s="40">
        <v>0</v>
      </c>
      <c r="D13" s="40">
        <v>0</v>
      </c>
      <c r="E13" s="40">
        <v>0</v>
      </c>
      <c r="F13" s="16"/>
      <c r="G13" s="16">
        <f t="shared" si="4"/>
        <v>0</v>
      </c>
      <c r="H13" s="14">
        <v>1</v>
      </c>
      <c r="J13" s="16">
        <f t="shared" si="0"/>
        <v>0</v>
      </c>
      <c r="L13" s="3">
        <f t="shared" si="1"/>
        <v>0</v>
      </c>
      <c r="N13" s="16">
        <f>+L13*(assessment!$J$275*assessment!$F$3)</f>
        <v>0</v>
      </c>
      <c r="P13" s="6">
        <f>+N13/payroll!F13</f>
        <v>0</v>
      </c>
      <c r="R13" s="16">
        <f>IF(P13&lt;$R$2,N13, +payroll!F13 * $R$2)</f>
        <v>0</v>
      </c>
      <c r="T13" s="5">
        <f t="shared" si="2"/>
        <v>0</v>
      </c>
      <c r="V13" t="e">
        <f t="shared" si="3"/>
        <v>#DIV/0!</v>
      </c>
    </row>
    <row r="14" spans="1:24">
      <c r="A14" t="s">
        <v>23</v>
      </c>
      <c r="B14" t="s">
        <v>24</v>
      </c>
      <c r="C14" s="40">
        <v>27777.31</v>
      </c>
      <c r="D14" s="40">
        <v>4401.91</v>
      </c>
      <c r="E14" s="40">
        <v>5691.45</v>
      </c>
      <c r="F14" s="16"/>
      <c r="G14" s="16">
        <f t="shared" si="4"/>
        <v>12623.556666666665</v>
      </c>
      <c r="H14" s="14">
        <v>1</v>
      </c>
      <c r="J14" s="16">
        <f t="shared" si="0"/>
        <v>12623.556666666665</v>
      </c>
      <c r="L14" s="3">
        <f t="shared" si="1"/>
        <v>3.4378562107022144E-4</v>
      </c>
      <c r="N14" s="16">
        <f>+L14*(assessment!$J$275*assessment!$F$3)</f>
        <v>10807.891169688217</v>
      </c>
      <c r="P14" s="6">
        <f>+N14/payroll!F14</f>
        <v>7.2147955537811841E-4</v>
      </c>
      <c r="R14" s="16">
        <f>IF(P14&lt;$R$2,N14, +payroll!F14 * $R$2)</f>
        <v>10807.891169688217</v>
      </c>
      <c r="T14" s="5">
        <f t="shared" si="2"/>
        <v>0</v>
      </c>
      <c r="V14">
        <f t="shared" si="3"/>
        <v>1</v>
      </c>
    </row>
    <row r="15" spans="1:24">
      <c r="A15" t="s">
        <v>25</v>
      </c>
      <c r="B15" t="s">
        <v>26</v>
      </c>
      <c r="C15" s="40">
        <v>0</v>
      </c>
      <c r="D15" s="40">
        <v>0</v>
      </c>
      <c r="E15" s="40">
        <v>0</v>
      </c>
      <c r="F15" s="16"/>
      <c r="G15" s="16">
        <f t="shared" si="4"/>
        <v>0</v>
      </c>
      <c r="H15" s="14">
        <v>1</v>
      </c>
      <c r="J15" s="16">
        <f t="shared" si="0"/>
        <v>0</v>
      </c>
      <c r="L15" s="3">
        <f t="shared" si="1"/>
        <v>0</v>
      </c>
      <c r="N15" s="16">
        <f>+L15*(assessment!$J$275*assessment!$F$3)</f>
        <v>0</v>
      </c>
      <c r="P15" s="6">
        <f>+N15/payroll!F15</f>
        <v>0</v>
      </c>
      <c r="R15" s="16">
        <f>IF(P15&lt;$R$2,N15, +payroll!F15 * $R$2)</f>
        <v>0</v>
      </c>
      <c r="T15" s="5">
        <f t="shared" si="2"/>
        <v>0</v>
      </c>
      <c r="V15" t="e">
        <f t="shared" si="3"/>
        <v>#DIV/0!</v>
      </c>
    </row>
    <row r="16" spans="1:24">
      <c r="A16" t="s">
        <v>554</v>
      </c>
      <c r="B16" t="s">
        <v>555</v>
      </c>
      <c r="C16" s="40">
        <v>0</v>
      </c>
      <c r="D16" s="40">
        <v>0</v>
      </c>
      <c r="E16" s="40">
        <v>0</v>
      </c>
      <c r="F16" s="16"/>
      <c r="G16" s="16">
        <f t="shared" si="4"/>
        <v>0</v>
      </c>
      <c r="H16" s="14">
        <v>1</v>
      </c>
      <c r="J16" s="16">
        <f>+G16*H16</f>
        <v>0</v>
      </c>
      <c r="L16" s="3">
        <f t="shared" si="1"/>
        <v>0</v>
      </c>
      <c r="N16" s="16">
        <f>+L16*(assessment!$J$275*assessment!$F$3)</f>
        <v>0</v>
      </c>
      <c r="P16" s="6">
        <f>+N16/payroll!F16</f>
        <v>0</v>
      </c>
      <c r="R16" s="16">
        <f>IF(P16&lt;$R$2,N16, +payroll!F16 * $R$2)</f>
        <v>0</v>
      </c>
      <c r="T16" s="5">
        <f>+N16-R16</f>
        <v>0</v>
      </c>
      <c r="V16" t="e">
        <f>+R16/N16</f>
        <v>#DIV/0!</v>
      </c>
    </row>
    <row r="17" spans="1:22">
      <c r="A17" t="s">
        <v>27</v>
      </c>
      <c r="B17" t="s">
        <v>522</v>
      </c>
      <c r="C17" s="40">
        <v>8.1999999999999993</v>
      </c>
      <c r="D17" s="40">
        <v>0</v>
      </c>
      <c r="E17" s="40">
        <v>0</v>
      </c>
      <c r="F17" s="16"/>
      <c r="G17" s="16">
        <f t="shared" si="4"/>
        <v>2.7333333333333329</v>
      </c>
      <c r="H17" s="14">
        <v>1</v>
      </c>
      <c r="J17" s="16">
        <f t="shared" si="0"/>
        <v>2.7333333333333329</v>
      </c>
      <c r="L17" s="3">
        <f t="shared" si="1"/>
        <v>7.4438664348315348E-8</v>
      </c>
      <c r="N17" s="16">
        <f>+L17*(assessment!$J$275*assessment!$F$3)</f>
        <v>2.3401938120303489</v>
      </c>
      <c r="P17" s="6">
        <f>+N17/payroll!F17</f>
        <v>6.0797171940885841E-7</v>
      </c>
      <c r="R17" s="16">
        <f>IF(P17&lt;$R$2,N17, +payroll!F17 * $R$2)</f>
        <v>2.3401938120303489</v>
      </c>
      <c r="T17" s="5">
        <f t="shared" si="2"/>
        <v>0</v>
      </c>
      <c r="V17">
        <f t="shared" si="3"/>
        <v>1</v>
      </c>
    </row>
    <row r="18" spans="1:22">
      <c r="A18" t="s">
        <v>28</v>
      </c>
      <c r="B18" t="s">
        <v>523</v>
      </c>
      <c r="C18" s="40">
        <v>0</v>
      </c>
      <c r="D18" s="40">
        <v>0</v>
      </c>
      <c r="E18" s="40">
        <v>614.67999999999995</v>
      </c>
      <c r="F18" s="16"/>
      <c r="G18" s="16">
        <f t="shared" si="4"/>
        <v>204.89333333333332</v>
      </c>
      <c r="H18" s="14">
        <v>1</v>
      </c>
      <c r="J18" s="16">
        <f t="shared" si="0"/>
        <v>204.89333333333332</v>
      </c>
      <c r="L18" s="3">
        <f t="shared" si="1"/>
        <v>5.5799949026368886E-6</v>
      </c>
      <c r="N18" s="16">
        <f>+L18*(assessment!$J$275*assessment!$F$3)</f>
        <v>175.42321126570917</v>
      </c>
      <c r="P18" s="6">
        <f>+N18/payroll!F18</f>
        <v>5.8498918051840001E-5</v>
      </c>
      <c r="R18" s="16">
        <f>IF(P18&lt;$R$2,N18, +payroll!F18 * $R$2)</f>
        <v>175.42321126570917</v>
      </c>
      <c r="T18" s="5">
        <f t="shared" si="2"/>
        <v>0</v>
      </c>
      <c r="V18">
        <f t="shared" si="3"/>
        <v>1</v>
      </c>
    </row>
    <row r="19" spans="1:22">
      <c r="A19" t="s">
        <v>29</v>
      </c>
      <c r="B19" t="s">
        <v>524</v>
      </c>
      <c r="C19" s="40">
        <v>0</v>
      </c>
      <c r="D19" s="40">
        <v>1098.99</v>
      </c>
      <c r="E19" s="40">
        <v>10234.33</v>
      </c>
      <c r="F19" s="16"/>
      <c r="G19" s="16">
        <f t="shared" si="4"/>
        <v>3777.7733333333331</v>
      </c>
      <c r="H19" s="14">
        <v>1</v>
      </c>
      <c r="J19" s="16">
        <f t="shared" si="0"/>
        <v>3777.7733333333331</v>
      </c>
      <c r="L19" s="3">
        <f t="shared" si="1"/>
        <v>1.0288258578439627E-4</v>
      </c>
      <c r="N19" s="16">
        <f>+L19*(assessment!$J$275*assessment!$F$3)</f>
        <v>3234.4104065560728</v>
      </c>
      <c r="P19" s="6">
        <f>+N19/payroll!F19</f>
        <v>1.1613508876508957E-3</v>
      </c>
      <c r="R19" s="16">
        <f>IF(P19&lt;$R$2,N19, +payroll!F19 * $R$2)</f>
        <v>3234.4104065560728</v>
      </c>
      <c r="T19" s="5">
        <f t="shared" si="2"/>
        <v>0</v>
      </c>
      <c r="V19">
        <f t="shared" si="3"/>
        <v>1</v>
      </c>
    </row>
    <row r="20" spans="1:22">
      <c r="A20" t="s">
        <v>30</v>
      </c>
      <c r="B20" t="s">
        <v>525</v>
      </c>
      <c r="C20" s="40">
        <v>0</v>
      </c>
      <c r="D20" s="40">
        <v>0</v>
      </c>
      <c r="E20" s="40">
        <v>0</v>
      </c>
      <c r="F20" s="16"/>
      <c r="G20" s="16">
        <f t="shared" si="4"/>
        <v>0</v>
      </c>
      <c r="H20" s="14">
        <v>1</v>
      </c>
      <c r="J20" s="16">
        <f t="shared" si="0"/>
        <v>0</v>
      </c>
      <c r="L20" s="3">
        <f t="shared" si="1"/>
        <v>0</v>
      </c>
      <c r="N20" s="16">
        <f>+L20*(assessment!$J$275*assessment!$F$3)</f>
        <v>0</v>
      </c>
      <c r="P20" s="6">
        <f>+N20/payroll!F20</f>
        <v>0</v>
      </c>
      <c r="R20" s="16">
        <f>IF(P20&lt;$R$2,N20, +payroll!F20 * $R$2)</f>
        <v>0</v>
      </c>
      <c r="T20" s="5">
        <f t="shared" si="2"/>
        <v>0</v>
      </c>
      <c r="V20" t="e">
        <f t="shared" si="3"/>
        <v>#DIV/0!</v>
      </c>
    </row>
    <row r="21" spans="1:22">
      <c r="A21" t="s">
        <v>31</v>
      </c>
      <c r="B21" t="s">
        <v>526</v>
      </c>
      <c r="C21" s="40">
        <v>0</v>
      </c>
      <c r="D21" s="40">
        <v>0</v>
      </c>
      <c r="E21" s="40">
        <v>0</v>
      </c>
      <c r="F21" s="16"/>
      <c r="G21" s="16">
        <f t="shared" si="4"/>
        <v>0</v>
      </c>
      <c r="H21" s="14">
        <v>1</v>
      </c>
      <c r="J21" s="16">
        <f t="shared" si="0"/>
        <v>0</v>
      </c>
      <c r="L21" s="3">
        <f t="shared" si="1"/>
        <v>0</v>
      </c>
      <c r="N21" s="16">
        <f>+L21*(assessment!$J$275*assessment!$F$3)</f>
        <v>0</v>
      </c>
      <c r="P21" s="6">
        <f>+N21/payroll!F21</f>
        <v>0</v>
      </c>
      <c r="R21" s="16">
        <f>IF(P21&lt;$R$2,N21, +payroll!F21 * $R$2)</f>
        <v>0</v>
      </c>
      <c r="T21" s="5">
        <f t="shared" si="2"/>
        <v>0</v>
      </c>
      <c r="V21" t="e">
        <f t="shared" si="3"/>
        <v>#DIV/0!</v>
      </c>
    </row>
    <row r="22" spans="1:22">
      <c r="A22" t="s">
        <v>32</v>
      </c>
      <c r="B22" t="s">
        <v>527</v>
      </c>
      <c r="C22" s="40">
        <v>0</v>
      </c>
      <c r="D22" s="40">
        <v>0</v>
      </c>
      <c r="E22" s="40">
        <v>0</v>
      </c>
      <c r="F22" s="16"/>
      <c r="G22" s="16">
        <f t="shared" si="4"/>
        <v>0</v>
      </c>
      <c r="H22" s="14">
        <v>1</v>
      </c>
      <c r="J22" s="16">
        <f t="shared" si="0"/>
        <v>0</v>
      </c>
      <c r="L22" s="3">
        <f t="shared" si="1"/>
        <v>0</v>
      </c>
      <c r="N22" s="16">
        <f>+L22*(assessment!$J$275*assessment!$F$3)</f>
        <v>0</v>
      </c>
      <c r="P22" s="6">
        <f>+N22/payroll!F22</f>
        <v>0</v>
      </c>
      <c r="R22" s="16">
        <f>IF(P22&lt;$R$2,N22, +payroll!F22 * $R$2)</f>
        <v>0</v>
      </c>
      <c r="T22" s="5">
        <f t="shared" si="2"/>
        <v>0</v>
      </c>
      <c r="V22" t="e">
        <f t="shared" si="3"/>
        <v>#DIV/0!</v>
      </c>
    </row>
    <row r="23" spans="1:22">
      <c r="A23" t="s">
        <v>33</v>
      </c>
      <c r="B23" t="s">
        <v>528</v>
      </c>
      <c r="C23" s="40">
        <v>0</v>
      </c>
      <c r="D23" s="40">
        <v>0</v>
      </c>
      <c r="E23" s="40">
        <v>0</v>
      </c>
      <c r="F23" s="16"/>
      <c r="G23" s="16">
        <f t="shared" si="4"/>
        <v>0</v>
      </c>
      <c r="H23" s="14">
        <v>1</v>
      </c>
      <c r="J23" s="16">
        <f t="shared" si="0"/>
        <v>0</v>
      </c>
      <c r="L23" s="3">
        <f t="shared" si="1"/>
        <v>0</v>
      </c>
      <c r="N23" s="16">
        <f>+L23*(assessment!$J$275*assessment!$F$3)</f>
        <v>0</v>
      </c>
      <c r="P23" s="6">
        <f>+N23/payroll!F23</f>
        <v>0</v>
      </c>
      <c r="R23" s="16">
        <f>IF(P23&lt;$R$2,N23, +payroll!F23 * $R$2)</f>
        <v>0</v>
      </c>
      <c r="T23" s="5">
        <f t="shared" si="2"/>
        <v>0</v>
      </c>
      <c r="V23" t="e">
        <f t="shared" si="3"/>
        <v>#DIV/0!</v>
      </c>
    </row>
    <row r="24" spans="1:22">
      <c r="A24" t="s">
        <v>34</v>
      </c>
      <c r="B24" t="s">
        <v>529</v>
      </c>
      <c r="C24" s="40">
        <v>0</v>
      </c>
      <c r="D24" s="40">
        <v>0</v>
      </c>
      <c r="E24" s="40">
        <v>0</v>
      </c>
      <c r="F24" s="16"/>
      <c r="G24" s="16">
        <f t="shared" si="4"/>
        <v>0</v>
      </c>
      <c r="H24" s="14">
        <v>1</v>
      </c>
      <c r="J24" s="16">
        <f t="shared" si="0"/>
        <v>0</v>
      </c>
      <c r="L24" s="3">
        <f t="shared" si="1"/>
        <v>0</v>
      </c>
      <c r="N24" s="16">
        <f>+L24*(assessment!$J$275*assessment!$F$3)</f>
        <v>0</v>
      </c>
      <c r="P24" s="6">
        <f>+N24/payroll!F24</f>
        <v>0</v>
      </c>
      <c r="R24" s="16">
        <f>IF(P24&lt;$R$2,N24, +payroll!F24 * $R$2)</f>
        <v>0</v>
      </c>
      <c r="T24" s="5">
        <f t="shared" si="2"/>
        <v>0</v>
      </c>
      <c r="V24" t="e">
        <f t="shared" si="3"/>
        <v>#DIV/0!</v>
      </c>
    </row>
    <row r="25" spans="1:22">
      <c r="A25" t="s">
        <v>35</v>
      </c>
      <c r="B25" t="s">
        <v>530</v>
      </c>
      <c r="C25" s="40">
        <v>3789.77</v>
      </c>
      <c r="D25" s="40">
        <v>4671.41</v>
      </c>
      <c r="E25" s="40">
        <v>0</v>
      </c>
      <c r="F25" s="16"/>
      <c r="G25" s="16">
        <f t="shared" si="4"/>
        <v>2820.3933333333334</v>
      </c>
      <c r="H25" s="14">
        <v>1</v>
      </c>
      <c r="J25" s="16">
        <f t="shared" si="0"/>
        <v>2820.3933333333334</v>
      </c>
      <c r="L25" s="3">
        <f t="shared" si="1"/>
        <v>7.6809626586668174E-5</v>
      </c>
      <c r="N25" s="16">
        <f>+L25*(assessment!$J$275*assessment!$F$3)</f>
        <v>2414.7318388384087</v>
      </c>
      <c r="P25" s="6">
        <f>+N25/payroll!F25</f>
        <v>1.3602916016400848E-3</v>
      </c>
      <c r="R25" s="16">
        <f>IF(P25&lt;$R$2,N25, +payroll!F25 * $R$2)</f>
        <v>2414.7318388384087</v>
      </c>
      <c r="T25" s="5">
        <f t="shared" si="2"/>
        <v>0</v>
      </c>
      <c r="V25">
        <f t="shared" si="3"/>
        <v>1</v>
      </c>
    </row>
    <row r="26" spans="1:22">
      <c r="A26" t="s">
        <v>36</v>
      </c>
      <c r="B26" t="s">
        <v>531</v>
      </c>
      <c r="C26" s="40">
        <v>0</v>
      </c>
      <c r="D26" s="40">
        <v>0</v>
      </c>
      <c r="E26" s="40">
        <v>0</v>
      </c>
      <c r="F26" s="16"/>
      <c r="G26" s="16">
        <f t="shared" si="4"/>
        <v>0</v>
      </c>
      <c r="H26" s="14">
        <v>1</v>
      </c>
      <c r="J26" s="16">
        <f t="shared" si="0"/>
        <v>0</v>
      </c>
      <c r="L26" s="3">
        <f t="shared" si="1"/>
        <v>0</v>
      </c>
      <c r="N26" s="16">
        <f>+L26*(assessment!$J$275*assessment!$F$3)</f>
        <v>0</v>
      </c>
      <c r="P26" s="6">
        <f>+N26/payroll!F26</f>
        <v>0</v>
      </c>
      <c r="R26" s="16">
        <f>IF(P26&lt;$R$2,N26, +payroll!F26 * $R$2)</f>
        <v>0</v>
      </c>
      <c r="T26" s="5">
        <f t="shared" si="2"/>
        <v>0</v>
      </c>
      <c r="V26" t="e">
        <f t="shared" si="3"/>
        <v>#DIV/0!</v>
      </c>
    </row>
    <row r="27" spans="1:22">
      <c r="A27" t="s">
        <v>37</v>
      </c>
      <c r="B27" t="s">
        <v>532</v>
      </c>
      <c r="C27" s="40">
        <v>7.9</v>
      </c>
      <c r="D27" s="40">
        <v>0</v>
      </c>
      <c r="E27" s="40">
        <v>0</v>
      </c>
      <c r="F27" s="16"/>
      <c r="G27" s="16">
        <f t="shared" si="4"/>
        <v>2.6333333333333333</v>
      </c>
      <c r="H27" s="14">
        <v>1</v>
      </c>
      <c r="J27" s="16">
        <f t="shared" si="0"/>
        <v>2.6333333333333333</v>
      </c>
      <c r="L27" s="3">
        <f t="shared" si="1"/>
        <v>7.1715298579474562E-8</v>
      </c>
      <c r="N27" s="16">
        <f>+L27*(assessment!$J$275*assessment!$F$3)</f>
        <v>2.2545769652487513</v>
      </c>
      <c r="P27" s="6">
        <f>+N27/payroll!F27</f>
        <v>1.6583989620643414E-6</v>
      </c>
      <c r="R27" s="16">
        <f>IF(P27&lt;$R$2,N27, +payroll!F27 * $R$2)</f>
        <v>2.2545769652487513</v>
      </c>
      <c r="T27" s="5">
        <f t="shared" si="2"/>
        <v>0</v>
      </c>
      <c r="V27">
        <f t="shared" si="3"/>
        <v>1</v>
      </c>
    </row>
    <row r="28" spans="1:22">
      <c r="A28" t="s">
        <v>38</v>
      </c>
      <c r="B28" t="s">
        <v>533</v>
      </c>
      <c r="C28" s="40">
        <v>0</v>
      </c>
      <c r="D28" s="40">
        <v>0</v>
      </c>
      <c r="E28" s="40">
        <v>0</v>
      </c>
      <c r="F28" s="16"/>
      <c r="G28" s="16">
        <f t="shared" si="4"/>
        <v>0</v>
      </c>
      <c r="H28" s="14">
        <v>1</v>
      </c>
      <c r="J28" s="16">
        <f t="shared" si="0"/>
        <v>0</v>
      </c>
      <c r="L28" s="3">
        <f t="shared" si="1"/>
        <v>0</v>
      </c>
      <c r="N28" s="16">
        <f>+L28*(assessment!$J$275*assessment!$F$3)</f>
        <v>0</v>
      </c>
      <c r="P28" s="6">
        <f>+N28/payroll!F28</f>
        <v>0</v>
      </c>
      <c r="R28" s="16">
        <f>IF(P28&lt;$R$2,N28, +payroll!F28 * $R$2)</f>
        <v>0</v>
      </c>
      <c r="T28" s="5">
        <f t="shared" si="2"/>
        <v>0</v>
      </c>
      <c r="V28" t="e">
        <f t="shared" si="3"/>
        <v>#DIV/0!</v>
      </c>
    </row>
    <row r="29" spans="1:22">
      <c r="A29" t="s">
        <v>39</v>
      </c>
      <c r="B29" t="s">
        <v>534</v>
      </c>
      <c r="C29" s="40">
        <v>0</v>
      </c>
      <c r="D29" s="40">
        <v>0</v>
      </c>
      <c r="E29" s="40">
        <v>0</v>
      </c>
      <c r="F29" s="16"/>
      <c r="G29" s="16">
        <f t="shared" si="4"/>
        <v>0</v>
      </c>
      <c r="H29" s="14">
        <v>1</v>
      </c>
      <c r="J29" s="16">
        <f t="shared" si="0"/>
        <v>0</v>
      </c>
      <c r="L29" s="3">
        <f t="shared" si="1"/>
        <v>0</v>
      </c>
      <c r="N29" s="16">
        <f>+L29*(assessment!$J$275*assessment!$F$3)</f>
        <v>0</v>
      </c>
      <c r="P29" s="6">
        <f>+N29/payroll!F29</f>
        <v>0</v>
      </c>
      <c r="R29" s="16">
        <f>IF(P29&lt;$R$2,N29, +payroll!F29 * $R$2)</f>
        <v>0</v>
      </c>
      <c r="T29" s="5">
        <f t="shared" si="2"/>
        <v>0</v>
      </c>
      <c r="V29" t="e">
        <f t="shared" si="3"/>
        <v>#DIV/0!</v>
      </c>
    </row>
    <row r="30" spans="1:22">
      <c r="A30" t="s">
        <v>40</v>
      </c>
      <c r="B30" t="s">
        <v>535</v>
      </c>
      <c r="C30" s="40">
        <v>93847.61</v>
      </c>
      <c r="D30" s="40">
        <v>73751.17</v>
      </c>
      <c r="E30" s="40">
        <v>46375.48</v>
      </c>
      <c r="F30" s="16"/>
      <c r="G30" s="16">
        <f t="shared" si="4"/>
        <v>71324.753333333341</v>
      </c>
      <c r="H30" s="14">
        <v>1</v>
      </c>
      <c r="J30" s="16">
        <f t="shared" si="0"/>
        <v>71324.753333333341</v>
      </c>
      <c r="L30" s="3">
        <f t="shared" si="1"/>
        <v>1.9424339169901419E-3</v>
      </c>
      <c r="N30" s="16">
        <f>+L30*(assessment!$J$275*assessment!$F$3)</f>
        <v>61066.004778752824</v>
      </c>
      <c r="P30" s="6">
        <f>+N30/payroll!F30</f>
        <v>1.5132349249001118E-2</v>
      </c>
      <c r="R30" s="16">
        <f>IF(P30&lt;$R$2,N30, +payroll!F30 * $R$2)</f>
        <v>61066.004778752824</v>
      </c>
      <c r="T30" s="5">
        <f t="shared" si="2"/>
        <v>0</v>
      </c>
      <c r="V30">
        <f t="shared" si="3"/>
        <v>1</v>
      </c>
    </row>
    <row r="31" spans="1:22">
      <c r="A31" t="s">
        <v>41</v>
      </c>
      <c r="B31" t="s">
        <v>536</v>
      </c>
      <c r="C31" s="40">
        <v>532580.16</v>
      </c>
      <c r="D31" s="40">
        <v>473566.25</v>
      </c>
      <c r="E31" s="40">
        <v>582785.47</v>
      </c>
      <c r="F31" s="16"/>
      <c r="G31" s="16">
        <f t="shared" si="4"/>
        <v>529643.96</v>
      </c>
      <c r="H31" s="14">
        <v>1</v>
      </c>
      <c r="J31" s="16">
        <f t="shared" si="0"/>
        <v>529643.96</v>
      </c>
      <c r="L31" s="3">
        <f t="shared" si="1"/>
        <v>1.442414230337289E-2</v>
      </c>
      <c r="N31" s="16">
        <f>+L31*(assessment!$J$275*assessment!$F$3)</f>
        <v>453464.45772118896</v>
      </c>
      <c r="P31" s="6">
        <f>+N31/payroll!F31</f>
        <v>5.061343443397385E-3</v>
      </c>
      <c r="R31" s="16">
        <f>IF(P31&lt;$R$2,N31, +payroll!F31 * $R$2)</f>
        <v>453464.45772118896</v>
      </c>
      <c r="T31" s="5">
        <f t="shared" si="2"/>
        <v>0</v>
      </c>
      <c r="V31">
        <f t="shared" si="3"/>
        <v>1</v>
      </c>
    </row>
    <row r="32" spans="1:22">
      <c r="A32" t="s">
        <v>42</v>
      </c>
      <c r="B32" t="s">
        <v>43</v>
      </c>
      <c r="C32" s="40">
        <v>0</v>
      </c>
      <c r="D32" s="40">
        <v>0</v>
      </c>
      <c r="E32" s="40">
        <v>0</v>
      </c>
      <c r="F32" s="16"/>
      <c r="G32" s="16">
        <f t="shared" si="4"/>
        <v>0</v>
      </c>
      <c r="H32" s="14">
        <v>1</v>
      </c>
      <c r="J32" s="16">
        <f t="shared" si="0"/>
        <v>0</v>
      </c>
      <c r="L32" s="3">
        <f t="shared" si="1"/>
        <v>0</v>
      </c>
      <c r="N32" s="16">
        <f>+L32*(assessment!$J$275*assessment!$F$3)</f>
        <v>0</v>
      </c>
      <c r="P32" s="6">
        <f>+N32/payroll!F32</f>
        <v>0</v>
      </c>
      <c r="R32" s="16">
        <f>IF(P32&lt;$R$2,N32, +payroll!F32 * $R$2)</f>
        <v>0</v>
      </c>
      <c r="T32" s="5">
        <f t="shared" si="2"/>
        <v>0</v>
      </c>
      <c r="V32" t="e">
        <f t="shared" si="3"/>
        <v>#DIV/0!</v>
      </c>
    </row>
    <row r="33" spans="1:22">
      <c r="A33" t="s">
        <v>44</v>
      </c>
      <c r="B33" t="s">
        <v>45</v>
      </c>
      <c r="C33" s="40">
        <v>0</v>
      </c>
      <c r="D33" s="40">
        <v>0</v>
      </c>
      <c r="E33" s="40">
        <v>0</v>
      </c>
      <c r="F33" s="16"/>
      <c r="G33" s="16">
        <f t="shared" si="4"/>
        <v>0</v>
      </c>
      <c r="H33" s="14">
        <v>1</v>
      </c>
      <c r="J33" s="16">
        <f t="shared" si="0"/>
        <v>0</v>
      </c>
      <c r="L33" s="3">
        <f t="shared" si="1"/>
        <v>0</v>
      </c>
      <c r="N33" s="16">
        <f>+L33*(assessment!$J$275*assessment!$F$3)</f>
        <v>0</v>
      </c>
      <c r="P33" s="6">
        <f>+N33/payroll!F33</f>
        <v>0</v>
      </c>
      <c r="R33" s="16">
        <f>IF(P33&lt;$R$2,N33, +payroll!F33 * $R$2)</f>
        <v>0</v>
      </c>
      <c r="T33" s="5">
        <f t="shared" si="2"/>
        <v>0</v>
      </c>
      <c r="V33" t="e">
        <f t="shared" si="3"/>
        <v>#DIV/0!</v>
      </c>
    </row>
    <row r="34" spans="1:22">
      <c r="A34" t="s">
        <v>46</v>
      </c>
      <c r="B34" t="s">
        <v>47</v>
      </c>
      <c r="C34" s="40">
        <v>1097.78</v>
      </c>
      <c r="D34" s="40">
        <v>365.86</v>
      </c>
      <c r="E34" s="40">
        <v>638.23</v>
      </c>
      <c r="F34" s="16"/>
      <c r="G34" s="16">
        <f t="shared" si="4"/>
        <v>700.62333333333333</v>
      </c>
      <c r="H34" s="14">
        <v>1</v>
      </c>
      <c r="J34" s="16">
        <f t="shared" si="0"/>
        <v>700.62333333333333</v>
      </c>
      <c r="L34" s="3">
        <f t="shared" si="1"/>
        <v>1.9080536028511417E-5</v>
      </c>
      <c r="N34" s="16">
        <f>+L34*(assessment!$J$275*assessment!$F$3)</f>
        <v>599.8516058161257</v>
      </c>
      <c r="P34" s="6">
        <f>+N34/payroll!F34</f>
        <v>3.4777015834661337E-5</v>
      </c>
      <c r="R34" s="16">
        <f>IF(P34&lt;$R$2,N34, +payroll!F34 * $R$2)</f>
        <v>599.8516058161257</v>
      </c>
      <c r="T34" s="5">
        <f t="shared" si="2"/>
        <v>0</v>
      </c>
      <c r="V34">
        <f t="shared" si="3"/>
        <v>1</v>
      </c>
    </row>
    <row r="35" spans="1:22">
      <c r="A35" t="s">
        <v>48</v>
      </c>
      <c r="B35" t="s">
        <v>49</v>
      </c>
      <c r="C35" s="40">
        <v>263238.69</v>
      </c>
      <c r="D35" s="40">
        <v>193160.32000000001</v>
      </c>
      <c r="E35" s="40">
        <v>239134.37</v>
      </c>
      <c r="F35" s="16"/>
      <c r="G35" s="16">
        <f t="shared" si="4"/>
        <v>231844.46</v>
      </c>
      <c r="H35" s="14">
        <v>1</v>
      </c>
      <c r="J35" s="16">
        <f t="shared" si="0"/>
        <v>231844.46</v>
      </c>
      <c r="L35" s="3">
        <f t="shared" si="1"/>
        <v>6.3139726605938151E-3</v>
      </c>
      <c r="N35" s="16">
        <f>+L35*(assessment!$J$275*assessment!$F$3)</f>
        <v>198497.91608982362</v>
      </c>
      <c r="P35" s="6">
        <f>+N35/payroll!F35</f>
        <v>9.7128437726758349E-4</v>
      </c>
      <c r="R35" s="16">
        <f>IF(P35&lt;$R$2,N35, +payroll!F35 * $R$2)</f>
        <v>198497.91608982362</v>
      </c>
      <c r="T35" s="5">
        <f t="shared" si="2"/>
        <v>0</v>
      </c>
      <c r="V35">
        <f t="shared" si="3"/>
        <v>1</v>
      </c>
    </row>
    <row r="36" spans="1:22">
      <c r="A36" t="s">
        <v>50</v>
      </c>
      <c r="B36" t="s">
        <v>502</v>
      </c>
      <c r="C36" s="40">
        <v>52604.54</v>
      </c>
      <c r="D36" s="40">
        <v>18840.32</v>
      </c>
      <c r="E36" s="40">
        <v>12804.6</v>
      </c>
      <c r="F36" s="16"/>
      <c r="G36" s="16">
        <f t="shared" si="4"/>
        <v>28083.153333333335</v>
      </c>
      <c r="H36" s="14">
        <v>1</v>
      </c>
      <c r="J36" s="16">
        <f t="shared" si="0"/>
        <v>28083.153333333335</v>
      </c>
      <c r="L36" s="3">
        <f t="shared" si="1"/>
        <v>7.6480698469107578E-4</v>
      </c>
      <c r="N36" s="16">
        <f>+L36*(assessment!$J$275*assessment!$F$3)</f>
        <v>24043.910360841273</v>
      </c>
      <c r="P36" s="6">
        <f>+N36/payroll!F36</f>
        <v>1.684222910382515E-3</v>
      </c>
      <c r="R36" s="16">
        <f>IF(P36&lt;$R$2,N36, +payroll!F36 * $R$2)</f>
        <v>24043.910360841273</v>
      </c>
      <c r="T36" s="5">
        <f t="shared" si="2"/>
        <v>0</v>
      </c>
      <c r="V36">
        <f t="shared" si="3"/>
        <v>1</v>
      </c>
    </row>
    <row r="37" spans="1:22">
      <c r="A37" t="s">
        <v>51</v>
      </c>
      <c r="B37" t="s">
        <v>52</v>
      </c>
      <c r="C37" s="40">
        <v>58224.91</v>
      </c>
      <c r="D37" s="40">
        <v>118526.04</v>
      </c>
      <c r="E37" s="40">
        <v>135891.38</v>
      </c>
      <c r="F37" s="16"/>
      <c r="G37" s="16">
        <f t="shared" si="4"/>
        <v>104214.11</v>
      </c>
      <c r="H37" s="14">
        <v>1</v>
      </c>
      <c r="J37" s="16">
        <f t="shared" si="0"/>
        <v>104214.11</v>
      </c>
      <c r="L37" s="3">
        <f t="shared" ref="L37:L68" si="5">+J37/$J$267</f>
        <v>2.8381313980421034E-3</v>
      </c>
      <c r="N37" s="16">
        <f>+L37*(assessment!$J$275*assessment!$F$3)</f>
        <v>89224.834883506162</v>
      </c>
      <c r="P37" s="6">
        <f>+N37/payroll!F37</f>
        <v>5.5243879963121144E-4</v>
      </c>
      <c r="R37" s="16">
        <f>IF(P37&lt;$R$2,N37, +payroll!F37 * $R$2)</f>
        <v>89224.834883506162</v>
      </c>
      <c r="T37" s="5">
        <f t="shared" si="2"/>
        <v>0</v>
      </c>
      <c r="V37">
        <f t="shared" si="3"/>
        <v>1</v>
      </c>
    </row>
    <row r="38" spans="1:22">
      <c r="A38" t="s">
        <v>53</v>
      </c>
      <c r="B38" t="s">
        <v>54</v>
      </c>
      <c r="C38" s="40">
        <v>14660.97</v>
      </c>
      <c r="D38" s="40">
        <v>6604.48</v>
      </c>
      <c r="E38" s="40">
        <v>30540</v>
      </c>
      <c r="F38" s="16"/>
      <c r="G38" s="16">
        <f t="shared" si="4"/>
        <v>17268.483333333334</v>
      </c>
      <c r="H38" s="14">
        <v>1</v>
      </c>
      <c r="J38" s="16">
        <f t="shared" si="0"/>
        <v>17268.483333333334</v>
      </c>
      <c r="L38" s="3">
        <f t="shared" si="5"/>
        <v>4.7028396389797977E-4</v>
      </c>
      <c r="N38" s="16">
        <f>+L38*(assessment!$J$275*assessment!$F$3)</f>
        <v>14784.730917005812</v>
      </c>
      <c r="P38" s="6">
        <f>+N38/payroll!F38</f>
        <v>3.3442246578813898E-4</v>
      </c>
      <c r="R38" s="16">
        <f>IF(P38&lt;$R$2,N38, +payroll!F38 * $R$2)</f>
        <v>14784.730917005812</v>
      </c>
      <c r="T38" s="5">
        <f t="shared" si="2"/>
        <v>0</v>
      </c>
      <c r="V38">
        <f t="shared" si="3"/>
        <v>1</v>
      </c>
    </row>
    <row r="39" spans="1:22">
      <c r="A39" t="s">
        <v>55</v>
      </c>
      <c r="B39" t="s">
        <v>56</v>
      </c>
      <c r="C39" s="40">
        <v>469.98</v>
      </c>
      <c r="D39" s="40">
        <v>3149.54</v>
      </c>
      <c r="E39" s="40">
        <v>16466.599999999999</v>
      </c>
      <c r="F39" s="16"/>
      <c r="G39" s="16">
        <f t="shared" si="4"/>
        <v>6695.373333333333</v>
      </c>
      <c r="H39" s="14">
        <v>1</v>
      </c>
      <c r="J39" s="16">
        <f t="shared" si="0"/>
        <v>6695.373333333333</v>
      </c>
      <c r="L39" s="3">
        <f t="shared" si="5"/>
        <v>1.8233950545609563E-4</v>
      </c>
      <c r="N39" s="16">
        <f>+L39*(assessment!$J$275*assessment!$F$3)</f>
        <v>5732.3675282559807</v>
      </c>
      <c r="P39" s="6">
        <f>+N39/payroll!F39</f>
        <v>8.9266355183282263E-4</v>
      </c>
      <c r="R39" s="16">
        <f>IF(P39&lt;$R$2,N39, +payroll!F39 * $R$2)</f>
        <v>5732.3675282559807</v>
      </c>
      <c r="T39" s="5">
        <f t="shared" si="2"/>
        <v>0</v>
      </c>
      <c r="V39">
        <f t="shared" si="3"/>
        <v>1</v>
      </c>
    </row>
    <row r="40" spans="1:22">
      <c r="A40" t="s">
        <v>57</v>
      </c>
      <c r="B40" t="s">
        <v>58</v>
      </c>
      <c r="C40" s="40">
        <v>2312.5500000000002</v>
      </c>
      <c r="D40" s="40">
        <v>1483.07</v>
      </c>
      <c r="E40" s="40">
        <v>5282.17</v>
      </c>
      <c r="F40" s="16"/>
      <c r="G40" s="16">
        <f t="shared" si="4"/>
        <v>3025.9300000000003</v>
      </c>
      <c r="H40" s="14">
        <v>1</v>
      </c>
      <c r="J40" s="16">
        <f t="shared" si="0"/>
        <v>3025.9300000000003</v>
      </c>
      <c r="L40" s="3">
        <f t="shared" si="5"/>
        <v>8.2407141809084616E-5</v>
      </c>
      <c r="N40" s="16">
        <f>+L40*(assessment!$J$275*assessment!$F$3)</f>
        <v>2590.7058518184135</v>
      </c>
      <c r="P40" s="6">
        <f>+N40/payroll!F40</f>
        <v>2.608035448445139E-4</v>
      </c>
      <c r="R40" s="16">
        <f>IF(P40&lt;$R$2,N40, +payroll!F40 * $R$2)</f>
        <v>2590.7058518184135</v>
      </c>
      <c r="T40" s="5">
        <f t="shared" si="2"/>
        <v>0</v>
      </c>
      <c r="V40">
        <f t="shared" si="3"/>
        <v>1</v>
      </c>
    </row>
    <row r="41" spans="1:22">
      <c r="A41" t="s">
        <v>59</v>
      </c>
      <c r="B41" t="s">
        <v>60</v>
      </c>
      <c r="C41" s="40">
        <v>0</v>
      </c>
      <c r="D41" s="40">
        <v>0</v>
      </c>
      <c r="E41" s="40">
        <v>0</v>
      </c>
      <c r="F41" s="16"/>
      <c r="G41" s="16">
        <f t="shared" si="4"/>
        <v>0</v>
      </c>
      <c r="H41" s="14">
        <v>1</v>
      </c>
      <c r="J41" s="16">
        <f t="shared" si="0"/>
        <v>0</v>
      </c>
      <c r="L41" s="3">
        <f t="shared" si="5"/>
        <v>0</v>
      </c>
      <c r="N41" s="16">
        <f>+L41*(assessment!$J$275*assessment!$F$3)</f>
        <v>0</v>
      </c>
      <c r="P41" s="6">
        <f>+N41/payroll!F41</f>
        <v>0</v>
      </c>
      <c r="R41" s="16">
        <f>IF(P41&lt;$R$2,N41, +payroll!F41 * $R$2)</f>
        <v>0</v>
      </c>
      <c r="T41" s="5">
        <f t="shared" si="2"/>
        <v>0</v>
      </c>
      <c r="V41" t="e">
        <f t="shared" si="3"/>
        <v>#DIV/0!</v>
      </c>
    </row>
    <row r="42" spans="1:22">
      <c r="A42" t="s">
        <v>61</v>
      </c>
      <c r="B42" t="s">
        <v>537</v>
      </c>
      <c r="C42" s="40">
        <v>655.77</v>
      </c>
      <c r="D42" s="40">
        <v>192.21</v>
      </c>
      <c r="E42" s="40">
        <v>1462.33</v>
      </c>
      <c r="F42" s="16"/>
      <c r="G42" s="16">
        <f t="shared" si="4"/>
        <v>770.10333333333335</v>
      </c>
      <c r="H42" s="14">
        <v>1</v>
      </c>
      <c r="J42" s="16">
        <f t="shared" si="0"/>
        <v>770.10333333333335</v>
      </c>
      <c r="L42" s="3">
        <f t="shared" si="5"/>
        <v>2.0972730564702008E-5</v>
      </c>
      <c r="N42" s="16">
        <f>+L42*(assessment!$J$275*assessment!$F$3)</f>
        <v>659.33819095998001</v>
      </c>
      <c r="P42" s="6">
        <f>+N42/payroll!F42</f>
        <v>1.1280777877929879E-4</v>
      </c>
      <c r="R42" s="16">
        <f>IF(P42&lt;$R$2,N42, +payroll!F42 * $R$2)</f>
        <v>659.33819095998001</v>
      </c>
      <c r="T42" s="5">
        <f t="shared" si="2"/>
        <v>0</v>
      </c>
      <c r="V42">
        <f t="shared" si="3"/>
        <v>1</v>
      </c>
    </row>
    <row r="43" spans="1:22">
      <c r="A43" t="s">
        <v>62</v>
      </c>
      <c r="B43" t="s">
        <v>63</v>
      </c>
      <c r="C43" s="40">
        <v>0</v>
      </c>
      <c r="D43" s="40">
        <v>0</v>
      </c>
      <c r="E43" s="40">
        <v>569.02</v>
      </c>
      <c r="F43" s="16"/>
      <c r="G43" s="16">
        <f t="shared" si="4"/>
        <v>189.67333333333332</v>
      </c>
      <c r="H43" s="14">
        <v>1</v>
      </c>
      <c r="J43" s="16">
        <f t="shared" si="0"/>
        <v>189.67333333333332</v>
      </c>
      <c r="L43" s="3">
        <f t="shared" si="5"/>
        <v>5.1654986326193175E-6</v>
      </c>
      <c r="N43" s="16">
        <f>+L43*(assessment!$J$275*assessment!$F$3)</f>
        <v>162.3923271855499</v>
      </c>
      <c r="P43" s="6">
        <f>+N43/payroll!F43</f>
        <v>1.079366286245888E-5</v>
      </c>
      <c r="R43" s="16">
        <f>IF(P43&lt;$R$2,N43, +payroll!F43 * $R$2)</f>
        <v>162.3923271855499</v>
      </c>
      <c r="T43" s="5">
        <f t="shared" si="2"/>
        <v>0</v>
      </c>
      <c r="V43">
        <f t="shared" si="3"/>
        <v>1</v>
      </c>
    </row>
    <row r="44" spans="1:22">
      <c r="A44" t="s">
        <v>64</v>
      </c>
      <c r="B44" t="s">
        <v>538</v>
      </c>
      <c r="C44" s="40">
        <v>327137.28999999998</v>
      </c>
      <c r="D44" s="40">
        <v>201124.57</v>
      </c>
      <c r="E44" s="40">
        <v>249207.95</v>
      </c>
      <c r="F44" s="16"/>
      <c r="G44" s="16">
        <f t="shared" si="4"/>
        <v>259156.60333333336</v>
      </c>
      <c r="H44" s="14">
        <v>1</v>
      </c>
      <c r="J44" s="16">
        <f t="shared" si="0"/>
        <v>259156.60333333336</v>
      </c>
      <c r="L44" s="3">
        <f t="shared" si="5"/>
        <v>7.0577822228705522E-3</v>
      </c>
      <c r="N44" s="16">
        <f>+L44*(assessment!$J$275*assessment!$F$3)</f>
        <v>221881.71200029412</v>
      </c>
      <c r="P44" s="6">
        <f>+N44/payroll!F44</f>
        <v>1.7763393275117708E-3</v>
      </c>
      <c r="R44" s="16">
        <f>IF(P44&lt;$R$2,N44, +payroll!F44 * $R$2)</f>
        <v>221881.71200029412</v>
      </c>
      <c r="T44" s="5">
        <f t="shared" si="2"/>
        <v>0</v>
      </c>
      <c r="V44">
        <f t="shared" si="3"/>
        <v>1</v>
      </c>
    </row>
    <row r="45" spans="1:22">
      <c r="A45" t="s">
        <v>562</v>
      </c>
      <c r="B45" t="s">
        <v>563</v>
      </c>
      <c r="C45" s="40">
        <v>0</v>
      </c>
      <c r="D45" s="40">
        <v>0</v>
      </c>
      <c r="E45" s="40">
        <v>0</v>
      </c>
      <c r="F45" s="16"/>
      <c r="G45" s="16">
        <f t="shared" si="4"/>
        <v>0</v>
      </c>
      <c r="H45" s="14">
        <v>1</v>
      </c>
      <c r="J45" s="16">
        <f t="shared" si="0"/>
        <v>0</v>
      </c>
      <c r="L45" s="3">
        <f t="shared" si="5"/>
        <v>0</v>
      </c>
      <c r="N45" s="16">
        <f>+L45*(assessment!$J$275*assessment!$F$3)</f>
        <v>0</v>
      </c>
      <c r="P45" s="6">
        <f>+N45/payroll!F45</f>
        <v>0</v>
      </c>
      <c r="R45" s="16">
        <f>IF(P45&lt;$R$2,N45, +payroll!F45 * $R$2)</f>
        <v>0</v>
      </c>
      <c r="T45" s="5">
        <f t="shared" si="2"/>
        <v>0</v>
      </c>
      <c r="V45" t="e">
        <f t="shared" si="3"/>
        <v>#DIV/0!</v>
      </c>
    </row>
    <row r="46" spans="1:22">
      <c r="A46" t="s">
        <v>65</v>
      </c>
      <c r="B46" t="s">
        <v>66</v>
      </c>
      <c r="C46" s="40">
        <v>21761.59</v>
      </c>
      <c r="D46" s="40">
        <v>542.30999999999995</v>
      </c>
      <c r="E46" s="40">
        <v>9755.51</v>
      </c>
      <c r="F46" s="16"/>
      <c r="G46" s="16">
        <f t="shared" si="4"/>
        <v>10686.470000000001</v>
      </c>
      <c r="H46" s="14">
        <v>1</v>
      </c>
      <c r="J46" s="16">
        <f t="shared" si="0"/>
        <v>10686.470000000001</v>
      </c>
      <c r="L46" s="3">
        <f t="shared" si="5"/>
        <v>2.9103166587744213E-4</v>
      </c>
      <c r="N46" s="16">
        <f>+L46*(assessment!$J$275*assessment!$F$3)</f>
        <v>9149.4186462614543</v>
      </c>
      <c r="P46" s="6">
        <f>+N46/payroll!F46</f>
        <v>1.7400462652284487E-3</v>
      </c>
      <c r="R46" s="16">
        <f>IF(P46&lt;$R$2,N46, +payroll!F46 * $R$2)</f>
        <v>9149.4186462614543</v>
      </c>
      <c r="T46" s="5">
        <f t="shared" si="2"/>
        <v>0</v>
      </c>
      <c r="V46">
        <f t="shared" si="3"/>
        <v>1</v>
      </c>
    </row>
    <row r="47" spans="1:22">
      <c r="A47" t="s">
        <v>67</v>
      </c>
      <c r="B47" t="s">
        <v>68</v>
      </c>
      <c r="C47" s="40">
        <v>2239.71</v>
      </c>
      <c r="D47" s="40">
        <v>166.09</v>
      </c>
      <c r="E47" s="40">
        <v>16108.8</v>
      </c>
      <c r="F47" s="16"/>
      <c r="G47" s="16">
        <f t="shared" si="4"/>
        <v>6171.5333333333328</v>
      </c>
      <c r="H47" s="14">
        <v>1</v>
      </c>
      <c r="J47" s="16">
        <f t="shared" si="0"/>
        <v>6171.5333333333328</v>
      </c>
      <c r="L47" s="3">
        <f t="shared" si="5"/>
        <v>1.6807342621259994E-4</v>
      </c>
      <c r="N47" s="16">
        <f>+L47*(assessment!$J$275*assessment!$F$3)</f>
        <v>5283.8722380752561</v>
      </c>
      <c r="P47" s="6">
        <f>+N47/payroll!F47</f>
        <v>2.7883274744174642E-4</v>
      </c>
      <c r="R47" s="16">
        <f>IF(P47&lt;$R$2,N47, +payroll!F47 * $R$2)</f>
        <v>5283.8722380752561</v>
      </c>
      <c r="T47" s="5">
        <f t="shared" si="2"/>
        <v>0</v>
      </c>
      <c r="V47">
        <f t="shared" si="3"/>
        <v>1</v>
      </c>
    </row>
    <row r="48" spans="1:22">
      <c r="A48" t="s">
        <v>69</v>
      </c>
      <c r="B48" t="s">
        <v>70</v>
      </c>
      <c r="C48" s="40">
        <v>0</v>
      </c>
      <c r="D48" s="40">
        <v>0</v>
      </c>
      <c r="E48" s="40">
        <v>0</v>
      </c>
      <c r="F48" s="16"/>
      <c r="G48" s="16">
        <f t="shared" si="4"/>
        <v>0</v>
      </c>
      <c r="H48" s="14">
        <v>1</v>
      </c>
      <c r="J48" s="16">
        <f t="shared" si="0"/>
        <v>0</v>
      </c>
      <c r="L48" s="3">
        <f t="shared" si="5"/>
        <v>0</v>
      </c>
      <c r="N48" s="16">
        <f>+L48*(assessment!$J$275*assessment!$F$3)</f>
        <v>0</v>
      </c>
      <c r="P48" s="6">
        <f>+N48/payroll!F48</f>
        <v>0</v>
      </c>
      <c r="R48" s="16">
        <f>IF(P48&lt;$R$2,N48, +payroll!F48 * $R$2)</f>
        <v>0</v>
      </c>
      <c r="T48" s="5">
        <f t="shared" si="2"/>
        <v>0</v>
      </c>
      <c r="V48" t="e">
        <f t="shared" si="3"/>
        <v>#DIV/0!</v>
      </c>
    </row>
    <row r="49" spans="1:22">
      <c r="A49" t="s">
        <v>71</v>
      </c>
      <c r="B49" t="s">
        <v>72</v>
      </c>
      <c r="C49" s="40">
        <v>0</v>
      </c>
      <c r="D49" s="40">
        <v>0</v>
      </c>
      <c r="E49" s="40">
        <v>0</v>
      </c>
      <c r="F49" s="16"/>
      <c r="G49" s="16">
        <f t="shared" si="4"/>
        <v>0</v>
      </c>
      <c r="H49" s="14">
        <v>1</v>
      </c>
      <c r="J49" s="16">
        <f t="shared" si="0"/>
        <v>0</v>
      </c>
      <c r="L49" s="3">
        <f t="shared" si="5"/>
        <v>0</v>
      </c>
      <c r="N49" s="16">
        <f>+L49*(assessment!$J$275*assessment!$F$3)</f>
        <v>0</v>
      </c>
      <c r="P49" s="6">
        <f>+N49/payroll!F49</f>
        <v>0</v>
      </c>
      <c r="R49" s="16">
        <f>IF(P49&lt;$R$2,N49, +payroll!F49 * $R$2)</f>
        <v>0</v>
      </c>
      <c r="T49" s="5">
        <f t="shared" si="2"/>
        <v>0</v>
      </c>
      <c r="V49" t="e">
        <f t="shared" si="3"/>
        <v>#DIV/0!</v>
      </c>
    </row>
    <row r="50" spans="1:22">
      <c r="A50" t="s">
        <v>73</v>
      </c>
      <c r="B50" t="s">
        <v>74</v>
      </c>
      <c r="C50" s="40">
        <v>0</v>
      </c>
      <c r="D50" s="40">
        <v>0</v>
      </c>
      <c r="E50" s="40">
        <v>0</v>
      </c>
      <c r="F50" s="16"/>
      <c r="G50" s="16">
        <f t="shared" si="4"/>
        <v>0</v>
      </c>
      <c r="H50" s="14">
        <v>1</v>
      </c>
      <c r="J50" s="16">
        <f t="shared" si="0"/>
        <v>0</v>
      </c>
      <c r="L50" s="3">
        <f t="shared" si="5"/>
        <v>0</v>
      </c>
      <c r="N50" s="16">
        <f>+L50*(assessment!$J$275*assessment!$F$3)</f>
        <v>0</v>
      </c>
      <c r="P50" s="6">
        <f>+N50/payroll!F50</f>
        <v>0</v>
      </c>
      <c r="R50" s="16">
        <f>IF(P50&lt;$R$2,N50, +payroll!F50 * $R$2)</f>
        <v>0</v>
      </c>
      <c r="T50" s="5">
        <f t="shared" si="2"/>
        <v>0</v>
      </c>
      <c r="V50" t="e">
        <f t="shared" si="3"/>
        <v>#DIV/0!</v>
      </c>
    </row>
    <row r="51" spans="1:22">
      <c r="A51" t="s">
        <v>75</v>
      </c>
      <c r="B51" t="s">
        <v>76</v>
      </c>
      <c r="C51" s="40">
        <v>0</v>
      </c>
      <c r="D51" s="40">
        <v>0</v>
      </c>
      <c r="E51" s="40">
        <v>3625.74</v>
      </c>
      <c r="F51" s="16"/>
      <c r="G51" s="16">
        <f t="shared" si="4"/>
        <v>1208.58</v>
      </c>
      <c r="H51" s="14">
        <v>1</v>
      </c>
      <c r="J51" s="16">
        <f t="shared" si="0"/>
        <v>1208.58</v>
      </c>
      <c r="L51" s="3">
        <f t="shared" si="5"/>
        <v>3.291405400905621E-5</v>
      </c>
      <c r="N51" s="16">
        <f>+L51*(assessment!$J$275*assessment!$F$3)</f>
        <v>1034.7480868330388</v>
      </c>
      <c r="P51" s="6">
        <f>+N51/payroll!F51</f>
        <v>5.986050199870746E-4</v>
      </c>
      <c r="R51" s="16">
        <f>IF(P51&lt;$R$2,N51, +payroll!F51 * $R$2)</f>
        <v>1034.7480868330388</v>
      </c>
      <c r="T51" s="5">
        <f t="shared" si="2"/>
        <v>0</v>
      </c>
      <c r="V51">
        <f t="shared" si="3"/>
        <v>1</v>
      </c>
    </row>
    <row r="52" spans="1:22">
      <c r="A52" t="s">
        <v>77</v>
      </c>
      <c r="B52" t="s">
        <v>78</v>
      </c>
      <c r="C52" s="40">
        <v>0</v>
      </c>
      <c r="D52" s="40">
        <v>0</v>
      </c>
      <c r="E52" s="40">
        <v>0</v>
      </c>
      <c r="F52" s="16"/>
      <c r="G52" s="16">
        <f t="shared" si="4"/>
        <v>0</v>
      </c>
      <c r="H52" s="14">
        <v>1</v>
      </c>
      <c r="J52" s="16">
        <f t="shared" si="0"/>
        <v>0</v>
      </c>
      <c r="L52" s="3">
        <f t="shared" si="5"/>
        <v>0</v>
      </c>
      <c r="N52" s="16">
        <f>+L52*(assessment!$J$275*assessment!$F$3)</f>
        <v>0</v>
      </c>
      <c r="P52" s="6">
        <f>+N52/payroll!F52</f>
        <v>0</v>
      </c>
      <c r="R52" s="16">
        <f>IF(P52&lt;$R$2,N52, +payroll!F52 * $R$2)</f>
        <v>0</v>
      </c>
      <c r="T52" s="5">
        <f t="shared" si="2"/>
        <v>0</v>
      </c>
      <c r="V52" t="e">
        <f t="shared" si="3"/>
        <v>#DIV/0!</v>
      </c>
    </row>
    <row r="53" spans="1:22">
      <c r="A53" t="s">
        <v>79</v>
      </c>
      <c r="B53" t="s">
        <v>80</v>
      </c>
      <c r="C53" s="40">
        <v>0</v>
      </c>
      <c r="D53" s="40">
        <v>0</v>
      </c>
      <c r="E53" s="40">
        <v>0</v>
      </c>
      <c r="F53" s="16"/>
      <c r="G53" s="16">
        <f t="shared" si="4"/>
        <v>0</v>
      </c>
      <c r="H53" s="14">
        <v>1</v>
      </c>
      <c r="J53" s="16">
        <f t="shared" si="0"/>
        <v>0</v>
      </c>
      <c r="L53" s="3">
        <f t="shared" si="5"/>
        <v>0</v>
      </c>
      <c r="N53" s="16">
        <f>+L53*(assessment!$J$275*assessment!$F$3)</f>
        <v>0</v>
      </c>
      <c r="P53" s="6">
        <f>+N53/payroll!F53</f>
        <v>0</v>
      </c>
      <c r="R53" s="16">
        <f>IF(P53&lt;$R$2,N53, +payroll!F53 * $R$2)</f>
        <v>0</v>
      </c>
      <c r="T53" s="5">
        <f t="shared" si="2"/>
        <v>0</v>
      </c>
      <c r="V53" t="e">
        <f t="shared" si="3"/>
        <v>#DIV/0!</v>
      </c>
    </row>
    <row r="54" spans="1:22">
      <c r="A54" t="s">
        <v>81</v>
      </c>
      <c r="B54" t="s">
        <v>503</v>
      </c>
      <c r="C54" s="40">
        <v>3068.68</v>
      </c>
      <c r="D54" s="40">
        <v>186.43</v>
      </c>
      <c r="E54" s="40">
        <v>15323.02</v>
      </c>
      <c r="F54" s="16"/>
      <c r="G54" s="16">
        <f t="shared" si="4"/>
        <v>6192.71</v>
      </c>
      <c r="H54" s="14">
        <v>1</v>
      </c>
      <c r="J54" s="16">
        <f t="shared" si="0"/>
        <v>6192.71</v>
      </c>
      <c r="L54" s="3">
        <f t="shared" si="5"/>
        <v>1.6865014430358149E-4</v>
      </c>
      <c r="N54" s="16">
        <f>+L54*(assessment!$J$275*assessment!$F$3)</f>
        <v>5302.0030323287074</v>
      </c>
      <c r="P54" s="6">
        <f>+N54/payroll!F54</f>
        <v>2.7575557929466029E-4</v>
      </c>
      <c r="R54" s="16">
        <f>IF(P54&lt;$R$2,N54, +payroll!F54 * $R$2)</f>
        <v>5302.0030323287074</v>
      </c>
      <c r="T54" s="5">
        <f t="shared" si="2"/>
        <v>0</v>
      </c>
      <c r="V54">
        <f t="shared" si="3"/>
        <v>1</v>
      </c>
    </row>
    <row r="55" spans="1:22">
      <c r="A55" t="s">
        <v>82</v>
      </c>
      <c r="B55" t="s">
        <v>83</v>
      </c>
      <c r="C55" s="40">
        <v>0</v>
      </c>
      <c r="D55" s="40">
        <v>0</v>
      </c>
      <c r="E55" s="40">
        <v>0</v>
      </c>
      <c r="F55" s="16"/>
      <c r="G55" s="16">
        <f t="shared" si="4"/>
        <v>0</v>
      </c>
      <c r="H55" s="14">
        <v>1</v>
      </c>
      <c r="J55" s="16">
        <f t="shared" si="0"/>
        <v>0</v>
      </c>
      <c r="L55" s="3">
        <f t="shared" si="5"/>
        <v>0</v>
      </c>
      <c r="N55" s="16">
        <f>+L55*(assessment!$J$275*assessment!$F$3)</f>
        <v>0</v>
      </c>
      <c r="P55" s="6">
        <f>+N55/payroll!F55</f>
        <v>0</v>
      </c>
      <c r="R55" s="16">
        <f>IF(P55&lt;$R$2,N55, +payroll!F55 * $R$2)</f>
        <v>0</v>
      </c>
      <c r="T55" s="5">
        <f t="shared" si="2"/>
        <v>0</v>
      </c>
      <c r="V55" t="e">
        <f t="shared" si="3"/>
        <v>#DIV/0!</v>
      </c>
    </row>
    <row r="56" spans="1:22">
      <c r="A56" t="s">
        <v>84</v>
      </c>
      <c r="B56" s="36" t="s">
        <v>566</v>
      </c>
      <c r="C56" s="40">
        <v>175639.37</v>
      </c>
      <c r="D56" s="40">
        <v>417539.32</v>
      </c>
      <c r="E56" s="40">
        <v>296990.25</v>
      </c>
      <c r="F56" s="16"/>
      <c r="G56" s="16">
        <f t="shared" si="4"/>
        <v>296722.98</v>
      </c>
      <c r="H56" s="14">
        <v>1</v>
      </c>
      <c r="J56" s="16">
        <f t="shared" ref="J56:J102" si="6">+G56*H56</f>
        <v>296722.98</v>
      </c>
      <c r="L56" s="3">
        <f t="shared" si="5"/>
        <v>8.0808520656043513E-3</v>
      </c>
      <c r="N56" s="16">
        <f>+L56*(assessment!$J$275*assessment!$F$3)</f>
        <v>254044.85915239214</v>
      </c>
      <c r="P56" s="6">
        <f>+N56/payroll!F56</f>
        <v>9.7344218339567648E-3</v>
      </c>
      <c r="R56" s="16">
        <f>IF(P56&lt;$R$2,N56, +payroll!F56 * $R$2)</f>
        <v>254044.85915239214</v>
      </c>
      <c r="T56" s="5">
        <f t="shared" ref="T56:T102" si="7">+N56-R56</f>
        <v>0</v>
      </c>
      <c r="V56">
        <f t="shared" ref="V56:V102" si="8">+R56/N56</f>
        <v>1</v>
      </c>
    </row>
    <row r="57" spans="1:22">
      <c r="A57" t="s">
        <v>85</v>
      </c>
      <c r="B57" t="s">
        <v>86</v>
      </c>
      <c r="C57" s="40">
        <v>1509.16</v>
      </c>
      <c r="D57" s="40">
        <v>17821.68</v>
      </c>
      <c r="E57" s="40">
        <v>6294.72</v>
      </c>
      <c r="F57" s="16"/>
      <c r="G57" s="16">
        <f t="shared" si="4"/>
        <v>8541.8533333333344</v>
      </c>
      <c r="H57" s="14">
        <v>1</v>
      </c>
      <c r="J57" s="16">
        <f t="shared" si="6"/>
        <v>8541.8533333333344</v>
      </c>
      <c r="L57" s="3">
        <f t="shared" si="5"/>
        <v>2.3262590970458738E-4</v>
      </c>
      <c r="N57" s="16">
        <f>+L57*(assessment!$J$275*assessment!$F$3)</f>
        <v>7313.2654807088356</v>
      </c>
      <c r="P57" s="6">
        <f>+N57/payroll!F57</f>
        <v>4.4248984049130314E-4</v>
      </c>
      <c r="R57" s="16">
        <f>IF(P57&lt;$R$2,N57, +payroll!F57 * $R$2)</f>
        <v>7313.2654807088356</v>
      </c>
      <c r="T57" s="5">
        <f t="shared" si="7"/>
        <v>0</v>
      </c>
      <c r="V57">
        <f t="shared" si="8"/>
        <v>1</v>
      </c>
    </row>
    <row r="58" spans="1:22">
      <c r="A58" t="s">
        <v>87</v>
      </c>
      <c r="B58" t="s">
        <v>88</v>
      </c>
      <c r="C58" s="40">
        <v>2105818.88</v>
      </c>
      <c r="D58" s="40">
        <v>1587802.52</v>
      </c>
      <c r="E58" s="40">
        <v>2183005.25</v>
      </c>
      <c r="F58" s="16"/>
      <c r="G58" s="16">
        <f t="shared" si="4"/>
        <v>1958875.55</v>
      </c>
      <c r="H58" s="14">
        <v>1</v>
      </c>
      <c r="J58" s="16">
        <f t="shared" si="6"/>
        <v>1958875.55</v>
      </c>
      <c r="L58" s="3">
        <f t="shared" si="5"/>
        <v>5.3347346182892066E-2</v>
      </c>
      <c r="N58" s="16">
        <f>+L58*(assessment!$J$275*assessment!$F$3)</f>
        <v>1677127.478285688</v>
      </c>
      <c r="P58" s="6">
        <f>+N58/payroll!F58</f>
        <v>2.9648478877884236E-3</v>
      </c>
      <c r="R58" s="16">
        <f>IF(P58&lt;$R$2,N58, +payroll!F58 * $R$2)</f>
        <v>1677127.478285688</v>
      </c>
      <c r="T58" s="5">
        <f t="shared" si="7"/>
        <v>0</v>
      </c>
      <c r="V58">
        <f t="shared" si="8"/>
        <v>1</v>
      </c>
    </row>
    <row r="59" spans="1:22">
      <c r="A59" t="s">
        <v>89</v>
      </c>
      <c r="B59" s="36" t="s">
        <v>564</v>
      </c>
      <c r="C59" s="40">
        <v>0</v>
      </c>
      <c r="D59" s="40">
        <v>0</v>
      </c>
      <c r="E59" s="40">
        <v>0</v>
      </c>
      <c r="F59" s="16"/>
      <c r="G59" s="16">
        <f t="shared" si="4"/>
        <v>0</v>
      </c>
      <c r="H59" s="14">
        <v>1</v>
      </c>
      <c r="J59" s="16">
        <f t="shared" si="6"/>
        <v>0</v>
      </c>
      <c r="L59" s="3">
        <f t="shared" si="5"/>
        <v>0</v>
      </c>
      <c r="N59" s="16">
        <f>+L59*(assessment!$J$275*assessment!$F$3)</f>
        <v>0</v>
      </c>
      <c r="P59" s="6">
        <f>+N59/payroll!F59</f>
        <v>0</v>
      </c>
      <c r="R59" s="16">
        <f>IF(P59&lt;$R$2,N59, +payroll!F59 * $R$2)</f>
        <v>0</v>
      </c>
      <c r="T59" s="5">
        <f t="shared" si="7"/>
        <v>0</v>
      </c>
      <c r="V59" t="e">
        <f t="shared" si="8"/>
        <v>#DIV/0!</v>
      </c>
    </row>
    <row r="60" spans="1:22">
      <c r="A60" t="s">
        <v>90</v>
      </c>
      <c r="B60" t="s">
        <v>91</v>
      </c>
      <c r="C60" s="40">
        <v>0</v>
      </c>
      <c r="D60" s="40">
        <v>0</v>
      </c>
      <c r="E60" s="40">
        <v>0</v>
      </c>
      <c r="F60" s="16"/>
      <c r="G60" s="16">
        <f t="shared" si="4"/>
        <v>0</v>
      </c>
      <c r="H60" s="14">
        <v>1</v>
      </c>
      <c r="J60" s="16">
        <f t="shared" si="6"/>
        <v>0</v>
      </c>
      <c r="L60" s="3">
        <f t="shared" si="5"/>
        <v>0</v>
      </c>
      <c r="N60" s="16">
        <f>+L60*(assessment!$J$275*assessment!$F$3)</f>
        <v>0</v>
      </c>
      <c r="P60" s="6">
        <f>+N60/payroll!F60</f>
        <v>0</v>
      </c>
      <c r="R60" s="16">
        <f>IF(P60&lt;$R$2,N60, +payroll!F60 * $R$2)</f>
        <v>0</v>
      </c>
      <c r="T60" s="5">
        <f t="shared" si="7"/>
        <v>0</v>
      </c>
      <c r="V60" t="e">
        <f t="shared" si="8"/>
        <v>#DIV/0!</v>
      </c>
    </row>
    <row r="61" spans="1:22">
      <c r="A61" t="s">
        <v>92</v>
      </c>
      <c r="B61" t="s">
        <v>93</v>
      </c>
      <c r="C61" s="40">
        <v>0</v>
      </c>
      <c r="D61" s="40">
        <v>0</v>
      </c>
      <c r="E61" s="40">
        <v>0</v>
      </c>
      <c r="F61" s="16"/>
      <c r="G61" s="16">
        <f t="shared" si="4"/>
        <v>0</v>
      </c>
      <c r="H61" s="14">
        <v>1</v>
      </c>
      <c r="J61" s="16">
        <f t="shared" si="6"/>
        <v>0</v>
      </c>
      <c r="L61" s="3">
        <f t="shared" si="5"/>
        <v>0</v>
      </c>
      <c r="N61" s="16">
        <f>+L61*(assessment!$J$275*assessment!$F$3)</f>
        <v>0</v>
      </c>
      <c r="P61" s="6">
        <f>+N61/payroll!F61</f>
        <v>0</v>
      </c>
      <c r="R61" s="16">
        <f>IF(P61&lt;$R$2,N61, +payroll!F61 * $R$2)</f>
        <v>0</v>
      </c>
      <c r="T61" s="5">
        <f t="shared" si="7"/>
        <v>0</v>
      </c>
      <c r="V61" t="e">
        <f t="shared" si="8"/>
        <v>#DIV/0!</v>
      </c>
    </row>
    <row r="62" spans="1:22">
      <c r="A62" t="s">
        <v>495</v>
      </c>
      <c r="B62" t="s">
        <v>496</v>
      </c>
      <c r="C62" s="40">
        <v>5596.49</v>
      </c>
      <c r="D62" s="40">
        <v>16912.759999999998</v>
      </c>
      <c r="E62" s="40">
        <v>15484.89</v>
      </c>
      <c r="F62" s="16"/>
      <c r="G62" s="16">
        <f t="shared" si="4"/>
        <v>12664.713333333333</v>
      </c>
      <c r="H62" s="14">
        <v>1</v>
      </c>
      <c r="J62" s="16">
        <f>+G62*H62</f>
        <v>12664.713333333333</v>
      </c>
      <c r="L62" s="3">
        <f t="shared" si="5"/>
        <v>3.4490646764181738E-4</v>
      </c>
      <c r="N62" s="16">
        <f>+L62*(assessment!$J$275*assessment!$F$3)</f>
        <v>10843.128209928631</v>
      </c>
      <c r="P62" s="6">
        <f>+N62/payroll!F62</f>
        <v>1.4929998901961519E-3</v>
      </c>
      <c r="R62" s="16">
        <f>IF(P62&lt;$R$2,N62, +payroll!F62 * $R$2)</f>
        <v>10843.128209928631</v>
      </c>
      <c r="T62" s="5">
        <f>+N62-R62</f>
        <v>0</v>
      </c>
      <c r="V62">
        <f>+R62/N62</f>
        <v>1</v>
      </c>
    </row>
    <row r="63" spans="1:22">
      <c r="A63" t="s">
        <v>94</v>
      </c>
      <c r="B63" t="s">
        <v>497</v>
      </c>
      <c r="C63" s="40">
        <v>8.1999999999999993</v>
      </c>
      <c r="D63" s="40">
        <v>8.1999999999999993</v>
      </c>
      <c r="E63" s="40">
        <v>0</v>
      </c>
      <c r="F63" s="16"/>
      <c r="G63" s="16">
        <f t="shared" si="4"/>
        <v>5.4666666666666659</v>
      </c>
      <c r="H63" s="14">
        <v>1</v>
      </c>
      <c r="J63" s="16">
        <f t="shared" si="6"/>
        <v>5.4666666666666659</v>
      </c>
      <c r="L63" s="3">
        <f t="shared" si="5"/>
        <v>1.488773286966307E-7</v>
      </c>
      <c r="N63" s="16">
        <f>+L63*(assessment!$J$275*assessment!$F$3)</f>
        <v>4.6803876240606979</v>
      </c>
      <c r="P63" s="6">
        <f>+N63/payroll!F63</f>
        <v>1.3003073066414109E-6</v>
      </c>
      <c r="R63" s="16">
        <f>IF(P63&lt;$R$2,N63, +payroll!F63 * $R$2)</f>
        <v>4.6803876240606979</v>
      </c>
      <c r="T63" s="5">
        <f t="shared" si="7"/>
        <v>0</v>
      </c>
      <c r="V63">
        <f t="shared" si="8"/>
        <v>1</v>
      </c>
    </row>
    <row r="64" spans="1:22">
      <c r="A64" t="s">
        <v>95</v>
      </c>
      <c r="B64" t="s">
        <v>96</v>
      </c>
      <c r="C64" s="40">
        <v>0</v>
      </c>
      <c r="D64" s="40">
        <v>9302.33</v>
      </c>
      <c r="E64" s="40">
        <v>0</v>
      </c>
      <c r="F64" s="16"/>
      <c r="G64" s="16">
        <f t="shared" si="4"/>
        <v>3100.7766666666666</v>
      </c>
      <c r="H64" s="14">
        <v>1</v>
      </c>
      <c r="J64" s="16">
        <f t="shared" si="6"/>
        <v>3100.7766666666666</v>
      </c>
      <c r="L64" s="3">
        <f t="shared" si="5"/>
        <v>8.4445490308202983E-5</v>
      </c>
      <c r="N64" s="16">
        <f>+L64*(assessment!$J$275*assessment!$F$3)</f>
        <v>2654.7872077395464</v>
      </c>
      <c r="P64" s="6">
        <f>+N64/payroll!F64</f>
        <v>1.6562849358234825E-4</v>
      </c>
      <c r="R64" s="16">
        <f>IF(P64&lt;$R$2,N64, +payroll!F64 * $R$2)</f>
        <v>2654.7872077395464</v>
      </c>
      <c r="T64" s="5">
        <f t="shared" si="7"/>
        <v>0</v>
      </c>
      <c r="V64">
        <f t="shared" si="8"/>
        <v>1</v>
      </c>
    </row>
    <row r="65" spans="1:22">
      <c r="A65" t="s">
        <v>97</v>
      </c>
      <c r="B65" t="s">
        <v>98</v>
      </c>
      <c r="C65" s="40">
        <v>2852.76</v>
      </c>
      <c r="D65" s="40">
        <v>16692.509999999998</v>
      </c>
      <c r="E65" s="40">
        <v>4736.82</v>
      </c>
      <c r="F65" s="16"/>
      <c r="G65" s="16">
        <f t="shared" si="4"/>
        <v>8094.0299999999988</v>
      </c>
      <c r="H65" s="14">
        <v>1</v>
      </c>
      <c r="J65" s="16">
        <f t="shared" si="6"/>
        <v>8094.0299999999988</v>
      </c>
      <c r="L65" s="3">
        <f t="shared" si="5"/>
        <v>2.2043004233970545E-4</v>
      </c>
      <c r="N65" s="16">
        <f>+L65*(assessment!$J$275*assessment!$F$3)</f>
        <v>6929.8532635565871</v>
      </c>
      <c r="P65" s="6">
        <f>+N65/payroll!F65</f>
        <v>3.6646227029610946E-4</v>
      </c>
      <c r="R65" s="16">
        <f>IF(P65&lt;$R$2,N65, +payroll!F65 * $R$2)</f>
        <v>6929.8532635565871</v>
      </c>
      <c r="T65" s="5">
        <f t="shared" si="7"/>
        <v>0</v>
      </c>
      <c r="V65">
        <f t="shared" si="8"/>
        <v>1</v>
      </c>
    </row>
    <row r="66" spans="1:22">
      <c r="A66" t="s">
        <v>99</v>
      </c>
      <c r="B66" t="s">
        <v>100</v>
      </c>
      <c r="C66" s="40">
        <v>88862.62</v>
      </c>
      <c r="D66" s="40">
        <v>72383.59</v>
      </c>
      <c r="E66" s="40">
        <v>34110.81</v>
      </c>
      <c r="F66" s="16"/>
      <c r="G66" s="16">
        <f t="shared" si="4"/>
        <v>65119.006666666661</v>
      </c>
      <c r="H66" s="14">
        <v>1</v>
      </c>
      <c r="J66" s="16">
        <f t="shared" si="6"/>
        <v>65119.006666666661</v>
      </c>
      <c r="L66" s="3">
        <f t="shared" si="5"/>
        <v>1.7734287365691623E-3</v>
      </c>
      <c r="N66" s="16">
        <f>+L66*(assessment!$J$275*assessment!$F$3)</f>
        <v>55752.84016349868</v>
      </c>
      <c r="P66" s="6">
        <f>+N66/payroll!F66</f>
        <v>7.6100546419978986E-4</v>
      </c>
      <c r="R66" s="16">
        <f>IF(P66&lt;$R$2,N66, +payroll!F66 * $R$2)</f>
        <v>55752.84016349868</v>
      </c>
      <c r="T66" s="5">
        <f t="shared" si="7"/>
        <v>0</v>
      </c>
      <c r="V66">
        <f t="shared" si="8"/>
        <v>1</v>
      </c>
    </row>
    <row r="67" spans="1:22">
      <c r="A67" t="s">
        <v>101</v>
      </c>
      <c r="B67" t="s">
        <v>539</v>
      </c>
      <c r="C67" s="40">
        <v>48072.6</v>
      </c>
      <c r="D67" s="40">
        <v>15718.47</v>
      </c>
      <c r="E67" s="40">
        <v>38562.44</v>
      </c>
      <c r="F67" s="16"/>
      <c r="G67" s="16">
        <f t="shared" si="4"/>
        <v>34117.83666666667</v>
      </c>
      <c r="H67" s="14">
        <v>1</v>
      </c>
      <c r="J67" s="16">
        <f t="shared" si="6"/>
        <v>34117.83666666667</v>
      </c>
      <c r="L67" s="3">
        <f t="shared" si="5"/>
        <v>9.2915348484901722E-4</v>
      </c>
      <c r="N67" s="16">
        <f>+L67*(assessment!$J$275*assessment!$F$3)</f>
        <v>29210.615944095916</v>
      </c>
      <c r="P67" s="6">
        <f>+N67/payroll!F67</f>
        <v>7.1245320405773354E-4</v>
      </c>
      <c r="R67" s="16">
        <f>IF(P67&lt;$R$2,N67, +payroll!F67 * $R$2)</f>
        <v>29210.615944095916</v>
      </c>
      <c r="T67" s="5">
        <f t="shared" si="7"/>
        <v>0</v>
      </c>
      <c r="V67">
        <f t="shared" si="8"/>
        <v>1</v>
      </c>
    </row>
    <row r="68" spans="1:22">
      <c r="A68" t="s">
        <v>102</v>
      </c>
      <c r="B68" t="s">
        <v>103</v>
      </c>
      <c r="C68" s="40">
        <v>0</v>
      </c>
      <c r="D68" s="40">
        <v>0</v>
      </c>
      <c r="E68" s="40">
        <v>0</v>
      </c>
      <c r="F68" s="16"/>
      <c r="G68" s="16">
        <f t="shared" si="4"/>
        <v>0</v>
      </c>
      <c r="H68" s="14">
        <v>1</v>
      </c>
      <c r="J68" s="16">
        <f t="shared" si="6"/>
        <v>0</v>
      </c>
      <c r="L68" s="3">
        <f t="shared" si="5"/>
        <v>0</v>
      </c>
      <c r="N68" s="16">
        <f>+L68*(assessment!$J$275*assessment!$F$3)</f>
        <v>0</v>
      </c>
      <c r="P68" s="6">
        <f>+N68/payroll!F68</f>
        <v>0</v>
      </c>
      <c r="R68" s="16">
        <f>IF(P68&lt;$R$2,N68, +payroll!F68 * $R$2)</f>
        <v>0</v>
      </c>
      <c r="T68" s="5">
        <f t="shared" si="7"/>
        <v>0</v>
      </c>
      <c r="V68" t="e">
        <f t="shared" si="8"/>
        <v>#DIV/0!</v>
      </c>
    </row>
    <row r="69" spans="1:22">
      <c r="A69" t="s">
        <v>104</v>
      </c>
      <c r="B69" t="s">
        <v>105</v>
      </c>
      <c r="C69" s="40">
        <v>0</v>
      </c>
      <c r="D69" s="40">
        <v>0</v>
      </c>
      <c r="E69" s="40">
        <v>0</v>
      </c>
      <c r="F69" s="16"/>
      <c r="G69" s="16">
        <f t="shared" si="4"/>
        <v>0</v>
      </c>
      <c r="H69" s="14">
        <v>1</v>
      </c>
      <c r="J69" s="16">
        <f t="shared" si="6"/>
        <v>0</v>
      </c>
      <c r="L69" s="3">
        <f t="shared" ref="L69:L100" si="9">+J69/$J$267</f>
        <v>0</v>
      </c>
      <c r="N69" s="16">
        <f>+L69*(assessment!$J$275*assessment!$F$3)</f>
        <v>0</v>
      </c>
      <c r="P69" s="6">
        <f>+N69/payroll!F69</f>
        <v>0</v>
      </c>
      <c r="R69" s="16">
        <f>IF(P69&lt;$R$2,N69, +payroll!F69 * $R$2)</f>
        <v>0</v>
      </c>
      <c r="T69" s="5">
        <f t="shared" si="7"/>
        <v>0</v>
      </c>
      <c r="V69" t="e">
        <f t="shared" si="8"/>
        <v>#DIV/0!</v>
      </c>
    </row>
    <row r="70" spans="1:22">
      <c r="A70" t="s">
        <v>106</v>
      </c>
      <c r="B70" t="s">
        <v>107</v>
      </c>
      <c r="C70" s="40">
        <v>73372.149999999994</v>
      </c>
      <c r="D70" s="40">
        <v>51549.31</v>
      </c>
      <c r="E70" s="40">
        <v>156017.06</v>
      </c>
      <c r="F70" s="16"/>
      <c r="G70" s="16">
        <f t="shared" ref="G70:G134" si="10">IF(SUM(C70:E70)&gt;0,AVERAGE(C70:E70),0)</f>
        <v>93646.17333333334</v>
      </c>
      <c r="H70" s="14">
        <v>1</v>
      </c>
      <c r="J70" s="16">
        <f t="shared" si="6"/>
        <v>93646.17333333334</v>
      </c>
      <c r="L70" s="3">
        <f t="shared" si="9"/>
        <v>2.5503278283893274E-3</v>
      </c>
      <c r="N70" s="16">
        <f>+L70*(assessment!$J$275*assessment!$F$3)</f>
        <v>80176.900739629826</v>
      </c>
      <c r="P70" s="6">
        <f>+N70/payroll!F70</f>
        <v>2.4656217518569091E-3</v>
      </c>
      <c r="R70" s="16">
        <f>IF(P70&lt;$R$2,N70, +payroll!F70 * $R$2)</f>
        <v>80176.900739629826</v>
      </c>
      <c r="T70" s="5">
        <f t="shared" si="7"/>
        <v>0</v>
      </c>
      <c r="V70">
        <f t="shared" si="8"/>
        <v>1</v>
      </c>
    </row>
    <row r="71" spans="1:22">
      <c r="A71" t="s">
        <v>108</v>
      </c>
      <c r="B71" t="s">
        <v>109</v>
      </c>
      <c r="C71" s="40">
        <v>0</v>
      </c>
      <c r="D71" s="40">
        <v>0</v>
      </c>
      <c r="E71" s="40">
        <v>275</v>
      </c>
      <c r="F71" s="16"/>
      <c r="G71" s="16">
        <f t="shared" si="10"/>
        <v>91.666666666666671</v>
      </c>
      <c r="H71" s="14">
        <v>1</v>
      </c>
      <c r="J71" s="16">
        <f t="shared" si="6"/>
        <v>91.666666666666671</v>
      </c>
      <c r="L71" s="3">
        <f t="shared" si="9"/>
        <v>2.4964186214374057E-6</v>
      </c>
      <c r="N71" s="16">
        <f>+L71*(assessment!$J$275*assessment!$F$3)</f>
        <v>78.482109549798309</v>
      </c>
      <c r="P71" s="6">
        <f>+N71/payroll!F71</f>
        <v>5.9840148104298326E-5</v>
      </c>
      <c r="R71" s="16">
        <f>IF(P71&lt;$R$2,N71, +payroll!F71 * $R$2)</f>
        <v>78.482109549798309</v>
      </c>
      <c r="T71" s="5">
        <f t="shared" si="7"/>
        <v>0</v>
      </c>
      <c r="V71">
        <f t="shared" si="8"/>
        <v>1</v>
      </c>
    </row>
    <row r="72" spans="1:22">
      <c r="A72" t="s">
        <v>110</v>
      </c>
      <c r="B72" t="s">
        <v>111</v>
      </c>
      <c r="C72" s="40">
        <v>0</v>
      </c>
      <c r="D72" s="40">
        <v>0</v>
      </c>
      <c r="E72" s="40">
        <v>0</v>
      </c>
      <c r="F72" s="16"/>
      <c r="G72" s="16">
        <f t="shared" si="10"/>
        <v>0</v>
      </c>
      <c r="H72" s="14">
        <v>1</v>
      </c>
      <c r="J72" s="16">
        <f t="shared" si="6"/>
        <v>0</v>
      </c>
      <c r="L72" s="3">
        <f t="shared" si="9"/>
        <v>0</v>
      </c>
      <c r="N72" s="16">
        <f>+L72*(assessment!$J$275*assessment!$F$3)</f>
        <v>0</v>
      </c>
      <c r="P72" s="6">
        <f>+N72/payroll!F72</f>
        <v>0</v>
      </c>
      <c r="R72" s="16">
        <f>IF(P72&lt;$R$2,N72, +payroll!F72 * $R$2)</f>
        <v>0</v>
      </c>
      <c r="T72" s="5">
        <f t="shared" si="7"/>
        <v>0</v>
      </c>
      <c r="V72" t="e">
        <f t="shared" si="8"/>
        <v>#DIV/0!</v>
      </c>
    </row>
    <row r="73" spans="1:22">
      <c r="A73" t="s">
        <v>112</v>
      </c>
      <c r="B73" t="s">
        <v>113</v>
      </c>
      <c r="C73" s="40">
        <v>0</v>
      </c>
      <c r="D73" s="40">
        <v>0</v>
      </c>
      <c r="E73" s="40">
        <v>0</v>
      </c>
      <c r="F73" s="16"/>
      <c r="G73" s="16">
        <f t="shared" si="10"/>
        <v>0</v>
      </c>
      <c r="H73" s="14">
        <v>1</v>
      </c>
      <c r="J73" s="16">
        <f t="shared" si="6"/>
        <v>0</v>
      </c>
      <c r="L73" s="3">
        <f t="shared" si="9"/>
        <v>0</v>
      </c>
      <c r="N73" s="16">
        <f>+L73*(assessment!$J$275*assessment!$F$3)</f>
        <v>0</v>
      </c>
      <c r="P73" s="6">
        <f>+N73/payroll!F73</f>
        <v>0</v>
      </c>
      <c r="R73" s="16">
        <f>IF(P73&lt;$R$2,N73, +payroll!F73 * $R$2)</f>
        <v>0</v>
      </c>
      <c r="T73" s="5">
        <f t="shared" si="7"/>
        <v>0</v>
      </c>
      <c r="V73" t="e">
        <f t="shared" si="8"/>
        <v>#DIV/0!</v>
      </c>
    </row>
    <row r="74" spans="1:22">
      <c r="A74" t="s">
        <v>114</v>
      </c>
      <c r="B74" t="s">
        <v>115</v>
      </c>
      <c r="C74" s="40">
        <v>0</v>
      </c>
      <c r="D74" s="40">
        <v>0</v>
      </c>
      <c r="E74" s="40">
        <v>0</v>
      </c>
      <c r="F74" s="16"/>
      <c r="G74" s="16">
        <f t="shared" si="10"/>
        <v>0</v>
      </c>
      <c r="H74" s="14">
        <v>1</v>
      </c>
      <c r="J74" s="16">
        <f t="shared" si="6"/>
        <v>0</v>
      </c>
      <c r="L74" s="3">
        <f t="shared" si="9"/>
        <v>0</v>
      </c>
      <c r="N74" s="16">
        <f>+L74*(assessment!$J$275*assessment!$F$3)</f>
        <v>0</v>
      </c>
      <c r="P74" s="6">
        <f>+N74/payroll!F74</f>
        <v>0</v>
      </c>
      <c r="R74" s="16">
        <f>IF(P74&lt;$R$2,N74, +payroll!F74 * $R$2)</f>
        <v>0</v>
      </c>
      <c r="T74" s="5">
        <f t="shared" si="7"/>
        <v>0</v>
      </c>
      <c r="V74" t="e">
        <f t="shared" si="8"/>
        <v>#DIV/0!</v>
      </c>
    </row>
    <row r="75" spans="1:22">
      <c r="A75" t="s">
        <v>116</v>
      </c>
      <c r="B75" t="s">
        <v>117</v>
      </c>
      <c r="C75" s="40">
        <v>0</v>
      </c>
      <c r="D75" s="40">
        <v>0</v>
      </c>
      <c r="E75" s="40">
        <v>0</v>
      </c>
      <c r="F75" s="16"/>
      <c r="G75" s="16">
        <f t="shared" si="10"/>
        <v>0</v>
      </c>
      <c r="H75" s="14">
        <v>1</v>
      </c>
      <c r="J75" s="16">
        <f t="shared" si="6"/>
        <v>0</v>
      </c>
      <c r="L75" s="3">
        <f t="shared" si="9"/>
        <v>0</v>
      </c>
      <c r="N75" s="16">
        <f>+L75*(assessment!$J$275*assessment!$F$3)</f>
        <v>0</v>
      </c>
      <c r="P75" s="6">
        <f>+N75/payroll!F75</f>
        <v>0</v>
      </c>
      <c r="R75" s="16">
        <f>IF(P75&lt;$R$2,N75, +payroll!F75 * $R$2)</f>
        <v>0</v>
      </c>
      <c r="T75" s="5">
        <f t="shared" si="7"/>
        <v>0</v>
      </c>
      <c r="V75" t="e">
        <f t="shared" si="8"/>
        <v>#DIV/0!</v>
      </c>
    </row>
    <row r="76" spans="1:22">
      <c r="A76" t="s">
        <v>118</v>
      </c>
      <c r="B76" t="s">
        <v>119</v>
      </c>
      <c r="C76" s="40">
        <v>17571.400000000001</v>
      </c>
      <c r="D76" s="40">
        <v>-1104.1600000000001</v>
      </c>
      <c r="E76" s="40">
        <v>1763.44</v>
      </c>
      <c r="F76" s="16"/>
      <c r="G76" s="16">
        <f t="shared" si="10"/>
        <v>6076.8933333333334</v>
      </c>
      <c r="H76" s="14">
        <v>1</v>
      </c>
      <c r="J76" s="16">
        <f t="shared" si="6"/>
        <v>6076.8933333333334</v>
      </c>
      <c r="L76" s="3">
        <f t="shared" si="9"/>
        <v>1.6549603284896902E-4</v>
      </c>
      <c r="N76" s="16">
        <f>+L76*(assessment!$J$275*assessment!$F$3)</f>
        <v>5202.8444542811521</v>
      </c>
      <c r="P76" s="6">
        <f>+N76/payroll!F76</f>
        <v>4.4232422563793571E-4</v>
      </c>
      <c r="R76" s="16">
        <f>IF(P76&lt;$R$2,N76, +payroll!F76 * $R$2)</f>
        <v>5202.8444542811521</v>
      </c>
      <c r="T76" s="5">
        <f t="shared" si="7"/>
        <v>0</v>
      </c>
      <c r="V76">
        <f t="shared" si="8"/>
        <v>1</v>
      </c>
    </row>
    <row r="77" spans="1:22">
      <c r="A77" t="s">
        <v>120</v>
      </c>
      <c r="B77" t="s">
        <v>121</v>
      </c>
      <c r="C77" s="40">
        <v>0</v>
      </c>
      <c r="D77" s="40">
        <v>0</v>
      </c>
      <c r="E77" s="40">
        <v>0</v>
      </c>
      <c r="F77" s="16"/>
      <c r="G77" s="16">
        <f t="shared" si="10"/>
        <v>0</v>
      </c>
      <c r="H77" s="14">
        <v>1</v>
      </c>
      <c r="J77" s="16">
        <f t="shared" si="6"/>
        <v>0</v>
      </c>
      <c r="L77" s="3">
        <f t="shared" si="9"/>
        <v>0</v>
      </c>
      <c r="N77" s="16">
        <f>+L77*(assessment!$J$275*assessment!$F$3)</f>
        <v>0</v>
      </c>
      <c r="P77" s="6">
        <f>+N77/payroll!F77</f>
        <v>0</v>
      </c>
      <c r="R77" s="16">
        <f>IF(P77&lt;$R$2,N77, +payroll!F77 * $R$2)</f>
        <v>0</v>
      </c>
      <c r="T77" s="5">
        <f t="shared" si="7"/>
        <v>0</v>
      </c>
      <c r="V77" t="e">
        <f t="shared" si="8"/>
        <v>#DIV/0!</v>
      </c>
    </row>
    <row r="78" spans="1:22">
      <c r="A78" t="s">
        <v>122</v>
      </c>
      <c r="B78" t="s">
        <v>123</v>
      </c>
      <c r="C78" s="40">
        <v>0</v>
      </c>
      <c r="D78" s="40">
        <v>-19057.47</v>
      </c>
      <c r="E78" s="40">
        <v>0</v>
      </c>
      <c r="F78" s="16"/>
      <c r="G78" s="16">
        <f t="shared" si="10"/>
        <v>0</v>
      </c>
      <c r="H78" s="14">
        <v>1</v>
      </c>
      <c r="J78" s="16">
        <f t="shared" si="6"/>
        <v>0</v>
      </c>
      <c r="L78" s="3">
        <f t="shared" si="9"/>
        <v>0</v>
      </c>
      <c r="N78" s="16">
        <f>+L78*(assessment!$J$275*assessment!$F$3)</f>
        <v>0</v>
      </c>
      <c r="P78" s="6">
        <f>+N78/payroll!F78</f>
        <v>0</v>
      </c>
      <c r="R78" s="16">
        <f>IF(P78&lt;$R$2,N78, +payroll!F78 * $R$2)</f>
        <v>0</v>
      </c>
      <c r="T78" s="5">
        <f t="shared" si="7"/>
        <v>0</v>
      </c>
      <c r="V78" t="e">
        <f t="shared" si="8"/>
        <v>#DIV/0!</v>
      </c>
    </row>
    <row r="79" spans="1:22">
      <c r="A79" t="s">
        <v>124</v>
      </c>
      <c r="B79" t="s">
        <v>504</v>
      </c>
      <c r="C79" s="40">
        <v>0</v>
      </c>
      <c r="D79" s="40">
        <v>0</v>
      </c>
      <c r="E79" s="40">
        <v>0</v>
      </c>
      <c r="F79" s="16"/>
      <c r="G79" s="16">
        <f t="shared" si="10"/>
        <v>0</v>
      </c>
      <c r="H79" s="14">
        <v>1</v>
      </c>
      <c r="J79" s="16">
        <f t="shared" si="6"/>
        <v>0</v>
      </c>
      <c r="L79" s="3">
        <f t="shared" si="9"/>
        <v>0</v>
      </c>
      <c r="N79" s="16">
        <f>+L79*(assessment!$J$275*assessment!$F$3)</f>
        <v>0</v>
      </c>
      <c r="P79" s="6">
        <f>+N79/payroll!F79</f>
        <v>0</v>
      </c>
      <c r="R79" s="16">
        <f>IF(P79&lt;$R$2,N79, +payroll!F79 * $R$2)</f>
        <v>0</v>
      </c>
      <c r="T79" s="5">
        <f t="shared" si="7"/>
        <v>0</v>
      </c>
      <c r="V79" t="e">
        <f t="shared" si="8"/>
        <v>#DIV/0!</v>
      </c>
    </row>
    <row r="80" spans="1:22">
      <c r="A80" t="s">
        <v>125</v>
      </c>
      <c r="B80" t="s">
        <v>126</v>
      </c>
      <c r="C80" s="40">
        <v>3430.26</v>
      </c>
      <c r="D80" s="40">
        <v>995.08</v>
      </c>
      <c r="E80" s="40">
        <v>3089.16</v>
      </c>
      <c r="F80" s="16"/>
      <c r="G80" s="16">
        <f t="shared" si="10"/>
        <v>2504.8333333333335</v>
      </c>
      <c r="H80" s="14">
        <v>1</v>
      </c>
      <c r="J80" s="16">
        <f t="shared" si="6"/>
        <v>2504.8333333333335</v>
      </c>
      <c r="L80" s="3">
        <f t="shared" si="9"/>
        <v>6.8215773566514132E-5</v>
      </c>
      <c r="N80" s="16">
        <f>+L80*(assessment!$J$275*assessment!$F$3)</f>
        <v>2144.559317134398</v>
      </c>
      <c r="P80" s="6">
        <f>+N80/payroll!F80</f>
        <v>3.6372820462217973E-4</v>
      </c>
      <c r="R80" s="16">
        <f>IF(P80&lt;$R$2,N80, +payroll!F80 * $R$2)</f>
        <v>2144.559317134398</v>
      </c>
      <c r="T80" s="5">
        <f t="shared" si="7"/>
        <v>0</v>
      </c>
      <c r="V80">
        <f t="shared" si="8"/>
        <v>1</v>
      </c>
    </row>
    <row r="81" spans="1:22">
      <c r="A81" t="s">
        <v>483</v>
      </c>
      <c r="B81" t="s">
        <v>540</v>
      </c>
      <c r="C81" s="40">
        <v>0</v>
      </c>
      <c r="D81" s="40">
        <v>0</v>
      </c>
      <c r="E81" s="40">
        <v>0</v>
      </c>
      <c r="F81" s="16"/>
      <c r="G81" s="16">
        <f t="shared" si="10"/>
        <v>0</v>
      </c>
      <c r="H81" s="14">
        <v>1</v>
      </c>
      <c r="J81" s="16">
        <f>+G81*H81</f>
        <v>0</v>
      </c>
      <c r="L81" s="3">
        <f t="shared" si="9"/>
        <v>0</v>
      </c>
      <c r="N81" s="16">
        <f>+L81*(assessment!$J$275*assessment!$F$3)</f>
        <v>0</v>
      </c>
      <c r="P81" s="6">
        <f>+N81/payroll!F81</f>
        <v>0</v>
      </c>
      <c r="R81" s="16">
        <f>IF(P81&lt;$R$2,N81, +payroll!F81 * $R$2)</f>
        <v>0</v>
      </c>
      <c r="T81" s="5">
        <f>+N81-R81</f>
        <v>0</v>
      </c>
      <c r="V81" t="e">
        <f>+R81/N81</f>
        <v>#DIV/0!</v>
      </c>
    </row>
    <row r="82" spans="1:22">
      <c r="A82" t="s">
        <v>127</v>
      </c>
      <c r="B82" t="s">
        <v>498</v>
      </c>
      <c r="C82" s="40">
        <v>0</v>
      </c>
      <c r="D82" s="40">
        <v>0</v>
      </c>
      <c r="E82" s="40">
        <v>25687.3</v>
      </c>
      <c r="F82" s="16"/>
      <c r="G82" s="16">
        <f t="shared" si="10"/>
        <v>8562.4333333333325</v>
      </c>
      <c r="H82" s="14">
        <v>1</v>
      </c>
      <c r="J82" s="16">
        <f t="shared" si="6"/>
        <v>8562.4333333333325</v>
      </c>
      <c r="L82" s="3">
        <f t="shared" si="9"/>
        <v>2.3318637837981476E-4</v>
      </c>
      <c r="N82" s="16">
        <f>+L82*(assessment!$J$275*assessment!$F$3)</f>
        <v>7330.8854277764867</v>
      </c>
      <c r="P82" s="6">
        <f>+N82/payroll!F82</f>
        <v>9.2005679580284977E-4</v>
      </c>
      <c r="R82" s="16">
        <f>IF(P82&lt;$R$2,N82, +payroll!F82 * $R$2)</f>
        <v>7330.8854277764867</v>
      </c>
      <c r="T82" s="5">
        <f t="shared" si="7"/>
        <v>0</v>
      </c>
      <c r="V82">
        <f t="shared" si="8"/>
        <v>1</v>
      </c>
    </row>
    <row r="83" spans="1:22">
      <c r="A83" t="s">
        <v>128</v>
      </c>
      <c r="B83" t="s">
        <v>129</v>
      </c>
      <c r="C83" s="40">
        <v>1209.32</v>
      </c>
      <c r="D83" s="40">
        <v>0</v>
      </c>
      <c r="E83" s="40">
        <v>0</v>
      </c>
      <c r="F83" s="16"/>
      <c r="G83" s="16">
        <f t="shared" si="10"/>
        <v>403.10666666666663</v>
      </c>
      <c r="H83" s="14">
        <v>1</v>
      </c>
      <c r="J83" s="16">
        <f t="shared" si="6"/>
        <v>403.10666666666663</v>
      </c>
      <c r="L83" s="3">
        <f t="shared" si="9"/>
        <v>1.0978068971915211E-5</v>
      </c>
      <c r="N83" s="16">
        <f>+L83*(assessment!$J$275*assessment!$F$3)</f>
        <v>345.12721716640755</v>
      </c>
      <c r="P83" s="6">
        <f>+N83/payroll!F83</f>
        <v>1.5520480479347946E-4</v>
      </c>
      <c r="R83" s="16">
        <f>IF(P83&lt;$R$2,N83, +payroll!F83 * $R$2)</f>
        <v>345.12721716640755</v>
      </c>
      <c r="T83" s="5">
        <f t="shared" si="7"/>
        <v>0</v>
      </c>
      <c r="V83">
        <f t="shared" si="8"/>
        <v>1</v>
      </c>
    </row>
    <row r="84" spans="1:22">
      <c r="A84" t="s">
        <v>130</v>
      </c>
      <c r="B84" t="s">
        <v>541</v>
      </c>
      <c r="C84" s="40">
        <v>1542.79</v>
      </c>
      <c r="D84" s="40">
        <v>-2016.18</v>
      </c>
      <c r="E84" s="40">
        <v>0</v>
      </c>
      <c r="F84" s="16"/>
      <c r="G84" s="16">
        <f t="shared" si="10"/>
        <v>0</v>
      </c>
      <c r="H84" s="14">
        <v>1</v>
      </c>
      <c r="J84" s="16">
        <f t="shared" si="6"/>
        <v>0</v>
      </c>
      <c r="L84" s="3">
        <f t="shared" si="9"/>
        <v>0</v>
      </c>
      <c r="N84" s="16">
        <f>+L84*(assessment!$J$275*assessment!$F$3)</f>
        <v>0</v>
      </c>
      <c r="P84" s="6">
        <f>+N84/payroll!F84</f>
        <v>0</v>
      </c>
      <c r="R84" s="16">
        <f>IF(P84&lt;$R$2,N84, +payroll!F84 * $R$2)</f>
        <v>0</v>
      </c>
      <c r="T84" s="5">
        <f t="shared" si="7"/>
        <v>0</v>
      </c>
      <c r="V84" t="e">
        <f t="shared" si="8"/>
        <v>#DIV/0!</v>
      </c>
    </row>
    <row r="85" spans="1:22">
      <c r="A85" t="s">
        <v>131</v>
      </c>
      <c r="B85" t="s">
        <v>132</v>
      </c>
      <c r="C85" s="40">
        <v>0</v>
      </c>
      <c r="D85" s="40">
        <v>0</v>
      </c>
      <c r="E85" s="40">
        <v>0</v>
      </c>
      <c r="F85" s="16"/>
      <c r="G85" s="16">
        <f t="shared" si="10"/>
        <v>0</v>
      </c>
      <c r="H85" s="14">
        <v>1</v>
      </c>
      <c r="J85" s="16">
        <f t="shared" si="6"/>
        <v>0</v>
      </c>
      <c r="L85" s="3">
        <f t="shared" si="9"/>
        <v>0</v>
      </c>
      <c r="N85" s="16">
        <f>+L85*(assessment!$J$275*assessment!$F$3)</f>
        <v>0</v>
      </c>
      <c r="P85" s="6">
        <f>+N85/payroll!F85</f>
        <v>0</v>
      </c>
      <c r="R85" s="16">
        <f>IF(P85&lt;$R$2,N85, +payroll!F85 * $R$2)</f>
        <v>0</v>
      </c>
      <c r="T85" s="5">
        <f t="shared" si="7"/>
        <v>0</v>
      </c>
      <c r="V85" t="e">
        <f t="shared" si="8"/>
        <v>#DIV/0!</v>
      </c>
    </row>
    <row r="86" spans="1:22">
      <c r="A86" t="s">
        <v>133</v>
      </c>
      <c r="B86" t="s">
        <v>542</v>
      </c>
      <c r="C86" s="40">
        <v>0</v>
      </c>
      <c r="D86" s="40">
        <v>0</v>
      </c>
      <c r="E86" s="40">
        <v>0</v>
      </c>
      <c r="F86" s="16"/>
      <c r="G86" s="16">
        <f t="shared" si="10"/>
        <v>0</v>
      </c>
      <c r="H86" s="14">
        <v>1</v>
      </c>
      <c r="J86" s="16">
        <f t="shared" si="6"/>
        <v>0</v>
      </c>
      <c r="L86" s="3">
        <f t="shared" si="9"/>
        <v>0</v>
      </c>
      <c r="N86" s="16">
        <f>+L86*(assessment!$J$275*assessment!$F$3)</f>
        <v>0</v>
      </c>
      <c r="P86" s="6">
        <f>+N86/payroll!F86</f>
        <v>0</v>
      </c>
      <c r="R86" s="16">
        <f>IF(P86&lt;$R$2,N86, +payroll!F86 * $R$2)</f>
        <v>0</v>
      </c>
      <c r="T86" s="5">
        <f t="shared" si="7"/>
        <v>0</v>
      </c>
      <c r="V86" t="e">
        <f t="shared" si="8"/>
        <v>#DIV/0!</v>
      </c>
    </row>
    <row r="87" spans="1:22">
      <c r="A87" t="s">
        <v>134</v>
      </c>
      <c r="B87" t="s">
        <v>135</v>
      </c>
      <c r="C87" s="40">
        <v>0</v>
      </c>
      <c r="D87" s="40">
        <v>0</v>
      </c>
      <c r="E87" s="40">
        <v>0</v>
      </c>
      <c r="F87" s="16"/>
      <c r="G87" s="16">
        <f t="shared" si="10"/>
        <v>0</v>
      </c>
      <c r="H87" s="14">
        <v>1</v>
      </c>
      <c r="J87" s="16">
        <f t="shared" si="6"/>
        <v>0</v>
      </c>
      <c r="L87" s="3">
        <f t="shared" si="9"/>
        <v>0</v>
      </c>
      <c r="N87" s="16">
        <f>+L87*(assessment!$J$275*assessment!$F$3)</f>
        <v>0</v>
      </c>
      <c r="P87" s="6">
        <f>+N87/payroll!F87</f>
        <v>0</v>
      </c>
      <c r="R87" s="16">
        <f>IF(P87&lt;$R$2,N87, +payroll!F87 * $R$2)</f>
        <v>0</v>
      </c>
      <c r="T87" s="5">
        <f t="shared" si="7"/>
        <v>0</v>
      </c>
      <c r="V87" t="e">
        <f t="shared" si="8"/>
        <v>#DIV/0!</v>
      </c>
    </row>
    <row r="88" spans="1:22">
      <c r="A88" t="s">
        <v>136</v>
      </c>
      <c r="B88" t="s">
        <v>137</v>
      </c>
      <c r="C88" s="40">
        <v>0</v>
      </c>
      <c r="D88" s="40">
        <v>0</v>
      </c>
      <c r="E88" s="40">
        <v>0</v>
      </c>
      <c r="F88" s="16"/>
      <c r="G88" s="16">
        <f t="shared" si="10"/>
        <v>0</v>
      </c>
      <c r="H88" s="14">
        <v>1</v>
      </c>
      <c r="J88" s="16">
        <f t="shared" si="6"/>
        <v>0</v>
      </c>
      <c r="L88" s="3">
        <f t="shared" si="9"/>
        <v>0</v>
      </c>
      <c r="N88" s="16">
        <f>+L88*(assessment!$J$275*assessment!$F$3)</f>
        <v>0</v>
      </c>
      <c r="P88" s="6">
        <f>+N88/payroll!F88</f>
        <v>0</v>
      </c>
      <c r="R88" s="16">
        <f>IF(P88&lt;$R$2,N88, +payroll!F88 * $R$2)</f>
        <v>0</v>
      </c>
      <c r="T88" s="5">
        <f t="shared" si="7"/>
        <v>0</v>
      </c>
      <c r="V88" t="e">
        <f t="shared" si="8"/>
        <v>#DIV/0!</v>
      </c>
    </row>
    <row r="89" spans="1:22">
      <c r="A89" t="s">
        <v>138</v>
      </c>
      <c r="B89" t="s">
        <v>139</v>
      </c>
      <c r="C89" s="40">
        <v>-3538.91</v>
      </c>
      <c r="D89" s="40">
        <v>0</v>
      </c>
      <c r="E89" s="40">
        <v>1327.04</v>
      </c>
      <c r="F89" s="16"/>
      <c r="G89" s="16">
        <f t="shared" si="10"/>
        <v>0</v>
      </c>
      <c r="H89" s="14">
        <v>1</v>
      </c>
      <c r="J89" s="16">
        <f t="shared" si="6"/>
        <v>0</v>
      </c>
      <c r="L89" s="3">
        <f t="shared" si="9"/>
        <v>0</v>
      </c>
      <c r="N89" s="16">
        <f>+L89*(assessment!$J$275*assessment!$F$3)</f>
        <v>0</v>
      </c>
      <c r="P89" s="6">
        <f>+N89/payroll!F89</f>
        <v>0</v>
      </c>
      <c r="R89" s="16">
        <f>IF(P89&lt;$R$2,N89, +payroll!F89 * $R$2)</f>
        <v>0</v>
      </c>
      <c r="T89" s="5">
        <f t="shared" si="7"/>
        <v>0</v>
      </c>
      <c r="V89" t="e">
        <f t="shared" si="8"/>
        <v>#DIV/0!</v>
      </c>
    </row>
    <row r="90" spans="1:22">
      <c r="A90" t="s">
        <v>140</v>
      </c>
      <c r="B90" t="s">
        <v>141</v>
      </c>
      <c r="C90" s="40">
        <v>0</v>
      </c>
      <c r="D90" s="40">
        <v>0</v>
      </c>
      <c r="E90" s="40">
        <v>0</v>
      </c>
      <c r="F90" s="16"/>
      <c r="G90" s="16">
        <f t="shared" si="10"/>
        <v>0</v>
      </c>
      <c r="H90" s="14">
        <v>1</v>
      </c>
      <c r="J90" s="16">
        <f t="shared" si="6"/>
        <v>0</v>
      </c>
      <c r="L90" s="3">
        <f t="shared" si="9"/>
        <v>0</v>
      </c>
      <c r="N90" s="16">
        <f>+L90*(assessment!$J$275*assessment!$F$3)</f>
        <v>0</v>
      </c>
      <c r="P90" s="6">
        <f>+N90/payroll!F90</f>
        <v>0</v>
      </c>
      <c r="R90" s="16">
        <f>IF(P90&lt;$R$2,N90, +payroll!F90 * $R$2)</f>
        <v>0</v>
      </c>
      <c r="T90" s="5">
        <f t="shared" si="7"/>
        <v>0</v>
      </c>
      <c r="V90" t="e">
        <f t="shared" si="8"/>
        <v>#DIV/0!</v>
      </c>
    </row>
    <row r="91" spans="1:22">
      <c r="A91" t="s">
        <v>142</v>
      </c>
      <c r="B91" t="s">
        <v>143</v>
      </c>
      <c r="C91" s="40">
        <v>910685.62</v>
      </c>
      <c r="D91" s="40">
        <v>1029767.82</v>
      </c>
      <c r="E91" s="40">
        <v>1113275.22</v>
      </c>
      <c r="F91" s="16"/>
      <c r="G91" s="16">
        <f t="shared" si="10"/>
        <v>1017909.5533333333</v>
      </c>
      <c r="H91" s="14">
        <v>1</v>
      </c>
      <c r="J91" s="16">
        <f t="shared" ref="J91:J96" si="11">+G91*H91</f>
        <v>1017909.5533333333</v>
      </c>
      <c r="L91" s="3">
        <f t="shared" si="9"/>
        <v>2.7721400333240349E-2</v>
      </c>
      <c r="N91" s="16">
        <f>+L91*(assessment!$J$275*assessment!$F$3)</f>
        <v>871502.06265265017</v>
      </c>
      <c r="P91" s="6">
        <f>+N91/payroll!F91</f>
        <v>1.8332083138621954E-3</v>
      </c>
      <c r="R91" s="16">
        <f>IF(P91&lt;$R$2,N91, +payroll!F91 * $R$2)</f>
        <v>871502.06265265017</v>
      </c>
      <c r="T91" s="5">
        <f t="shared" ref="T91:T96" si="12">+N91-R91</f>
        <v>0</v>
      </c>
      <c r="V91">
        <f t="shared" ref="V91:V96" si="13">+R91/N91</f>
        <v>1</v>
      </c>
    </row>
    <row r="92" spans="1:22">
      <c r="A92" t="s">
        <v>144</v>
      </c>
      <c r="B92" t="s">
        <v>488</v>
      </c>
      <c r="C92" s="40">
        <v>1071418.73</v>
      </c>
      <c r="D92" s="40">
        <v>1233732.6499999999</v>
      </c>
      <c r="E92" s="40">
        <v>1366452.95</v>
      </c>
      <c r="F92" s="16"/>
      <c r="G92" s="16">
        <f t="shared" si="10"/>
        <v>1223868.1100000001</v>
      </c>
      <c r="H92" s="14">
        <v>1</v>
      </c>
      <c r="J92" s="16">
        <f>+G92*H92</f>
        <v>1223868.1100000001</v>
      </c>
      <c r="L92" s="3">
        <f t="shared" si="9"/>
        <v>3.3330405163498944E-2</v>
      </c>
      <c r="N92" s="16">
        <f>+L92*(assessment!$J$275*assessment!$F$3)</f>
        <v>1047837.2845475412</v>
      </c>
      <c r="P92" s="6">
        <f>+N92/payroll!F92</f>
        <v>2.2130623789183464E-3</v>
      </c>
      <c r="R92" s="16">
        <f>IF(P92&lt;$R$2,N92, +payroll!F92 * $R$2)</f>
        <v>1047837.2845475412</v>
      </c>
      <c r="T92" s="5">
        <f>+N92-R92</f>
        <v>0</v>
      </c>
      <c r="V92">
        <f>+R92/N92</f>
        <v>1</v>
      </c>
    </row>
    <row r="93" spans="1:22">
      <c r="A93" t="s">
        <v>145</v>
      </c>
      <c r="B93" t="s">
        <v>146</v>
      </c>
      <c r="C93" s="40">
        <v>0</v>
      </c>
      <c r="D93" s="40">
        <v>8.65</v>
      </c>
      <c r="E93" s="40">
        <v>5053.92</v>
      </c>
      <c r="F93" s="16"/>
      <c r="G93" s="16">
        <f t="shared" si="10"/>
        <v>1687.5233333333333</v>
      </c>
      <c r="H93" s="14">
        <v>1</v>
      </c>
      <c r="J93" s="16">
        <f>+G93*H93</f>
        <v>1687.5233333333333</v>
      </c>
      <c r="L93" s="3">
        <f t="shared" si="9"/>
        <v>4.5957432801201332E-5</v>
      </c>
      <c r="N93" s="16">
        <f>+L93*(assessment!$J$275*assessment!$F$3)</f>
        <v>1444.8042667037178</v>
      </c>
      <c r="P93" s="6">
        <f>+N93/payroll!F93</f>
        <v>1.719730741409963E-3</v>
      </c>
      <c r="R93" s="16">
        <f>IF(P93&lt;$R$2,N93, +payroll!F93 * $R$2)</f>
        <v>1444.8042667037178</v>
      </c>
      <c r="T93" s="5">
        <f>+N93-R93</f>
        <v>0</v>
      </c>
      <c r="V93">
        <f>+R93/N93</f>
        <v>1</v>
      </c>
    </row>
    <row r="94" spans="1:22">
      <c r="A94" t="s">
        <v>487</v>
      </c>
      <c r="B94" t="s">
        <v>492</v>
      </c>
      <c r="C94" s="40">
        <v>3599146.04</v>
      </c>
      <c r="D94" s="40">
        <v>3611746.15</v>
      </c>
      <c r="E94" s="40">
        <v>3806076.89</v>
      </c>
      <c r="F94" s="16"/>
      <c r="G94" s="16">
        <f t="shared" si="10"/>
        <v>3672323.0266666668</v>
      </c>
      <c r="H94" s="14">
        <v>1</v>
      </c>
      <c r="J94" s="16">
        <f t="shared" si="11"/>
        <v>3672323.0266666668</v>
      </c>
      <c r="L94" s="3">
        <f t="shared" si="9"/>
        <v>0.10001078822949863</v>
      </c>
      <c r="N94" s="16">
        <f>+L94*(assessment!$J$275*assessment!$F$3)</f>
        <v>3144127.1790665481</v>
      </c>
      <c r="P94" s="6">
        <f>+N94/payroll!F94</f>
        <v>6.479001038227834E-3</v>
      </c>
      <c r="R94" s="16">
        <f>IF(P94&lt;$R$2,N94, +payroll!F94 * $R$2)</f>
        <v>3144127.1790665481</v>
      </c>
      <c r="T94" s="5">
        <f t="shared" si="12"/>
        <v>0</v>
      </c>
      <c r="V94">
        <f t="shared" si="13"/>
        <v>1</v>
      </c>
    </row>
    <row r="95" spans="1:22">
      <c r="A95" t="s">
        <v>485</v>
      </c>
      <c r="B95" t="s">
        <v>493</v>
      </c>
      <c r="C95" s="40">
        <v>149644.49</v>
      </c>
      <c r="D95" s="40">
        <v>146181.57</v>
      </c>
      <c r="E95" s="40">
        <v>132542.96</v>
      </c>
      <c r="F95" s="16"/>
      <c r="G95" s="16">
        <f t="shared" si="10"/>
        <v>142789.67333333334</v>
      </c>
      <c r="H95" s="14">
        <v>1</v>
      </c>
      <c r="J95" s="16">
        <f t="shared" si="11"/>
        <v>142789.67333333334</v>
      </c>
      <c r="L95" s="3">
        <f t="shared" si="9"/>
        <v>3.8886850849996087E-3</v>
      </c>
      <c r="N95" s="16">
        <f>+L95*(assessment!$J$275*assessment!$F$3)</f>
        <v>122252.01583774452</v>
      </c>
      <c r="P95" s="6">
        <f>+N95/payroll!F95</f>
        <v>8.0238649791654316E-4</v>
      </c>
      <c r="R95" s="16">
        <f>IF(P95&lt;$R$2,N95, +payroll!F95 * $R$2)</f>
        <v>122252.01583774452</v>
      </c>
      <c r="T95" s="5">
        <f t="shared" si="12"/>
        <v>0</v>
      </c>
      <c r="V95">
        <f t="shared" si="13"/>
        <v>1</v>
      </c>
    </row>
    <row r="96" spans="1:22">
      <c r="A96" t="s">
        <v>486</v>
      </c>
      <c r="B96" t="s">
        <v>494</v>
      </c>
      <c r="C96" s="40">
        <v>6017999.7599999998</v>
      </c>
      <c r="D96" s="40">
        <v>6037514.1600000001</v>
      </c>
      <c r="E96" s="40">
        <v>5874097.3200000003</v>
      </c>
      <c r="F96" s="16"/>
      <c r="G96" s="16">
        <f t="shared" si="10"/>
        <v>5976537.080000001</v>
      </c>
      <c r="H96" s="14">
        <v>1</v>
      </c>
      <c r="J96" s="16">
        <f t="shared" si="11"/>
        <v>5976537.080000001</v>
      </c>
      <c r="L96" s="3">
        <f t="shared" si="9"/>
        <v>0.16276296499879789</v>
      </c>
      <c r="N96" s="16">
        <f>+L96*(assessment!$J$275*assessment!$F$3)</f>
        <v>5116922.5946290009</v>
      </c>
      <c r="P96" s="6">
        <f>+N96/payroll!F96</f>
        <v>8.999910050630942E-3</v>
      </c>
      <c r="R96" s="16">
        <f>IF(P96&lt;$R$2,N96, +payroll!F96 * $R$2)</f>
        <v>5116922.5946290009</v>
      </c>
      <c r="T96" s="5">
        <f t="shared" si="12"/>
        <v>0</v>
      </c>
      <c r="V96">
        <f t="shared" si="13"/>
        <v>1</v>
      </c>
    </row>
    <row r="97" spans="1:22">
      <c r="A97" t="s">
        <v>511</v>
      </c>
      <c r="B97" t="s">
        <v>553</v>
      </c>
      <c r="C97" s="40">
        <v>0</v>
      </c>
      <c r="D97" s="40">
        <v>0</v>
      </c>
      <c r="E97" s="40">
        <v>0</v>
      </c>
      <c r="F97" s="16"/>
      <c r="G97" s="16">
        <f t="shared" si="10"/>
        <v>0</v>
      </c>
      <c r="H97" s="14">
        <v>1</v>
      </c>
      <c r="J97" s="16">
        <f>+G97*H97</f>
        <v>0</v>
      </c>
      <c r="L97" s="3">
        <f t="shared" si="9"/>
        <v>0</v>
      </c>
      <c r="N97" s="16">
        <f>+L97*(assessment!$J$275*assessment!$F$3)</f>
        <v>0</v>
      </c>
      <c r="P97" s="6">
        <f>+N97/payroll!F97</f>
        <v>0</v>
      </c>
      <c r="R97" s="16">
        <f>IF(P97&lt;$R$2,N97, +payroll!F97 * $R$2)</f>
        <v>0</v>
      </c>
      <c r="T97" s="5">
        <f>+N97-R97</f>
        <v>0</v>
      </c>
      <c r="V97" t="e">
        <f>+R97/N97</f>
        <v>#DIV/0!</v>
      </c>
    </row>
    <row r="98" spans="1:22">
      <c r="A98" t="s">
        <v>147</v>
      </c>
      <c r="B98" t="s">
        <v>148</v>
      </c>
      <c r="C98" s="40">
        <v>101011.68</v>
      </c>
      <c r="D98" s="40">
        <v>44657.87</v>
      </c>
      <c r="E98" s="40">
        <v>8348.67</v>
      </c>
      <c r="F98" s="16"/>
      <c r="G98" s="16">
        <f t="shared" si="10"/>
        <v>51339.406666666669</v>
      </c>
      <c r="H98" s="14">
        <v>1</v>
      </c>
      <c r="J98" s="16">
        <f t="shared" si="6"/>
        <v>51339.406666666669</v>
      </c>
      <c r="L98" s="3">
        <f t="shared" si="9"/>
        <v>1.3981598270859747E-3</v>
      </c>
      <c r="N98" s="16">
        <f>+L98*(assessment!$J$275*assessment!$F$3)</f>
        <v>43955.18114438159</v>
      </c>
      <c r="P98" s="6">
        <f>+N98/payroll!F98</f>
        <v>1.3720003813329081E-3</v>
      </c>
      <c r="R98" s="16">
        <f>IF(P98&lt;$R$2,N98, +payroll!F98 * $R$2)</f>
        <v>43955.18114438159</v>
      </c>
      <c r="T98" s="5">
        <f t="shared" si="7"/>
        <v>0</v>
      </c>
      <c r="V98">
        <f t="shared" si="8"/>
        <v>1</v>
      </c>
    </row>
    <row r="99" spans="1:22">
      <c r="A99" t="s">
        <v>149</v>
      </c>
      <c r="B99" t="s">
        <v>150</v>
      </c>
      <c r="C99" s="40">
        <v>6513.64</v>
      </c>
      <c r="D99" s="40">
        <v>14732.9</v>
      </c>
      <c r="E99" s="40">
        <v>97268.78</v>
      </c>
      <c r="F99" s="16"/>
      <c r="G99" s="16">
        <f t="shared" si="10"/>
        <v>39505.106666666667</v>
      </c>
      <c r="H99" s="14">
        <v>1</v>
      </c>
      <c r="J99" s="16">
        <f t="shared" si="6"/>
        <v>39505.106666666667</v>
      </c>
      <c r="L99" s="3">
        <f t="shared" si="9"/>
        <v>1.0758685519040472E-3</v>
      </c>
      <c r="N99" s="16">
        <f>+L99*(assessment!$J$275*assessment!$F$3)</f>
        <v>33823.026645706916</v>
      </c>
      <c r="P99" s="6">
        <f>+N99/payroll!F99</f>
        <v>4.6101653907819028E-3</v>
      </c>
      <c r="R99" s="16">
        <f>IF(P99&lt;$R$2,N99, +payroll!F99 * $R$2)</f>
        <v>33823.026645706916</v>
      </c>
      <c r="T99" s="5">
        <f t="shared" si="7"/>
        <v>0</v>
      </c>
      <c r="V99">
        <f t="shared" si="8"/>
        <v>1</v>
      </c>
    </row>
    <row r="100" spans="1:22">
      <c r="A100" t="s">
        <v>151</v>
      </c>
      <c r="B100" t="s">
        <v>152</v>
      </c>
      <c r="C100" s="40">
        <v>8.1999999999999993</v>
      </c>
      <c r="D100" s="40">
        <v>0</v>
      </c>
      <c r="E100" s="40">
        <v>0</v>
      </c>
      <c r="F100" s="16"/>
      <c r="G100" s="16">
        <f t="shared" si="10"/>
        <v>2.7333333333333329</v>
      </c>
      <c r="H100" s="14">
        <v>1</v>
      </c>
      <c r="J100" s="16">
        <f t="shared" si="6"/>
        <v>2.7333333333333329</v>
      </c>
      <c r="L100" s="3">
        <f t="shared" si="9"/>
        <v>7.4438664348315348E-8</v>
      </c>
      <c r="N100" s="16">
        <f>+L100*(assessment!$J$275*assessment!$F$3)</f>
        <v>2.3401938120303489</v>
      </c>
      <c r="P100" s="6">
        <f>+N100/payroll!F100</f>
        <v>2.8157116169505537E-6</v>
      </c>
      <c r="R100" s="16">
        <f>IF(P100&lt;$R$2,N100, +payroll!F100 * $R$2)</f>
        <v>2.3401938120303489</v>
      </c>
      <c r="T100" s="5">
        <f t="shared" si="7"/>
        <v>0</v>
      </c>
      <c r="V100">
        <f t="shared" si="8"/>
        <v>1</v>
      </c>
    </row>
    <row r="101" spans="1:22">
      <c r="A101" t="s">
        <v>153</v>
      </c>
      <c r="B101" t="s">
        <v>154</v>
      </c>
      <c r="C101" s="40">
        <v>12923.45</v>
      </c>
      <c r="D101" s="40">
        <v>3372.63</v>
      </c>
      <c r="E101" s="40">
        <v>22521.040000000001</v>
      </c>
      <c r="F101" s="16"/>
      <c r="G101" s="16">
        <f t="shared" si="10"/>
        <v>12939.04</v>
      </c>
      <c r="H101" s="14">
        <v>1</v>
      </c>
      <c r="J101" s="16">
        <f t="shared" si="6"/>
        <v>12939.04</v>
      </c>
      <c r="L101" s="3">
        <f t="shared" ref="L101:L132" si="14">+J101/$J$267</f>
        <v>3.5237738617661945E-4</v>
      </c>
      <c r="N101" s="16">
        <f>+L101*(assessment!$J$275*assessment!$F$3)</f>
        <v>11077.998051809698</v>
      </c>
      <c r="P101" s="6">
        <f>+N101/payroll!F101</f>
        <v>6.9613103954956252E-4</v>
      </c>
      <c r="R101" s="16">
        <f>IF(P101&lt;$R$2,N101, +payroll!F101 * $R$2)</f>
        <v>11077.998051809698</v>
      </c>
      <c r="T101" s="5">
        <f t="shared" si="7"/>
        <v>0</v>
      </c>
      <c r="V101">
        <f t="shared" si="8"/>
        <v>1</v>
      </c>
    </row>
    <row r="102" spans="1:22">
      <c r="A102" t="s">
        <v>155</v>
      </c>
      <c r="B102" t="s">
        <v>480</v>
      </c>
      <c r="C102" s="40">
        <v>60486.57</v>
      </c>
      <c r="D102" s="40">
        <v>178628.24</v>
      </c>
      <c r="E102" s="40">
        <v>97694.57</v>
      </c>
      <c r="F102" s="16"/>
      <c r="G102" s="16">
        <f t="shared" si="10"/>
        <v>112269.79333333333</v>
      </c>
      <c r="H102" s="14">
        <v>1</v>
      </c>
      <c r="J102" s="16">
        <f t="shared" si="6"/>
        <v>112269.79333333333</v>
      </c>
      <c r="L102" s="3">
        <f t="shared" si="14"/>
        <v>3.0575171203883174E-3</v>
      </c>
      <c r="N102" s="16">
        <f>+L102*(assessment!$J$275*assessment!$F$3)</f>
        <v>96121.856940216894</v>
      </c>
      <c r="P102" s="6">
        <f>+N102/payroll!F102</f>
        <v>6.2090182736121262E-4</v>
      </c>
      <c r="R102" s="16">
        <f>IF(P102&lt;$R$2,N102, +payroll!F102 * $R$2)</f>
        <v>96121.856940216894</v>
      </c>
      <c r="T102" s="5">
        <f t="shared" si="7"/>
        <v>0</v>
      </c>
      <c r="V102">
        <f t="shared" si="8"/>
        <v>1</v>
      </c>
    </row>
    <row r="103" spans="1:22">
      <c r="A103" t="s">
        <v>156</v>
      </c>
      <c r="B103" t="s">
        <v>543</v>
      </c>
      <c r="C103" s="40">
        <v>0</v>
      </c>
      <c r="D103" s="40">
        <v>0</v>
      </c>
      <c r="E103" s="40">
        <v>623.94000000000005</v>
      </c>
      <c r="F103" s="16"/>
      <c r="G103" s="16">
        <f t="shared" si="10"/>
        <v>207.98000000000002</v>
      </c>
      <c r="H103" s="14">
        <v>1</v>
      </c>
      <c r="J103" s="16">
        <f>+G103*H103</f>
        <v>207.98000000000002</v>
      </c>
      <c r="L103" s="3">
        <f t="shared" si="14"/>
        <v>5.6640561260351087E-6</v>
      </c>
      <c r="N103" s="16">
        <f>+L103*(assessment!$J$275*assessment!$F$3)</f>
        <v>178.06591793636784</v>
      </c>
      <c r="P103" s="6">
        <f>+N103/payroll!F103</f>
        <v>4.836150971586259E-5</v>
      </c>
      <c r="R103" s="16">
        <f>IF(P103&lt;$R$2,N103, +payroll!F103 * $R$2)</f>
        <v>178.06591793636784</v>
      </c>
      <c r="T103" s="5">
        <f>+N103-R103</f>
        <v>0</v>
      </c>
      <c r="V103">
        <f>+R103/N103</f>
        <v>1</v>
      </c>
    </row>
    <row r="104" spans="1:22">
      <c r="A104" t="s">
        <v>514</v>
      </c>
      <c r="B104" t="s">
        <v>515</v>
      </c>
      <c r="C104" s="40">
        <v>22834.33</v>
      </c>
      <c r="D104" s="40">
        <v>17255.3</v>
      </c>
      <c r="E104" s="40">
        <v>17813.060000000001</v>
      </c>
      <c r="F104" s="16"/>
      <c r="G104" s="16">
        <f t="shared" si="10"/>
        <v>19300.896666666667</v>
      </c>
      <c r="H104" s="14">
        <v>1</v>
      </c>
      <c r="J104" s="16">
        <f>+G104*H104</f>
        <v>19300.896666666667</v>
      </c>
      <c r="L104" s="3">
        <f t="shared" si="14"/>
        <v>5.256340128993362E-4</v>
      </c>
      <c r="N104" s="16">
        <f>+L104*(assessment!$J$275*assessment!$F$3)</f>
        <v>16524.819126574585</v>
      </c>
      <c r="P104" s="6">
        <f>+N104/payroll!F104</f>
        <v>4.506300077667466E-4</v>
      </c>
      <c r="R104" s="16">
        <f>IF(P104&lt;$R$2,N104, +payroll!F104 * $R$2)</f>
        <v>16524.819126574585</v>
      </c>
      <c r="T104" s="5">
        <f>+N104-R104</f>
        <v>0</v>
      </c>
      <c r="V104">
        <f>+R104/N104</f>
        <v>1</v>
      </c>
    </row>
    <row r="105" spans="1:22">
      <c r="A105" t="s">
        <v>559</v>
      </c>
      <c r="B105" t="s">
        <v>560</v>
      </c>
      <c r="C105" s="40">
        <v>3764159.36</v>
      </c>
      <c r="D105" s="40">
        <v>3313583.01</v>
      </c>
      <c r="E105" s="40">
        <v>4156804.75</v>
      </c>
      <c r="F105" s="16"/>
      <c r="G105" s="16">
        <f t="shared" si="10"/>
        <v>3744849.0399999996</v>
      </c>
      <c r="H105" s="14">
        <v>1</v>
      </c>
      <c r="J105" s="16">
        <f t="shared" ref="J105:J167" si="15">+G105*H105</f>
        <v>3744849.0399999996</v>
      </c>
      <c r="L105" s="3">
        <f t="shared" si="14"/>
        <v>0.10198593685012353</v>
      </c>
      <c r="N105" s="16">
        <f>+L105*(assessment!$J$275*assessment!$F$3)</f>
        <v>3206221.6647789488</v>
      </c>
      <c r="P105" s="6">
        <f>+N105/payroll!F105</f>
        <v>2.8622938090151383E-2</v>
      </c>
      <c r="R105" s="16">
        <f>IF(P105&lt;$R$2,N105, +payroll!F105 * $R$2)</f>
        <v>3206221.6647789488</v>
      </c>
      <c r="T105" s="5">
        <f t="shared" ref="T105:T167" si="16">+N105-R105</f>
        <v>0</v>
      </c>
      <c r="V105">
        <f t="shared" ref="V105:V167" si="17">+R105/N105</f>
        <v>1</v>
      </c>
    </row>
    <row r="106" spans="1:22">
      <c r="A106" t="s">
        <v>157</v>
      </c>
      <c r="B106" t="s">
        <v>158</v>
      </c>
      <c r="C106" s="40">
        <v>13219475.18</v>
      </c>
      <c r="D106" s="40">
        <v>11522152.82</v>
      </c>
      <c r="E106" s="40">
        <v>12076390.27</v>
      </c>
      <c r="F106" s="16"/>
      <c r="G106" s="16">
        <f t="shared" si="10"/>
        <v>12272672.756666666</v>
      </c>
      <c r="H106" s="14">
        <v>1</v>
      </c>
      <c r="J106" s="16">
        <f t="shared" si="15"/>
        <v>12272672.756666666</v>
      </c>
      <c r="L106" s="3">
        <f t="shared" si="14"/>
        <v>0.3342297687769113</v>
      </c>
      <c r="N106" s="16">
        <f>+L106*(assessment!$J$275*assessment!$F$3)</f>
        <v>10507475.430082237</v>
      </c>
      <c r="P106" s="6">
        <f>+N106/payroll!F106</f>
        <v>7.6003792060649533E-3</v>
      </c>
      <c r="R106" s="16">
        <f>IF(P106&lt;$R$2,N106, +payroll!F106 * $R$2)</f>
        <v>10507475.430082237</v>
      </c>
      <c r="T106" s="5">
        <f t="shared" si="16"/>
        <v>0</v>
      </c>
      <c r="V106">
        <f t="shared" si="17"/>
        <v>1</v>
      </c>
    </row>
    <row r="107" spans="1:22">
      <c r="A107" t="s">
        <v>519</v>
      </c>
      <c r="B107" t="s">
        <v>518</v>
      </c>
      <c r="C107" s="40">
        <v>43976.38</v>
      </c>
      <c r="D107" s="40">
        <v>92668.04</v>
      </c>
      <c r="E107" s="40">
        <v>97410.09</v>
      </c>
      <c r="F107" s="16"/>
      <c r="G107" s="16">
        <f t="shared" si="10"/>
        <v>78018.17</v>
      </c>
      <c r="H107" s="14">
        <v>1</v>
      </c>
      <c r="J107" s="16">
        <f>+G107*H107</f>
        <v>78018.17</v>
      </c>
      <c r="L107" s="3">
        <f t="shared" si="14"/>
        <v>2.1247201352560269E-3</v>
      </c>
      <c r="N107" s="16">
        <f>+L107*(assessment!$J$275*assessment!$F$3)</f>
        <v>66796.697070706767</v>
      </c>
      <c r="P107" s="6">
        <f>+N107/payroll!F107</f>
        <v>1.3955912576448244E-3</v>
      </c>
      <c r="R107" s="16">
        <f>IF(P107&lt;$R$2,N107, +payroll!F107 * $R$2)</f>
        <v>66796.697070706767</v>
      </c>
      <c r="T107" s="5">
        <f>+N107-R107</f>
        <v>0</v>
      </c>
      <c r="V107">
        <f>+R107/N107</f>
        <v>1</v>
      </c>
    </row>
    <row r="108" spans="1:22">
      <c r="A108" t="s">
        <v>159</v>
      </c>
      <c r="B108" t="s">
        <v>160</v>
      </c>
      <c r="C108" s="40">
        <v>1355.64</v>
      </c>
      <c r="D108" s="40">
        <v>3965.47</v>
      </c>
      <c r="E108" s="40">
        <v>12197.28</v>
      </c>
      <c r="F108" s="16"/>
      <c r="G108" s="16">
        <f t="shared" si="10"/>
        <v>5839.4633333333331</v>
      </c>
      <c r="H108" s="14">
        <v>1</v>
      </c>
      <c r="J108" s="16">
        <f t="shared" si="15"/>
        <v>5839.4633333333331</v>
      </c>
      <c r="L108" s="3">
        <f t="shared" si="14"/>
        <v>1.5902994550401028E-4</v>
      </c>
      <c r="N108" s="16">
        <f>+L108*(assessment!$J$275*assessment!$F$3)</f>
        <v>4999.5643749676037</v>
      </c>
      <c r="P108" s="6">
        <f>+N108/payroll!F108</f>
        <v>8.4031863305261055E-5</v>
      </c>
      <c r="R108" s="16">
        <f>IF(P108&lt;$R$2,N108, +payroll!F108 * $R$2)</f>
        <v>4999.5643749676037</v>
      </c>
      <c r="T108" s="5">
        <f t="shared" si="16"/>
        <v>0</v>
      </c>
      <c r="V108">
        <f t="shared" si="17"/>
        <v>1</v>
      </c>
    </row>
    <row r="109" spans="1:22">
      <c r="A109" t="s">
        <v>161</v>
      </c>
      <c r="B109" t="s">
        <v>162</v>
      </c>
      <c r="C109" s="40">
        <v>180333.27</v>
      </c>
      <c r="D109" s="40">
        <v>146633.37</v>
      </c>
      <c r="E109" s="40">
        <v>156758.84</v>
      </c>
      <c r="F109" s="16"/>
      <c r="G109" s="16">
        <f t="shared" si="10"/>
        <v>161241.82666666666</v>
      </c>
      <c r="H109" s="14">
        <v>1</v>
      </c>
      <c r="J109" s="16">
        <f t="shared" si="15"/>
        <v>161241.82666666666</v>
      </c>
      <c r="L109" s="3">
        <f t="shared" si="14"/>
        <v>4.3912047124936258E-3</v>
      </c>
      <c r="N109" s="16">
        <f>+L109*(assessment!$J$275*assessment!$F$3)</f>
        <v>138050.16768505005</v>
      </c>
      <c r="P109" s="6">
        <f>+N109/payroll!F109</f>
        <v>1.9067515498225483E-3</v>
      </c>
      <c r="R109" s="16">
        <f>IF(P109&lt;$R$2,N109, +payroll!F109 * $R$2)</f>
        <v>138050.16768505005</v>
      </c>
      <c r="T109" s="5">
        <f t="shared" si="16"/>
        <v>0</v>
      </c>
      <c r="V109">
        <f t="shared" si="17"/>
        <v>1</v>
      </c>
    </row>
    <row r="110" spans="1:22">
      <c r="A110" t="s">
        <v>163</v>
      </c>
      <c r="B110" t="s">
        <v>164</v>
      </c>
      <c r="C110" s="40">
        <v>198472.69</v>
      </c>
      <c r="D110" s="40">
        <v>208361.78</v>
      </c>
      <c r="E110" s="40">
        <v>188735.18</v>
      </c>
      <c r="F110" s="16"/>
      <c r="G110" s="16">
        <f t="shared" si="10"/>
        <v>198523.21666666665</v>
      </c>
      <c r="H110" s="14">
        <v>1</v>
      </c>
      <c r="J110" s="16">
        <f t="shared" si="15"/>
        <v>198523.21666666665</v>
      </c>
      <c r="L110" s="3">
        <f t="shared" si="14"/>
        <v>5.406513325901665E-3</v>
      </c>
      <c r="N110" s="16">
        <f>+L110*(assessment!$J$275*assessment!$F$3)</f>
        <v>169969.31823940011</v>
      </c>
      <c r="P110" s="6">
        <f>+N110/payroll!F110</f>
        <v>2.3945069989079796E-3</v>
      </c>
      <c r="R110" s="16">
        <f>IF(P110&lt;$R$2,N110, +payroll!F110 * $R$2)</f>
        <v>169969.31823940011</v>
      </c>
      <c r="T110" s="5">
        <f t="shared" si="16"/>
        <v>0</v>
      </c>
      <c r="V110">
        <f t="shared" si="17"/>
        <v>1</v>
      </c>
    </row>
    <row r="111" spans="1:22">
      <c r="A111" t="s">
        <v>165</v>
      </c>
      <c r="B111" t="s">
        <v>166</v>
      </c>
      <c r="C111" s="40">
        <v>338619.3</v>
      </c>
      <c r="D111" s="40">
        <v>432380.35</v>
      </c>
      <c r="E111" s="40">
        <v>595664.48999999953</v>
      </c>
      <c r="F111" s="16"/>
      <c r="G111" s="16">
        <f t="shared" si="10"/>
        <v>455554.71333333314</v>
      </c>
      <c r="H111" s="14">
        <v>1</v>
      </c>
      <c r="J111" s="16">
        <f t="shared" si="15"/>
        <v>455554.71333333314</v>
      </c>
      <c r="L111" s="3">
        <f t="shared" si="14"/>
        <v>1.2406421121260858E-2</v>
      </c>
      <c r="N111" s="16">
        <f>+L111*(assessment!$J$275*assessment!$F$3)</f>
        <v>390031.58092094853</v>
      </c>
      <c r="P111" s="6">
        <f>+N111/payroll!F111</f>
        <v>8.986646630048384E-4</v>
      </c>
      <c r="R111" s="16">
        <f>IF(P111&lt;$R$2,N111, +payroll!F111 * $R$2)</f>
        <v>390031.58092094853</v>
      </c>
      <c r="T111" s="5">
        <f t="shared" si="16"/>
        <v>0</v>
      </c>
      <c r="V111">
        <f t="shared" si="17"/>
        <v>1</v>
      </c>
    </row>
    <row r="112" spans="1:22">
      <c r="A112" t="s">
        <v>167</v>
      </c>
      <c r="B112" t="s">
        <v>168</v>
      </c>
      <c r="C112" s="40">
        <v>80963.95</v>
      </c>
      <c r="D112" s="40">
        <v>81425.31</v>
      </c>
      <c r="E112" s="40">
        <v>60142.709999999992</v>
      </c>
      <c r="F112" s="16"/>
      <c r="G112" s="16">
        <f t="shared" si="10"/>
        <v>74177.323333333334</v>
      </c>
      <c r="H112" s="14">
        <v>1</v>
      </c>
      <c r="J112" s="16">
        <f t="shared" si="15"/>
        <v>74177.323333333334</v>
      </c>
      <c r="L112" s="3">
        <f t="shared" si="14"/>
        <v>2.0201198319023637E-3</v>
      </c>
      <c r="N112" s="16">
        <f>+L112*(assessment!$J$275*assessment!$F$3)</f>
        <v>63508.285264990649</v>
      </c>
      <c r="P112" s="6">
        <f>+N112/payroll!F112</f>
        <v>6.3109339996089773E-4</v>
      </c>
      <c r="R112" s="16">
        <f>IF(P112&lt;$R$2,N112, +payroll!F112 * $R$2)</f>
        <v>63508.285264990649</v>
      </c>
      <c r="T112" s="5">
        <f t="shared" si="16"/>
        <v>0</v>
      </c>
      <c r="V112">
        <f t="shared" si="17"/>
        <v>1</v>
      </c>
    </row>
    <row r="113" spans="1:22">
      <c r="A113" t="s">
        <v>169</v>
      </c>
      <c r="B113" t="s">
        <v>170</v>
      </c>
      <c r="C113" s="40">
        <v>494424.69</v>
      </c>
      <c r="D113" s="40">
        <v>442767.32</v>
      </c>
      <c r="E113" s="40">
        <v>448964.69000000134</v>
      </c>
      <c r="F113" s="16"/>
      <c r="G113" s="16">
        <f t="shared" si="10"/>
        <v>462052.2333333338</v>
      </c>
      <c r="H113" s="14">
        <v>1</v>
      </c>
      <c r="J113" s="16">
        <f t="shared" si="15"/>
        <v>462052.2333333338</v>
      </c>
      <c r="L113" s="3">
        <f t="shared" si="14"/>
        <v>1.2583372356764461E-2</v>
      </c>
      <c r="N113" s="16">
        <f>+L113*(assessment!$J$275*assessment!$F$3)</f>
        <v>395594.55266395275</v>
      </c>
      <c r="P113" s="6">
        <f>+N113/payroll!F113</f>
        <v>1.1396583612075927E-3</v>
      </c>
      <c r="R113" s="16">
        <f>IF(P113&lt;$R$2,N113, +payroll!F113 * $R$2)</f>
        <v>395594.55266395275</v>
      </c>
      <c r="T113" s="5">
        <f t="shared" si="16"/>
        <v>0</v>
      </c>
      <c r="V113">
        <f t="shared" si="17"/>
        <v>1</v>
      </c>
    </row>
    <row r="114" spans="1:22">
      <c r="A114" t="s">
        <v>171</v>
      </c>
      <c r="B114" t="s">
        <v>172</v>
      </c>
      <c r="C114" s="40">
        <v>51406.3</v>
      </c>
      <c r="D114" s="40">
        <v>58183.8</v>
      </c>
      <c r="E114" s="40">
        <v>34434.289999999994</v>
      </c>
      <c r="F114" s="16"/>
      <c r="G114" s="16">
        <f t="shared" si="10"/>
        <v>48008.130000000005</v>
      </c>
      <c r="H114" s="14">
        <v>1</v>
      </c>
      <c r="J114" s="16">
        <f t="shared" si="15"/>
        <v>48008.130000000005</v>
      </c>
      <c r="L114" s="3">
        <f t="shared" si="14"/>
        <v>1.3074369786805937E-3</v>
      </c>
      <c r="N114" s="16">
        <f>+L114*(assessment!$J$275*assessment!$F$3)</f>
        <v>41103.047104810459</v>
      </c>
      <c r="P114" s="6">
        <f>+N114/payroll!F114</f>
        <v>5.0831848868020872E-4</v>
      </c>
      <c r="R114" s="16">
        <f>IF(P114&lt;$R$2,N114, +payroll!F114 * $R$2)</f>
        <v>41103.047104810459</v>
      </c>
      <c r="T114" s="5">
        <f t="shared" si="16"/>
        <v>0</v>
      </c>
      <c r="V114">
        <f t="shared" si="17"/>
        <v>1</v>
      </c>
    </row>
    <row r="115" spans="1:22">
      <c r="A115" t="s">
        <v>173</v>
      </c>
      <c r="B115" t="s">
        <v>174</v>
      </c>
      <c r="C115" s="40">
        <v>46424.65</v>
      </c>
      <c r="D115" s="40">
        <v>56337.45</v>
      </c>
      <c r="E115" s="40">
        <v>117144.40000000021</v>
      </c>
      <c r="F115" s="16"/>
      <c r="G115" s="16">
        <f t="shared" si="10"/>
        <v>73302.166666666744</v>
      </c>
      <c r="H115" s="14">
        <v>1</v>
      </c>
      <c r="J115" s="16">
        <f t="shared" si="15"/>
        <v>73302.166666666744</v>
      </c>
      <c r="L115" s="3">
        <f t="shared" si="14"/>
        <v>1.996286114818638E-3</v>
      </c>
      <c r="N115" s="16">
        <f>+L115*(assessment!$J$275*assessment!$F$3)</f>
        <v>62759.003722591784</v>
      </c>
      <c r="P115" s="6">
        <f>+N115/payroll!F115</f>
        <v>1.6255030098325616E-3</v>
      </c>
      <c r="R115" s="16">
        <f>IF(P115&lt;$R$2,N115, +payroll!F115 * $R$2)</f>
        <v>62759.003722591784</v>
      </c>
      <c r="T115" s="5">
        <f t="shared" si="16"/>
        <v>0</v>
      </c>
      <c r="V115">
        <f t="shared" si="17"/>
        <v>1</v>
      </c>
    </row>
    <row r="116" spans="1:22">
      <c r="A116" t="s">
        <v>175</v>
      </c>
      <c r="B116" t="s">
        <v>176</v>
      </c>
      <c r="C116" s="40">
        <v>61261.01</v>
      </c>
      <c r="D116" s="40">
        <v>58749.1</v>
      </c>
      <c r="E116" s="40">
        <v>10470.98</v>
      </c>
      <c r="F116" s="16"/>
      <c r="G116" s="16">
        <f t="shared" si="10"/>
        <v>43493.696666666663</v>
      </c>
      <c r="H116" s="14">
        <v>1</v>
      </c>
      <c r="J116" s="16">
        <f t="shared" si="15"/>
        <v>43493.696666666663</v>
      </c>
      <c r="L116" s="3">
        <f t="shared" si="14"/>
        <v>1.1844924466234547E-3</v>
      </c>
      <c r="N116" s="16">
        <f>+L116*(assessment!$J$275*assessment!$F$3)</f>
        <v>37237.931634753062</v>
      </c>
      <c r="P116" s="6">
        <f>+N116/payroll!F116</f>
        <v>8.7868834891285344E-4</v>
      </c>
      <c r="R116" s="16">
        <f>IF(P116&lt;$R$2,N116, +payroll!F116 * $R$2)</f>
        <v>37237.931634753062</v>
      </c>
      <c r="T116" s="5">
        <f t="shared" si="16"/>
        <v>0</v>
      </c>
      <c r="V116">
        <f t="shared" si="17"/>
        <v>1</v>
      </c>
    </row>
    <row r="117" spans="1:22">
      <c r="A117" t="s">
        <v>177</v>
      </c>
      <c r="B117" t="s">
        <v>544</v>
      </c>
      <c r="C117" s="40">
        <v>228162.97000000035</v>
      </c>
      <c r="D117" s="40">
        <v>164575.72999999995</v>
      </c>
      <c r="E117" s="40">
        <v>179655.04000000021</v>
      </c>
      <c r="F117" s="16"/>
      <c r="G117" s="16">
        <f t="shared" si="10"/>
        <v>190797.91333333348</v>
      </c>
      <c r="H117" s="14">
        <v>1</v>
      </c>
      <c r="J117" s="16">
        <f t="shared" si="15"/>
        <v>190797.91333333348</v>
      </c>
      <c r="L117" s="3">
        <f t="shared" si="14"/>
        <v>5.196125059382552E-3</v>
      </c>
      <c r="N117" s="16">
        <f>+L117*(assessment!$J$275*assessment!$F$3)</f>
        <v>163355.15712108655</v>
      </c>
      <c r="P117" s="6">
        <f>+N117/payroll!F117</f>
        <v>5.834612682936415E-4</v>
      </c>
      <c r="R117" s="16">
        <f>IF(P117&lt;$R$2,N117, +payroll!F117 * $R$2)</f>
        <v>163355.15712108655</v>
      </c>
      <c r="T117" s="5">
        <f t="shared" si="16"/>
        <v>0</v>
      </c>
      <c r="V117">
        <f t="shared" si="17"/>
        <v>1</v>
      </c>
    </row>
    <row r="118" spans="1:22">
      <c r="A118" t="s">
        <v>178</v>
      </c>
      <c r="B118" t="s">
        <v>179</v>
      </c>
      <c r="C118" s="40">
        <v>210704.6</v>
      </c>
      <c r="D118" s="40">
        <v>202625.49</v>
      </c>
      <c r="E118" s="40">
        <v>213091.13999999984</v>
      </c>
      <c r="F118" s="16"/>
      <c r="G118" s="16">
        <f t="shared" si="10"/>
        <v>208807.07666666657</v>
      </c>
      <c r="H118" s="14">
        <v>1</v>
      </c>
      <c r="J118" s="16">
        <f t="shared" si="15"/>
        <v>208807.07666666657</v>
      </c>
      <c r="L118" s="3">
        <f t="shared" si="14"/>
        <v>5.6865804488571755E-3</v>
      </c>
      <c r="N118" s="16">
        <f>+L118*(assessment!$J$275*assessment!$F$3)</f>
        <v>178774.0348988341</v>
      </c>
      <c r="P118" s="6">
        <f>+N118/payroll!F118</f>
        <v>6.8649866949061628E-4</v>
      </c>
      <c r="R118" s="16">
        <f>IF(P118&lt;$R$2,N118, +payroll!F118 * $R$2)</f>
        <v>178774.0348988341</v>
      </c>
      <c r="T118" s="5">
        <f t="shared" si="16"/>
        <v>0</v>
      </c>
      <c r="V118">
        <f t="shared" si="17"/>
        <v>1</v>
      </c>
    </row>
    <row r="119" spans="1:22">
      <c r="A119" t="s">
        <v>180</v>
      </c>
      <c r="B119" t="s">
        <v>181</v>
      </c>
      <c r="C119" s="40">
        <v>195653.78</v>
      </c>
      <c r="D119" s="40">
        <v>152533.32</v>
      </c>
      <c r="E119" s="40">
        <v>157752.61000000002</v>
      </c>
      <c r="F119" s="16"/>
      <c r="G119" s="16">
        <f t="shared" si="10"/>
        <v>168646.56999999998</v>
      </c>
      <c r="H119" s="14">
        <v>1</v>
      </c>
      <c r="J119" s="16">
        <f t="shared" si="15"/>
        <v>168646.56999999998</v>
      </c>
      <c r="L119" s="3">
        <f t="shared" si="14"/>
        <v>4.5928629577041474E-3</v>
      </c>
      <c r="N119" s="16">
        <f>+L119*(assessment!$J$275*assessment!$F$3)</f>
        <v>144389.87543932066</v>
      </c>
      <c r="P119" s="6">
        <f>+N119/payroll!F119</f>
        <v>1.1181870012814583E-3</v>
      </c>
      <c r="R119" s="16">
        <f>IF(P119&lt;$R$2,N119, +payroll!F119 * $R$2)</f>
        <v>144389.87543932066</v>
      </c>
      <c r="T119" s="5">
        <f t="shared" si="16"/>
        <v>0</v>
      </c>
      <c r="V119">
        <f t="shared" si="17"/>
        <v>1</v>
      </c>
    </row>
    <row r="120" spans="1:22">
      <c r="A120" t="s">
        <v>182</v>
      </c>
      <c r="B120" s="36" t="s">
        <v>565</v>
      </c>
      <c r="C120" s="40">
        <v>273736.40000000002</v>
      </c>
      <c r="D120" s="40">
        <v>403146.45</v>
      </c>
      <c r="E120" s="40">
        <v>381060.95000000106</v>
      </c>
      <c r="F120" s="16"/>
      <c r="G120" s="16">
        <f t="shared" si="10"/>
        <v>352647.93333333376</v>
      </c>
      <c r="H120" s="14">
        <v>1</v>
      </c>
      <c r="J120" s="16">
        <f t="shared" si="15"/>
        <v>352647.93333333376</v>
      </c>
      <c r="L120" s="3">
        <f t="shared" si="14"/>
        <v>9.6038931009245574E-3</v>
      </c>
      <c r="N120" s="16">
        <f>+L120*(assessment!$J$275*assessment!$F$3)</f>
        <v>301926.04076047277</v>
      </c>
      <c r="P120" s="6">
        <f>+N120/payroll!F120</f>
        <v>1.3163723810320847E-3</v>
      </c>
      <c r="R120" s="16">
        <f>IF(P120&lt;$R$2,N120, +payroll!F120 * $R$2)</f>
        <v>301926.04076047277</v>
      </c>
      <c r="T120" s="5">
        <f t="shared" si="16"/>
        <v>0</v>
      </c>
      <c r="V120">
        <f t="shared" si="17"/>
        <v>1</v>
      </c>
    </row>
    <row r="121" spans="1:22">
      <c r="A121" t="s">
        <v>183</v>
      </c>
      <c r="B121" t="s">
        <v>184</v>
      </c>
      <c r="C121" s="40">
        <v>154457.73000000001</v>
      </c>
      <c r="D121" s="40">
        <v>149891.56</v>
      </c>
      <c r="E121" s="40">
        <v>103593.71999999987</v>
      </c>
      <c r="F121" s="16"/>
      <c r="G121" s="16">
        <f t="shared" si="10"/>
        <v>135981.0033333333</v>
      </c>
      <c r="H121" s="14">
        <v>1</v>
      </c>
      <c r="J121" s="16">
        <f t="shared" si="15"/>
        <v>135981.0033333333</v>
      </c>
      <c r="L121" s="3">
        <f t="shared" si="14"/>
        <v>3.7032600969062746E-3</v>
      </c>
      <c r="N121" s="16">
        <f>+L121*(assessment!$J$275*assessment!$F$3)</f>
        <v>116422.64727597985</v>
      </c>
      <c r="P121" s="6">
        <f>+N121/payroll!F121</f>
        <v>1.2805371488345176E-3</v>
      </c>
      <c r="R121" s="16">
        <f>IF(P121&lt;$R$2,N121, +payroll!F121 * $R$2)</f>
        <v>116422.64727597985</v>
      </c>
      <c r="T121" s="5">
        <f t="shared" si="16"/>
        <v>0</v>
      </c>
      <c r="V121">
        <f t="shared" si="17"/>
        <v>1</v>
      </c>
    </row>
    <row r="122" spans="1:22">
      <c r="A122" t="s">
        <v>185</v>
      </c>
      <c r="B122" t="s">
        <v>186</v>
      </c>
      <c r="C122" s="40">
        <v>82338.539999999994</v>
      </c>
      <c r="D122" s="40">
        <v>54526.9</v>
      </c>
      <c r="E122" s="40">
        <v>14094.140000000009</v>
      </c>
      <c r="F122" s="16"/>
      <c r="G122" s="16">
        <f t="shared" si="10"/>
        <v>50319.860000000008</v>
      </c>
      <c r="H122" s="14">
        <v>1</v>
      </c>
      <c r="J122" s="16">
        <f t="shared" si="15"/>
        <v>50319.860000000008</v>
      </c>
      <c r="L122" s="3">
        <f t="shared" si="14"/>
        <v>1.3703938421686175E-3</v>
      </c>
      <c r="N122" s="16">
        <f>+L122*(assessment!$J$275*assessment!$F$3)</f>
        <v>43082.277436914708</v>
      </c>
      <c r="P122" s="6">
        <f>+N122/payroll!F122</f>
        <v>1.9656633511905483E-3</v>
      </c>
      <c r="R122" s="16">
        <f>IF(P122&lt;$R$2,N122, +payroll!F122 * $R$2)</f>
        <v>43082.277436914708</v>
      </c>
      <c r="T122" s="5">
        <f t="shared" si="16"/>
        <v>0</v>
      </c>
      <c r="V122">
        <f t="shared" si="17"/>
        <v>1</v>
      </c>
    </row>
    <row r="123" spans="1:22">
      <c r="A123" t="s">
        <v>187</v>
      </c>
      <c r="B123" t="s">
        <v>545</v>
      </c>
      <c r="C123" s="40">
        <v>0</v>
      </c>
      <c r="D123" s="40">
        <v>0</v>
      </c>
      <c r="E123" s="40">
        <v>0</v>
      </c>
      <c r="F123" s="16"/>
      <c r="G123" s="16">
        <f t="shared" si="10"/>
        <v>0</v>
      </c>
      <c r="H123" s="14">
        <v>1</v>
      </c>
      <c r="J123" s="16">
        <f t="shared" si="15"/>
        <v>0</v>
      </c>
      <c r="L123" s="3">
        <f t="shared" si="14"/>
        <v>0</v>
      </c>
      <c r="N123" s="16">
        <f>+L123*(assessment!$J$275*assessment!$F$3)</f>
        <v>0</v>
      </c>
      <c r="P123" s="6">
        <f>+N123/payroll!F123</f>
        <v>0</v>
      </c>
      <c r="R123" s="16">
        <f>IF(P123&lt;$R$2,N123, +payroll!F123 * $R$2)</f>
        <v>0</v>
      </c>
      <c r="T123" s="5">
        <f t="shared" si="16"/>
        <v>0</v>
      </c>
      <c r="V123" t="e">
        <f t="shared" si="17"/>
        <v>#DIV/0!</v>
      </c>
    </row>
    <row r="124" spans="1:22">
      <c r="A124" t="s">
        <v>188</v>
      </c>
      <c r="B124" t="s">
        <v>189</v>
      </c>
      <c r="C124" s="40">
        <v>90991.33</v>
      </c>
      <c r="D124" s="40">
        <v>47583.93</v>
      </c>
      <c r="E124" s="40">
        <v>42715.239999999976</v>
      </c>
      <c r="F124" s="16"/>
      <c r="G124" s="16">
        <f t="shared" si="10"/>
        <v>60430.166666666664</v>
      </c>
      <c r="H124" s="14">
        <v>1</v>
      </c>
      <c r="J124" s="16">
        <f t="shared" si="15"/>
        <v>60430.166666666664</v>
      </c>
      <c r="L124" s="3">
        <f t="shared" si="14"/>
        <v>1.6457344730534472E-3</v>
      </c>
      <c r="N124" s="16">
        <f>+L124*(assessment!$J$275*assessment!$F$3)</f>
        <v>51738.4032048644</v>
      </c>
      <c r="P124" s="6">
        <f>+N124/payroll!F124</f>
        <v>9.3440961422907307E-4</v>
      </c>
      <c r="R124" s="16">
        <f>IF(P124&lt;$R$2,N124, +payroll!F124 * $R$2)</f>
        <v>51738.4032048644</v>
      </c>
      <c r="T124" s="5">
        <f t="shared" si="16"/>
        <v>0</v>
      </c>
      <c r="V124">
        <f t="shared" si="17"/>
        <v>1</v>
      </c>
    </row>
    <row r="125" spans="1:22">
      <c r="A125" t="s">
        <v>190</v>
      </c>
      <c r="B125" t="s">
        <v>191</v>
      </c>
      <c r="C125" s="40">
        <v>69126.02</v>
      </c>
      <c r="D125" s="40">
        <v>51309.96</v>
      </c>
      <c r="E125" s="40">
        <v>107775.66999999987</v>
      </c>
      <c r="F125" s="16"/>
      <c r="G125" s="16">
        <f t="shared" si="10"/>
        <v>76070.549999999959</v>
      </c>
      <c r="H125" s="14">
        <v>1</v>
      </c>
      <c r="J125" s="16">
        <f t="shared" si="15"/>
        <v>76070.549999999959</v>
      </c>
      <c r="L125" s="3">
        <f t="shared" si="14"/>
        <v>2.0716793188689285E-3</v>
      </c>
      <c r="N125" s="16">
        <f>+L125*(assessment!$J$275*assessment!$F$3)</f>
        <v>65129.206239418971</v>
      </c>
      <c r="P125" s="6">
        <f>+N125/payroll!F125</f>
        <v>4.9778111147063739E-4</v>
      </c>
      <c r="R125" s="16">
        <f>IF(P125&lt;$R$2,N125, +payroll!F125 * $R$2)</f>
        <v>65129.206239418971</v>
      </c>
      <c r="T125" s="5">
        <f t="shared" si="16"/>
        <v>0</v>
      </c>
      <c r="V125">
        <f t="shared" si="17"/>
        <v>1</v>
      </c>
    </row>
    <row r="126" spans="1:22">
      <c r="A126" t="s">
        <v>192</v>
      </c>
      <c r="B126" t="s">
        <v>546</v>
      </c>
      <c r="C126" s="40">
        <v>2398</v>
      </c>
      <c r="D126" s="40">
        <v>15830.3</v>
      </c>
      <c r="E126" s="40">
        <v>4756.3499999999995</v>
      </c>
      <c r="F126" s="16"/>
      <c r="G126" s="16">
        <f t="shared" si="10"/>
        <v>7661.5499999999993</v>
      </c>
      <c r="H126" s="14">
        <v>1</v>
      </c>
      <c r="J126" s="16">
        <f t="shared" si="15"/>
        <v>7661.5499999999993</v>
      </c>
      <c r="L126" s="3">
        <f t="shared" si="14"/>
        <v>2.0865203006262275E-4</v>
      </c>
      <c r="N126" s="16">
        <f>+L126*(assessment!$J$275*assessment!$F$3)</f>
        <v>6559.5775245955329</v>
      </c>
      <c r="P126" s="6">
        <f>+N126/payroll!F126</f>
        <v>2.5929999295162733E-4</v>
      </c>
      <c r="R126" s="16">
        <f>IF(P126&lt;$R$2,N126, +payroll!F126 * $R$2)</f>
        <v>6559.5775245955329</v>
      </c>
      <c r="T126" s="5">
        <f t="shared" si="16"/>
        <v>0</v>
      </c>
      <c r="V126">
        <f t="shared" si="17"/>
        <v>1</v>
      </c>
    </row>
    <row r="127" spans="1:22">
      <c r="A127" t="s">
        <v>481</v>
      </c>
      <c r="B127" t="s">
        <v>482</v>
      </c>
      <c r="C127" s="40">
        <v>23532.28</v>
      </c>
      <c r="D127" s="40">
        <v>2899.16</v>
      </c>
      <c r="E127" s="40">
        <v>16147.830000000005</v>
      </c>
      <c r="F127" s="16"/>
      <c r="G127" s="16">
        <f t="shared" si="10"/>
        <v>14193.090000000002</v>
      </c>
      <c r="H127" s="14">
        <v>1</v>
      </c>
      <c r="J127" s="16">
        <f>+G127*H127</f>
        <v>14193.090000000002</v>
      </c>
      <c r="L127" s="3">
        <f t="shared" si="14"/>
        <v>3.865297546007676E-4</v>
      </c>
      <c r="N127" s="16">
        <f>+L127*(assessment!$J$275*assessment!$F$3)</f>
        <v>12151.676118874331</v>
      </c>
      <c r="P127" s="6">
        <f>+N127/payroll!F127</f>
        <v>4.1308668658517138E-4</v>
      </c>
      <c r="R127" s="16">
        <f>IF(P127&lt;$R$2,N127, +payroll!F127 * $R$2)</f>
        <v>12151.676118874331</v>
      </c>
      <c r="T127" s="5">
        <f>+N127-R127</f>
        <v>0</v>
      </c>
      <c r="V127">
        <f>+R127/N127</f>
        <v>1</v>
      </c>
    </row>
    <row r="128" spans="1:22">
      <c r="A128" t="s">
        <v>193</v>
      </c>
      <c r="B128" t="s">
        <v>505</v>
      </c>
      <c r="C128" s="40">
        <v>41977.98</v>
      </c>
      <c r="D128" s="40">
        <v>51278.29</v>
      </c>
      <c r="E128" s="40">
        <v>27304.809999999976</v>
      </c>
      <c r="F128" s="16"/>
      <c r="G128" s="16">
        <f t="shared" si="10"/>
        <v>40187.026666666665</v>
      </c>
      <c r="H128" s="14">
        <v>1</v>
      </c>
      <c r="J128" s="16">
        <f t="shared" si="15"/>
        <v>40187.026666666665</v>
      </c>
      <c r="L128" s="3">
        <f t="shared" si="14"/>
        <v>1.0944397277549264E-3</v>
      </c>
      <c r="N128" s="16">
        <f>+L128*(assessment!$J$275*assessment!$F$3)</f>
        <v>34406.865047279993</v>
      </c>
      <c r="P128" s="6">
        <f>+N128/payroll!F128</f>
        <v>1.9098472399645199E-3</v>
      </c>
      <c r="R128" s="16">
        <f>IF(P128&lt;$R$2,N128, +payroll!F128 * $R$2)</f>
        <v>34406.865047279993</v>
      </c>
      <c r="T128" s="5">
        <f t="shared" si="16"/>
        <v>0</v>
      </c>
      <c r="V128">
        <f t="shared" si="17"/>
        <v>1</v>
      </c>
    </row>
    <row r="129" spans="1:22">
      <c r="A129" t="s">
        <v>194</v>
      </c>
      <c r="B129" t="s">
        <v>195</v>
      </c>
      <c r="C129" s="40">
        <v>113225.02</v>
      </c>
      <c r="D129" s="40">
        <v>43878.94</v>
      </c>
      <c r="E129" s="40">
        <v>67762.000000000029</v>
      </c>
      <c r="F129" s="16"/>
      <c r="G129" s="16">
        <f t="shared" si="10"/>
        <v>74955.320000000022</v>
      </c>
      <c r="H129" s="14">
        <v>1</v>
      </c>
      <c r="J129" s="16">
        <f t="shared" si="15"/>
        <v>74955.320000000022</v>
      </c>
      <c r="L129" s="3">
        <f t="shared" si="14"/>
        <v>2.041307526805087E-3</v>
      </c>
      <c r="N129" s="16">
        <f>+L129*(assessment!$J$275*assessment!$F$3)</f>
        <v>64174.38147905661</v>
      </c>
      <c r="P129" s="6">
        <f>+N129/payroll!F129</f>
        <v>3.2644737557335998E-3</v>
      </c>
      <c r="R129" s="16">
        <f>IF(P129&lt;$R$2,N129, +payroll!F129 * $R$2)</f>
        <v>64174.38147905661</v>
      </c>
      <c r="T129" s="5">
        <f t="shared" si="16"/>
        <v>0</v>
      </c>
      <c r="V129">
        <f t="shared" si="17"/>
        <v>1</v>
      </c>
    </row>
    <row r="130" spans="1:22">
      <c r="A130" t="s">
        <v>557</v>
      </c>
      <c r="B130" t="s">
        <v>558</v>
      </c>
      <c r="C130" s="40">
        <v>45.19</v>
      </c>
      <c r="D130" s="40">
        <v>18784.240000000002</v>
      </c>
      <c r="E130" s="40">
        <v>-440.45</v>
      </c>
      <c r="F130" s="16"/>
      <c r="G130" s="16">
        <f t="shared" si="10"/>
        <v>6129.66</v>
      </c>
      <c r="H130" s="14">
        <v>1</v>
      </c>
      <c r="J130" s="16">
        <f>+G130*H130</f>
        <v>6129.66</v>
      </c>
      <c r="L130" s="3">
        <f t="shared" si="14"/>
        <v>1.6693306218632735E-4</v>
      </c>
      <c r="N130" s="16">
        <f>+L130*(assessment!$J$275*assessment!$F$3)</f>
        <v>5248.0216104329093</v>
      </c>
      <c r="P130" s="6">
        <f>+N130/payroll!F130</f>
        <v>5.0744829211505271E-4</v>
      </c>
      <c r="R130" s="16">
        <f>IF(P130&lt;$R$2,N130, +payroll!F130 * $R$2)</f>
        <v>5248.0216104329093</v>
      </c>
      <c r="T130" s="5">
        <f>+N130-R130</f>
        <v>0</v>
      </c>
      <c r="V130">
        <f>+R130/N130</f>
        <v>1</v>
      </c>
    </row>
    <row r="131" spans="1:22" s="50" customFormat="1">
      <c r="A131" s="52" t="s">
        <v>581</v>
      </c>
      <c r="B131" s="52" t="s">
        <v>573</v>
      </c>
      <c r="C131" s="40">
        <v>119253.43000000018</v>
      </c>
      <c r="D131" s="40">
        <v>47004.070000000029</v>
      </c>
      <c r="E131" s="40">
        <v>107536.20000000006</v>
      </c>
      <c r="F131" s="16"/>
      <c r="G131" s="16">
        <f>IF(SUM(C131:E131)&gt;0,AVERAGE(C131:E131),0)</f>
        <v>91264.566666666753</v>
      </c>
      <c r="H131" s="14">
        <v>1</v>
      </c>
      <c r="J131" s="16">
        <f>+G131*H131</f>
        <v>91264.566666666753</v>
      </c>
      <c r="L131" s="53">
        <f t="shared" si="14"/>
        <v>2.4854679676808988E-3</v>
      </c>
      <c r="N131" s="16">
        <f>+L131*(assessment!$J$275*assessment!$F$3)</f>
        <v>78137.844208889568</v>
      </c>
      <c r="P131" s="54">
        <f>+N131/payroll!F131</f>
        <v>7.3044110141046875E-4</v>
      </c>
      <c r="R131" s="16">
        <f>IF(P131&lt;$R$2,N131, +payroll!F131 * $R$2)</f>
        <v>78137.844208889568</v>
      </c>
      <c r="T131" s="5">
        <f>+N131-R131</f>
        <v>0</v>
      </c>
      <c r="V131" s="50">
        <f>+R131/N131</f>
        <v>1</v>
      </c>
    </row>
    <row r="132" spans="1:22">
      <c r="A132" t="s">
        <v>196</v>
      </c>
      <c r="B132" t="s">
        <v>197</v>
      </c>
      <c r="C132" s="40">
        <v>0</v>
      </c>
      <c r="D132" s="40">
        <v>8.65</v>
      </c>
      <c r="E132" s="40">
        <v>5391.9100000000008</v>
      </c>
      <c r="F132" s="16"/>
      <c r="G132" s="16">
        <f t="shared" si="10"/>
        <v>1800.1866666666667</v>
      </c>
      <c r="H132" s="14">
        <v>1</v>
      </c>
      <c r="J132" s="16">
        <f t="shared" si="15"/>
        <v>1800.1866666666667</v>
      </c>
      <c r="L132" s="3">
        <f t="shared" si="14"/>
        <v>4.9025667455236343E-5</v>
      </c>
      <c r="N132" s="16">
        <f>+L132*(assessment!$J$275*assessment!$F$3)</f>
        <v>1541.2630601827591</v>
      </c>
      <c r="P132" s="6">
        <f>+N132/payroll!F132</f>
        <v>1.0326612388840004E-4</v>
      </c>
      <c r="R132" s="16">
        <f>IF(P132&lt;$R$2,N132, +payroll!F132 * $R$2)</f>
        <v>1541.2630601827591</v>
      </c>
      <c r="T132" s="5">
        <f t="shared" si="16"/>
        <v>0</v>
      </c>
      <c r="V132">
        <f t="shared" si="17"/>
        <v>1</v>
      </c>
    </row>
    <row r="133" spans="1:22">
      <c r="A133" t="s">
        <v>198</v>
      </c>
      <c r="B133" t="s">
        <v>547</v>
      </c>
      <c r="C133" s="40">
        <v>482.61</v>
      </c>
      <c r="D133" s="40">
        <v>0</v>
      </c>
      <c r="E133" s="40">
        <v>275</v>
      </c>
      <c r="F133" s="16"/>
      <c r="G133" s="16">
        <f t="shared" si="10"/>
        <v>252.53666666666666</v>
      </c>
      <c r="H133" s="14">
        <v>1</v>
      </c>
      <c r="J133" s="16">
        <f t="shared" si="15"/>
        <v>252.53666666666666</v>
      </c>
      <c r="L133" s="3">
        <f t="shared" ref="L133:L164" si="18">+J133/$J$267</f>
        <v>6.87749713377161E-6</v>
      </c>
      <c r="N133" s="16">
        <f>+L133*(assessment!$J$275*assessment!$F$3)</f>
        <v>216.21393096735525</v>
      </c>
      <c r="P133" s="6">
        <f>+N133/payroll!F133</f>
        <v>3.0497717762563662E-5</v>
      </c>
      <c r="R133" s="16">
        <f>IF(P133&lt;$R$2,N133, +payroll!F133 * $R$2)</f>
        <v>216.21393096735525</v>
      </c>
      <c r="T133" s="5">
        <f t="shared" si="16"/>
        <v>0</v>
      </c>
      <c r="V133">
        <f t="shared" si="17"/>
        <v>1</v>
      </c>
    </row>
    <row r="134" spans="1:22">
      <c r="A134" t="s">
        <v>199</v>
      </c>
      <c r="B134" t="s">
        <v>200</v>
      </c>
      <c r="C134" s="40">
        <v>47285.69</v>
      </c>
      <c r="D134" s="40">
        <v>10061.450000000001</v>
      </c>
      <c r="E134" s="40">
        <v>8506.8299999999963</v>
      </c>
      <c r="F134" s="16"/>
      <c r="G134" s="16">
        <f t="shared" si="10"/>
        <v>21951.323333333334</v>
      </c>
      <c r="H134" s="14">
        <v>1</v>
      </c>
      <c r="J134" s="16">
        <f t="shared" si="15"/>
        <v>21951.323333333334</v>
      </c>
      <c r="L134" s="3">
        <f t="shared" si="18"/>
        <v>5.9781482546756464E-4</v>
      </c>
      <c r="N134" s="16">
        <f>+L134*(assessment!$J$275*assessment!$F$3)</f>
        <v>18794.030864833207</v>
      </c>
      <c r="P134" s="6">
        <f>+N134/payroll!F134</f>
        <v>2.9433869048063827E-4</v>
      </c>
      <c r="R134" s="16">
        <f>IF(P134&lt;$R$2,N134, +payroll!F134 * $R$2)</f>
        <v>18794.030864833207</v>
      </c>
      <c r="T134" s="5">
        <f t="shared" si="16"/>
        <v>0</v>
      </c>
      <c r="V134">
        <f t="shared" si="17"/>
        <v>1</v>
      </c>
    </row>
    <row r="135" spans="1:22">
      <c r="A135" t="s">
        <v>201</v>
      </c>
      <c r="B135" t="s">
        <v>548</v>
      </c>
      <c r="C135" s="40">
        <v>28925.08</v>
      </c>
      <c r="D135" s="40">
        <v>4210.5600000000004</v>
      </c>
      <c r="E135" s="40">
        <v>-16659.880000000008</v>
      </c>
      <c r="F135" s="16"/>
      <c r="G135" s="16">
        <f t="shared" ref="G135:G198" si="19">IF(SUM(C135:E135)&gt;0,AVERAGE(C135:E135),0)</f>
        <v>5491.9199999999973</v>
      </c>
      <c r="H135" s="14">
        <v>1</v>
      </c>
      <c r="J135" s="16">
        <f t="shared" si="15"/>
        <v>5491.9199999999973</v>
      </c>
      <c r="L135" s="3">
        <f t="shared" si="18"/>
        <v>1.4956506933212193E-4</v>
      </c>
      <c r="N135" s="16">
        <f>+L135*(assessment!$J$275*assessment!$F$3)</f>
        <v>4702.0087317679436</v>
      </c>
      <c r="P135" s="6">
        <f>+N135/payroll!F135</f>
        <v>5.8556025692903507E-4</v>
      </c>
      <c r="R135" s="16">
        <f>IF(P135&lt;$R$2,N135, +payroll!F135 * $R$2)</f>
        <v>4702.0087317679436</v>
      </c>
      <c r="T135" s="5">
        <f t="shared" si="16"/>
        <v>0</v>
      </c>
      <c r="V135">
        <f t="shared" si="17"/>
        <v>1</v>
      </c>
    </row>
    <row r="136" spans="1:22">
      <c r="A136" t="s">
        <v>202</v>
      </c>
      <c r="B136" t="s">
        <v>549</v>
      </c>
      <c r="C136" s="40">
        <v>10130.73</v>
      </c>
      <c r="D136" s="40">
        <v>45197.279999999999</v>
      </c>
      <c r="E136" s="40">
        <v>52784.309999999976</v>
      </c>
      <c r="F136" s="16"/>
      <c r="G136" s="16">
        <f t="shared" si="19"/>
        <v>36037.439999999995</v>
      </c>
      <c r="H136" s="14">
        <v>1</v>
      </c>
      <c r="J136" s="16">
        <f t="shared" si="15"/>
        <v>36037.439999999995</v>
      </c>
      <c r="L136" s="3">
        <f t="shared" si="18"/>
        <v>9.8143130492654392E-4</v>
      </c>
      <c r="N136" s="16">
        <f>+L136*(assessment!$J$275*assessment!$F$3)</f>
        <v>30854.119788810356</v>
      </c>
      <c r="P136" s="6">
        <f>+N136/payroll!F136</f>
        <v>2.9634442674109441E-3</v>
      </c>
      <c r="R136" s="16">
        <f>IF(P136&lt;$R$2,N136, +payroll!F136 * $R$2)</f>
        <v>30854.119788810356</v>
      </c>
      <c r="T136" s="5">
        <f t="shared" si="16"/>
        <v>0</v>
      </c>
      <c r="V136">
        <f t="shared" si="17"/>
        <v>1</v>
      </c>
    </row>
    <row r="137" spans="1:22">
      <c r="A137" t="s">
        <v>203</v>
      </c>
      <c r="B137" t="s">
        <v>506</v>
      </c>
      <c r="C137" s="40">
        <v>17776.759999999998</v>
      </c>
      <c r="D137" s="40">
        <v>13145.52</v>
      </c>
      <c r="E137" s="40">
        <v>-2102.5500000000002</v>
      </c>
      <c r="F137" s="16"/>
      <c r="G137" s="16">
        <f t="shared" si="19"/>
        <v>9606.5766666666659</v>
      </c>
      <c r="H137" s="14">
        <v>1</v>
      </c>
      <c r="J137" s="16">
        <f t="shared" si="15"/>
        <v>9606.5766666666659</v>
      </c>
      <c r="L137" s="3">
        <f t="shared" si="18"/>
        <v>2.6162222049744814E-4</v>
      </c>
      <c r="N137" s="16">
        <f>+L137*(assessment!$J$275*assessment!$F$3)</f>
        <v>8224.8480256567582</v>
      </c>
      <c r="P137" s="6">
        <f>+N137/payroll!F137</f>
        <v>7.5717725581750731E-4</v>
      </c>
      <c r="R137" s="16">
        <f>IF(P137&lt;$R$2,N137, +payroll!F137 * $R$2)</f>
        <v>8224.8480256567582</v>
      </c>
      <c r="T137" s="5">
        <f t="shared" si="16"/>
        <v>0</v>
      </c>
      <c r="V137">
        <f t="shared" si="17"/>
        <v>1</v>
      </c>
    </row>
    <row r="138" spans="1:22">
      <c r="A138" t="s">
        <v>204</v>
      </c>
      <c r="B138" t="s">
        <v>550</v>
      </c>
      <c r="C138" s="40">
        <v>651379.47</v>
      </c>
      <c r="D138" s="40">
        <v>930371.22</v>
      </c>
      <c r="E138" s="40">
        <v>1098940.5500000019</v>
      </c>
      <c r="F138" s="16"/>
      <c r="G138" s="16">
        <f t="shared" si="19"/>
        <v>893563.7466666674</v>
      </c>
      <c r="H138" s="14">
        <v>1</v>
      </c>
      <c r="J138" s="16">
        <f t="shared" si="15"/>
        <v>893563.7466666674</v>
      </c>
      <c r="L138" s="3">
        <f t="shared" si="18"/>
        <v>2.43350091994914E-2</v>
      </c>
      <c r="N138" s="16">
        <f>+L138*(assessment!$J$275*assessment!$F$3)</f>
        <v>765041.10387950856</v>
      </c>
      <c r="P138" s="6">
        <f>+N138/payroll!F138</f>
        <v>5.2511284618182675E-3</v>
      </c>
      <c r="R138" s="16">
        <f>IF(P138&lt;$R$2,N138, +payroll!F138 * $R$2)</f>
        <v>765041.10387950856</v>
      </c>
      <c r="T138" s="5">
        <f t="shared" si="16"/>
        <v>0</v>
      </c>
      <c r="V138">
        <f t="shared" si="17"/>
        <v>1</v>
      </c>
    </row>
    <row r="139" spans="1:22">
      <c r="A139" t="s">
        <v>205</v>
      </c>
      <c r="B139" t="s">
        <v>206</v>
      </c>
      <c r="C139" s="40">
        <v>97880.33</v>
      </c>
      <c r="D139" s="40">
        <v>47223.67</v>
      </c>
      <c r="E139" s="40">
        <v>40695.379999999968</v>
      </c>
      <c r="F139" s="16"/>
      <c r="G139" s="16">
        <f t="shared" si="19"/>
        <v>61933.126666666656</v>
      </c>
      <c r="H139" s="14">
        <v>1</v>
      </c>
      <c r="J139" s="16">
        <f t="shared" si="15"/>
        <v>61933.126666666656</v>
      </c>
      <c r="L139" s="3">
        <f t="shared" si="18"/>
        <v>1.6866655712128166E-3</v>
      </c>
      <c r="N139" s="16">
        <f>+L139*(assessment!$J$275*assessment!$F$3)</f>
        <v>53025.190165253094</v>
      </c>
      <c r="P139" s="6">
        <f>+N139/payroll!F139</f>
        <v>6.1256119506561636E-3</v>
      </c>
      <c r="R139" s="16">
        <f>IF(P139&lt;$R$2,N139, +payroll!F139 * $R$2)</f>
        <v>53025.190165253094</v>
      </c>
      <c r="T139" s="5">
        <f t="shared" si="16"/>
        <v>0</v>
      </c>
      <c r="V139">
        <f t="shared" si="17"/>
        <v>1</v>
      </c>
    </row>
    <row r="140" spans="1:22">
      <c r="A140" t="s">
        <v>207</v>
      </c>
      <c r="B140" t="s">
        <v>208</v>
      </c>
      <c r="C140" s="40">
        <v>68107.23</v>
      </c>
      <c r="D140" s="40">
        <v>59583.4</v>
      </c>
      <c r="E140" s="40">
        <v>38958.749999999985</v>
      </c>
      <c r="F140" s="16"/>
      <c r="G140" s="16">
        <f t="shared" si="19"/>
        <v>55549.793333333335</v>
      </c>
      <c r="H140" s="14">
        <v>1</v>
      </c>
      <c r="J140" s="16">
        <f t="shared" si="15"/>
        <v>55549.793333333335</v>
      </c>
      <c r="L140" s="3">
        <f t="shared" si="18"/>
        <v>1.5128240563018122E-3</v>
      </c>
      <c r="N140" s="16">
        <f>+L140*(assessment!$J$275*assessment!$F$3)</f>
        <v>47559.98144569443</v>
      </c>
      <c r="P140" s="6">
        <f>+N140/payroll!F140</f>
        <v>5.074954382216861E-3</v>
      </c>
      <c r="R140" s="16">
        <f>IF(P140&lt;$R$2,N140, +payroll!F140 * $R$2)</f>
        <v>47559.98144569443</v>
      </c>
      <c r="T140" s="5">
        <f t="shared" si="16"/>
        <v>0</v>
      </c>
      <c r="V140">
        <f t="shared" si="17"/>
        <v>1</v>
      </c>
    </row>
    <row r="141" spans="1:22">
      <c r="A141" t="s">
        <v>209</v>
      </c>
      <c r="B141" t="s">
        <v>210</v>
      </c>
      <c r="C141" s="40">
        <v>0</v>
      </c>
      <c r="D141" s="40">
        <v>0</v>
      </c>
      <c r="E141" s="40">
        <v>0</v>
      </c>
      <c r="F141" s="16"/>
      <c r="G141" s="16">
        <f t="shared" si="19"/>
        <v>0</v>
      </c>
      <c r="H141" s="14">
        <v>1</v>
      </c>
      <c r="J141" s="16">
        <f t="shared" si="15"/>
        <v>0</v>
      </c>
      <c r="L141" s="3">
        <f t="shared" si="18"/>
        <v>0</v>
      </c>
      <c r="N141" s="16">
        <f>+L141*(assessment!$J$275*assessment!$F$3)</f>
        <v>0</v>
      </c>
      <c r="P141" s="6">
        <f>+N141/payroll!F141</f>
        <v>0</v>
      </c>
      <c r="R141" s="16">
        <f>IF(P141&lt;$R$2,N141, +payroll!F141 * $R$2)</f>
        <v>0</v>
      </c>
      <c r="T141" s="5">
        <f t="shared" si="16"/>
        <v>0</v>
      </c>
      <c r="V141" t="e">
        <f t="shared" si="17"/>
        <v>#DIV/0!</v>
      </c>
    </row>
    <row r="142" spans="1:22">
      <c r="A142" t="s">
        <v>211</v>
      </c>
      <c r="B142" t="s">
        <v>462</v>
      </c>
      <c r="C142" s="40">
        <v>0</v>
      </c>
      <c r="D142" s="40">
        <v>0</v>
      </c>
      <c r="E142" s="40">
        <v>0</v>
      </c>
      <c r="F142" s="16"/>
      <c r="G142" s="16">
        <f t="shared" si="19"/>
        <v>0</v>
      </c>
      <c r="H142" s="14">
        <v>1</v>
      </c>
      <c r="J142" s="16">
        <f t="shared" si="15"/>
        <v>0</v>
      </c>
      <c r="L142" s="3">
        <f t="shared" si="18"/>
        <v>0</v>
      </c>
      <c r="N142" s="16">
        <f>+L142*(assessment!$J$275*assessment!$F$3)</f>
        <v>0</v>
      </c>
      <c r="P142" s="6">
        <f>+N142/payroll!F142</f>
        <v>0</v>
      </c>
      <c r="R142" s="16">
        <f>IF(P142&lt;$R$2,N142, +payroll!F142 * $R$2)</f>
        <v>0</v>
      </c>
      <c r="T142" s="5">
        <f t="shared" si="16"/>
        <v>0</v>
      </c>
      <c r="V142" t="e">
        <f t="shared" si="17"/>
        <v>#DIV/0!</v>
      </c>
    </row>
    <row r="143" spans="1:22" outlineLevel="1">
      <c r="A143" t="s">
        <v>212</v>
      </c>
      <c r="B143" t="s">
        <v>213</v>
      </c>
      <c r="C143" s="40">
        <v>0</v>
      </c>
      <c r="D143" s="40">
        <v>0</v>
      </c>
      <c r="E143" s="40">
        <v>0</v>
      </c>
      <c r="F143" s="16"/>
      <c r="G143" s="16">
        <f t="shared" si="19"/>
        <v>0</v>
      </c>
      <c r="H143" s="14">
        <v>1</v>
      </c>
      <c r="J143" s="16">
        <f t="shared" si="15"/>
        <v>0</v>
      </c>
      <c r="L143" s="3">
        <f t="shared" si="18"/>
        <v>0</v>
      </c>
      <c r="N143" s="16">
        <f>+L143*(assessment!$J$275*assessment!$F$3)</f>
        <v>0</v>
      </c>
      <c r="P143" s="6">
        <f>+N143/payroll!F143</f>
        <v>0</v>
      </c>
      <c r="R143" s="16">
        <f>IF(P143&lt;$R$2,N143, +payroll!F143 * $R$2)</f>
        <v>0</v>
      </c>
      <c r="T143" s="5">
        <f t="shared" si="16"/>
        <v>0</v>
      </c>
      <c r="V143" t="e">
        <f t="shared" si="17"/>
        <v>#DIV/0!</v>
      </c>
    </row>
    <row r="144" spans="1:22" outlineLevel="1">
      <c r="A144" t="s">
        <v>214</v>
      </c>
      <c r="B144" t="s">
        <v>215</v>
      </c>
      <c r="C144" s="40">
        <v>0</v>
      </c>
      <c r="D144" s="40">
        <v>0</v>
      </c>
      <c r="E144" s="40">
        <v>0</v>
      </c>
      <c r="F144" s="16"/>
      <c r="G144" s="16">
        <f t="shared" si="19"/>
        <v>0</v>
      </c>
      <c r="H144" s="14">
        <v>1</v>
      </c>
      <c r="J144" s="16">
        <f t="shared" si="15"/>
        <v>0</v>
      </c>
      <c r="L144" s="3">
        <f t="shared" si="18"/>
        <v>0</v>
      </c>
      <c r="N144" s="16">
        <f>+L144*(assessment!$J$275*assessment!$F$3)</f>
        <v>0</v>
      </c>
      <c r="P144" s="6">
        <f>+N144/payroll!F144</f>
        <v>0</v>
      </c>
      <c r="R144" s="16">
        <f>IF(P144&lt;$R$2,N144, +payroll!F144 * $R$2)</f>
        <v>0</v>
      </c>
      <c r="T144" s="5">
        <f t="shared" si="16"/>
        <v>0</v>
      </c>
      <c r="V144" t="e">
        <f t="shared" si="17"/>
        <v>#DIV/0!</v>
      </c>
    </row>
    <row r="145" spans="1:22" outlineLevel="1">
      <c r="A145" t="s">
        <v>216</v>
      </c>
      <c r="B145" t="s">
        <v>217</v>
      </c>
      <c r="C145" s="40">
        <v>604.24</v>
      </c>
      <c r="D145" s="40">
        <v>0</v>
      </c>
      <c r="E145" s="40">
        <v>0</v>
      </c>
      <c r="F145" s="16"/>
      <c r="G145" s="16">
        <f t="shared" si="19"/>
        <v>201.41333333333333</v>
      </c>
      <c r="H145" s="14">
        <v>1</v>
      </c>
      <c r="J145" s="16">
        <f t="shared" si="15"/>
        <v>201.41333333333333</v>
      </c>
      <c r="L145" s="3">
        <f t="shared" si="18"/>
        <v>5.4852217738812282E-6</v>
      </c>
      <c r="N145" s="16">
        <f>+L145*(assessment!$J$275*assessment!$F$3)</f>
        <v>172.44374499770953</v>
      </c>
      <c r="P145" s="6">
        <f>+N145/payroll!F145</f>
        <v>1.312293660573709E-4</v>
      </c>
      <c r="R145" s="16">
        <f>IF(P145&lt;$R$2,N145, +payroll!F145 * $R$2)</f>
        <v>172.44374499770953</v>
      </c>
      <c r="T145" s="5">
        <f t="shared" si="16"/>
        <v>0</v>
      </c>
      <c r="V145">
        <f t="shared" si="17"/>
        <v>1</v>
      </c>
    </row>
    <row r="146" spans="1:22" outlineLevel="1">
      <c r="A146" t="s">
        <v>509</v>
      </c>
      <c r="B146" t="s">
        <v>507</v>
      </c>
      <c r="C146" s="40">
        <v>0</v>
      </c>
      <c r="D146" s="40">
        <v>0</v>
      </c>
      <c r="E146" s="40">
        <v>0</v>
      </c>
      <c r="F146" s="16"/>
      <c r="G146" s="16">
        <f t="shared" si="19"/>
        <v>0</v>
      </c>
      <c r="H146" s="14">
        <v>1</v>
      </c>
      <c r="J146" s="16">
        <f>+G146*H146</f>
        <v>0</v>
      </c>
      <c r="L146" s="3">
        <f t="shared" si="18"/>
        <v>0</v>
      </c>
      <c r="N146" s="16">
        <f>+L146*(assessment!$J$275*assessment!$F$3)</f>
        <v>0</v>
      </c>
      <c r="P146" s="6">
        <f>+N146/payroll!F146</f>
        <v>0</v>
      </c>
      <c r="R146" s="16">
        <f>IF(P146&lt;$R$2,N146, +payroll!F146 * $R$2)</f>
        <v>0</v>
      </c>
      <c r="T146" s="5">
        <f>+N146-R146</f>
        <v>0</v>
      </c>
      <c r="V146" t="e">
        <f>+R146/N146</f>
        <v>#DIV/0!</v>
      </c>
    </row>
    <row r="147" spans="1:22" outlineLevel="1">
      <c r="A147" t="s">
        <v>218</v>
      </c>
      <c r="B147" t="s">
        <v>219</v>
      </c>
      <c r="C147" s="40">
        <v>-30800.92</v>
      </c>
      <c r="D147" s="40">
        <v>6995.29</v>
      </c>
      <c r="E147" s="40">
        <v>790.25</v>
      </c>
      <c r="F147" s="16"/>
      <c r="G147" s="16">
        <f t="shared" si="19"/>
        <v>0</v>
      </c>
      <c r="H147" s="14">
        <v>1</v>
      </c>
      <c r="J147" s="16">
        <f t="shared" si="15"/>
        <v>0</v>
      </c>
      <c r="L147" s="3">
        <f t="shared" si="18"/>
        <v>0</v>
      </c>
      <c r="N147" s="16">
        <f>+L147*(assessment!$J$275*assessment!$F$3)</f>
        <v>0</v>
      </c>
      <c r="P147" s="6">
        <f>+N147/payroll!F147</f>
        <v>0</v>
      </c>
      <c r="R147" s="16">
        <f>IF(P147&lt;$R$2,N147, +payroll!F147 * $R$2)</f>
        <v>0</v>
      </c>
      <c r="T147" s="5">
        <f t="shared" si="16"/>
        <v>0</v>
      </c>
      <c r="V147" t="e">
        <f t="shared" si="17"/>
        <v>#DIV/0!</v>
      </c>
    </row>
    <row r="148" spans="1:22" outlineLevel="1">
      <c r="A148" t="s">
        <v>220</v>
      </c>
      <c r="B148" t="s">
        <v>221</v>
      </c>
      <c r="C148" s="40">
        <v>0</v>
      </c>
      <c r="D148" s="40">
        <v>0</v>
      </c>
      <c r="E148" s="40">
        <v>0</v>
      </c>
      <c r="F148" s="16"/>
      <c r="G148" s="16">
        <f t="shared" si="19"/>
        <v>0</v>
      </c>
      <c r="H148" s="14">
        <v>1</v>
      </c>
      <c r="J148" s="16">
        <f t="shared" si="15"/>
        <v>0</v>
      </c>
      <c r="L148" s="3">
        <f t="shared" si="18"/>
        <v>0</v>
      </c>
      <c r="N148" s="16">
        <f>+L148*(assessment!$J$275*assessment!$F$3)</f>
        <v>0</v>
      </c>
      <c r="P148" s="6">
        <f>+N148/payroll!F148</f>
        <v>0</v>
      </c>
      <c r="R148" s="16">
        <f>IF(P148&lt;$R$2,N148, +payroll!F148 * $R$2)</f>
        <v>0</v>
      </c>
      <c r="T148" s="5">
        <f t="shared" si="16"/>
        <v>0</v>
      </c>
      <c r="V148" t="e">
        <f t="shared" si="17"/>
        <v>#DIV/0!</v>
      </c>
    </row>
    <row r="149" spans="1:22" outlineLevel="1">
      <c r="A149" t="s">
        <v>222</v>
      </c>
      <c r="B149" t="s">
        <v>223</v>
      </c>
      <c r="C149" s="40">
        <v>251.93</v>
      </c>
      <c r="D149" s="40">
        <v>0</v>
      </c>
      <c r="E149" s="40">
        <v>7395.94</v>
      </c>
      <c r="F149" s="16"/>
      <c r="G149" s="16">
        <f t="shared" si="19"/>
        <v>2549.29</v>
      </c>
      <c r="H149" s="14">
        <v>1</v>
      </c>
      <c r="J149" s="16">
        <f t="shared" si="15"/>
        <v>2549.29</v>
      </c>
      <c r="L149" s="3">
        <f t="shared" si="18"/>
        <v>6.9426491208481777E-5</v>
      </c>
      <c r="N149" s="16">
        <f>+L149*(assessment!$J$275*assessment!$F$3)</f>
        <v>2182.6217133186033</v>
      </c>
      <c r="P149" s="6">
        <f>+N149/payroll!F149</f>
        <v>1.944829513928513E-4</v>
      </c>
      <c r="R149" s="16">
        <f>IF(P149&lt;$R$2,N149, +payroll!F149 * $R$2)</f>
        <v>2182.6217133186033</v>
      </c>
      <c r="T149" s="5">
        <f t="shared" si="16"/>
        <v>0</v>
      </c>
      <c r="V149">
        <f t="shared" si="17"/>
        <v>1</v>
      </c>
    </row>
    <row r="150" spans="1:22" outlineLevel="1">
      <c r="A150" t="s">
        <v>224</v>
      </c>
      <c r="B150" t="s">
        <v>225</v>
      </c>
      <c r="C150" s="40">
        <v>111273.36</v>
      </c>
      <c r="D150" s="40">
        <v>87748.6</v>
      </c>
      <c r="E150" s="40">
        <v>130379.64</v>
      </c>
      <c r="F150" s="16"/>
      <c r="G150" s="16">
        <f t="shared" si="19"/>
        <v>109800.53333333334</v>
      </c>
      <c r="H150" s="14">
        <v>1</v>
      </c>
      <c r="J150" s="16">
        <f t="shared" si="15"/>
        <v>109800.53333333334</v>
      </c>
      <c r="L150" s="3">
        <f t="shared" si="18"/>
        <v>2.990270138804639E-3</v>
      </c>
      <c r="N150" s="16">
        <f>+L150*(assessment!$J$275*assessment!$F$3)</f>
        <v>94007.754389377602</v>
      </c>
      <c r="P150" s="6">
        <f>+N150/payroll!F150</f>
        <v>8.7228232076791909E-3</v>
      </c>
      <c r="R150" s="16">
        <f>IF(P150&lt;$R$2,N150, +payroll!F150 * $R$2)</f>
        <v>94007.754389377602</v>
      </c>
      <c r="T150" s="5">
        <f t="shared" si="16"/>
        <v>0</v>
      </c>
      <c r="V150">
        <f t="shared" si="17"/>
        <v>1</v>
      </c>
    </row>
    <row r="151" spans="1:22" outlineLevel="1">
      <c r="A151" t="s">
        <v>226</v>
      </c>
      <c r="B151" t="s">
        <v>227</v>
      </c>
      <c r="C151" s="40">
        <v>52255.17</v>
      </c>
      <c r="D151" s="40">
        <v>-31260.44</v>
      </c>
      <c r="E151" s="40">
        <v>0</v>
      </c>
      <c r="F151" s="16"/>
      <c r="G151" s="16">
        <f t="shared" si="19"/>
        <v>6998.2433333333329</v>
      </c>
      <c r="H151" s="14">
        <v>1</v>
      </c>
      <c r="J151" s="16">
        <f t="shared" si="15"/>
        <v>6998.2433333333329</v>
      </c>
      <c r="L151" s="3">
        <f t="shared" si="18"/>
        <v>1.9058776336018378E-4</v>
      </c>
      <c r="N151" s="16">
        <f>+L151*(assessment!$J$275*assessment!$F$3)</f>
        <v>5991.6752721034072</v>
      </c>
      <c r="P151" s="6">
        <f>+N151/payroll!F151</f>
        <v>2.0357100719933662E-3</v>
      </c>
      <c r="R151" s="16">
        <f>IF(P151&lt;$R$2,N151, +payroll!F151 * $R$2)</f>
        <v>5991.6752721034072</v>
      </c>
      <c r="T151" s="5">
        <f t="shared" si="16"/>
        <v>0</v>
      </c>
      <c r="V151">
        <f t="shared" si="17"/>
        <v>1</v>
      </c>
    </row>
    <row r="152" spans="1:22" outlineLevel="1">
      <c r="A152" t="s">
        <v>228</v>
      </c>
      <c r="B152" t="s">
        <v>229</v>
      </c>
      <c r="C152" s="40">
        <v>13077.03</v>
      </c>
      <c r="D152" s="40">
        <v>72.48</v>
      </c>
      <c r="E152" s="40">
        <v>316</v>
      </c>
      <c r="F152" s="16"/>
      <c r="G152" s="16">
        <f t="shared" si="19"/>
        <v>4488.5033333333331</v>
      </c>
      <c r="H152" s="14">
        <v>1</v>
      </c>
      <c r="J152" s="16">
        <f t="shared" si="15"/>
        <v>4488.5033333333331</v>
      </c>
      <c r="L152" s="3">
        <f t="shared" si="18"/>
        <v>1.2223836331327854E-4</v>
      </c>
      <c r="N152" s="16">
        <f>+L152*(assessment!$J$275*assessment!$F$3)</f>
        <v>3842.9150216869257</v>
      </c>
      <c r="P152" s="6">
        <f>+N152/payroll!F152</f>
        <v>1.5354890243368408E-3</v>
      </c>
      <c r="R152" s="16">
        <f>IF(P152&lt;$R$2,N152, +payroll!F152 * $R$2)</f>
        <v>3842.9150216869257</v>
      </c>
      <c r="T152" s="5">
        <f t="shared" si="16"/>
        <v>0</v>
      </c>
      <c r="V152">
        <f t="shared" si="17"/>
        <v>1</v>
      </c>
    </row>
    <row r="153" spans="1:22" outlineLevel="1">
      <c r="A153" t="s">
        <v>230</v>
      </c>
      <c r="B153" t="s">
        <v>231</v>
      </c>
      <c r="C153" s="40">
        <v>0</v>
      </c>
      <c r="D153" s="40">
        <v>749.58</v>
      </c>
      <c r="E153" s="40">
        <v>0</v>
      </c>
      <c r="F153" s="16"/>
      <c r="G153" s="16">
        <f t="shared" si="19"/>
        <v>249.86</v>
      </c>
      <c r="H153" s="14">
        <v>1</v>
      </c>
      <c r="J153" s="16">
        <f t="shared" si="15"/>
        <v>249.86</v>
      </c>
      <c r="L153" s="3">
        <f t="shared" si="18"/>
        <v>6.8046017100256385E-6</v>
      </c>
      <c r="N153" s="16">
        <f>+L153*(assessment!$J$275*assessment!$F$3)</f>
        <v>213.92225336850115</v>
      </c>
      <c r="P153" s="6">
        <f>+N153/payroll!F153</f>
        <v>1.5941391860303239E-4</v>
      </c>
      <c r="R153" s="16">
        <f>IF(P153&lt;$R$2,N153, +payroll!F153 * $R$2)</f>
        <v>213.92225336850115</v>
      </c>
      <c r="T153" s="5">
        <f t="shared" si="16"/>
        <v>0</v>
      </c>
      <c r="V153">
        <f t="shared" si="17"/>
        <v>1</v>
      </c>
    </row>
    <row r="154" spans="1:22" outlineLevel="1">
      <c r="A154" t="s">
        <v>232</v>
      </c>
      <c r="B154" t="s">
        <v>233</v>
      </c>
      <c r="C154" s="40">
        <v>1162.6199999999999</v>
      </c>
      <c r="D154" s="40">
        <v>0</v>
      </c>
      <c r="E154" s="40">
        <v>0</v>
      </c>
      <c r="F154" s="16"/>
      <c r="G154" s="16">
        <f t="shared" si="19"/>
        <v>387.53999999999996</v>
      </c>
      <c r="H154" s="14">
        <v>1</v>
      </c>
      <c r="J154" s="16">
        <f t="shared" si="15"/>
        <v>387.53999999999996</v>
      </c>
      <c r="L154" s="3">
        <f t="shared" si="18"/>
        <v>1.0554131700565659E-5</v>
      </c>
      <c r="N154" s="16">
        <f>+L154*(assessment!$J$275*assessment!$F$3)</f>
        <v>331.79952801740546</v>
      </c>
      <c r="P154" s="6">
        <f>+N154/payroll!F154</f>
        <v>3.1652796126645466E-4</v>
      </c>
      <c r="R154" s="16">
        <f>IF(P154&lt;$R$2,N154, +payroll!F154 * $R$2)</f>
        <v>331.79952801740546</v>
      </c>
      <c r="T154" s="5">
        <f t="shared" si="16"/>
        <v>0</v>
      </c>
      <c r="V154">
        <f t="shared" si="17"/>
        <v>1</v>
      </c>
    </row>
    <row r="155" spans="1:22" outlineLevel="1">
      <c r="A155" t="s">
        <v>234</v>
      </c>
      <c r="B155" t="s">
        <v>235</v>
      </c>
      <c r="C155" s="40">
        <v>7.9</v>
      </c>
      <c r="D155" s="40">
        <v>0</v>
      </c>
      <c r="E155" s="40">
        <v>0</v>
      </c>
      <c r="F155" s="16"/>
      <c r="G155" s="16">
        <f t="shared" si="19"/>
        <v>2.6333333333333333</v>
      </c>
      <c r="H155" s="14">
        <v>1</v>
      </c>
      <c r="J155" s="16">
        <f t="shared" si="15"/>
        <v>2.6333333333333333</v>
      </c>
      <c r="L155" s="3">
        <f t="shared" si="18"/>
        <v>7.1715298579474562E-8</v>
      </c>
      <c r="N155" s="16">
        <f>+L155*(assessment!$J$275*assessment!$F$3)</f>
        <v>2.2545769652487513</v>
      </c>
      <c r="P155" s="6">
        <f>+N155/payroll!F155</f>
        <v>8.3125287299947296E-7</v>
      </c>
      <c r="R155" s="16">
        <f>IF(P155&lt;$R$2,N155, +payroll!F155 * $R$2)</f>
        <v>2.2545769652487513</v>
      </c>
      <c r="T155" s="5">
        <f t="shared" si="16"/>
        <v>0</v>
      </c>
      <c r="V155">
        <f t="shared" si="17"/>
        <v>1</v>
      </c>
    </row>
    <row r="156" spans="1:22" outlineLevel="1">
      <c r="A156" t="s">
        <v>236</v>
      </c>
      <c r="B156" t="s">
        <v>237</v>
      </c>
      <c r="C156" s="40">
        <v>94.35</v>
      </c>
      <c r="D156" s="40">
        <v>0</v>
      </c>
      <c r="E156" s="40">
        <v>2567.67</v>
      </c>
      <c r="F156" s="16"/>
      <c r="G156" s="16">
        <f t="shared" si="19"/>
        <v>887.34</v>
      </c>
      <c r="H156" s="14">
        <v>1</v>
      </c>
      <c r="J156" s="16">
        <f t="shared" si="15"/>
        <v>887.34</v>
      </c>
      <c r="L156" s="3">
        <f t="shared" si="18"/>
        <v>2.4165513813232009E-5</v>
      </c>
      <c r="N156" s="16">
        <f>+L156*(assessment!$J$275*assessment!$F$3)</f>
        <v>759.71252823183306</v>
      </c>
      <c r="P156" s="6">
        <f>+N156/payroll!F156</f>
        <v>1.5319571445632081E-4</v>
      </c>
      <c r="R156" s="16">
        <f>IF(P156&lt;$R$2,N156, +payroll!F156 * $R$2)</f>
        <v>759.71252823183306</v>
      </c>
      <c r="T156" s="5">
        <f t="shared" si="16"/>
        <v>0</v>
      </c>
      <c r="V156">
        <f t="shared" si="17"/>
        <v>1</v>
      </c>
    </row>
    <row r="157" spans="1:22" outlineLevel="1">
      <c r="A157" t="s">
        <v>238</v>
      </c>
      <c r="B157" t="s">
        <v>239</v>
      </c>
      <c r="C157" s="40">
        <v>7.9</v>
      </c>
      <c r="D157" s="40">
        <v>0</v>
      </c>
      <c r="E157" s="40">
        <v>1730.59</v>
      </c>
      <c r="F157" s="16"/>
      <c r="G157" s="16">
        <f t="shared" si="19"/>
        <v>579.49666666666667</v>
      </c>
      <c r="H157" s="14">
        <v>1</v>
      </c>
      <c r="J157" s="16">
        <f t="shared" si="15"/>
        <v>579.49666666666667</v>
      </c>
      <c r="L157" s="3">
        <f t="shared" si="18"/>
        <v>1.5781813851573509E-5</v>
      </c>
      <c r="N157" s="16">
        <f>+L157*(assessment!$J$275*assessment!$F$3)</f>
        <v>496.14677320446856</v>
      </c>
      <c r="P157" s="6">
        <f>+N157/payroll!F157</f>
        <v>1.5727126036678603E-4</v>
      </c>
      <c r="R157" s="16">
        <f>IF(P157&lt;$R$2,N157, +payroll!F157 * $R$2)</f>
        <v>496.14677320446856</v>
      </c>
      <c r="T157" s="5">
        <f t="shared" si="16"/>
        <v>0</v>
      </c>
      <c r="V157">
        <f t="shared" si="17"/>
        <v>1</v>
      </c>
    </row>
    <row r="158" spans="1:22" outlineLevel="1">
      <c r="A158" t="s">
        <v>240</v>
      </c>
      <c r="B158" t="s">
        <v>241</v>
      </c>
      <c r="C158" s="40">
        <v>0</v>
      </c>
      <c r="D158" s="40">
        <v>0</v>
      </c>
      <c r="E158" s="40">
        <v>0</v>
      </c>
      <c r="F158" s="16"/>
      <c r="G158" s="16">
        <f t="shared" si="19"/>
        <v>0</v>
      </c>
      <c r="H158" s="14">
        <v>1</v>
      </c>
      <c r="J158" s="16">
        <f t="shared" si="15"/>
        <v>0</v>
      </c>
      <c r="L158" s="3">
        <f t="shared" si="18"/>
        <v>0</v>
      </c>
      <c r="N158" s="16">
        <f>+L158*(assessment!$J$275*assessment!$F$3)</f>
        <v>0</v>
      </c>
      <c r="P158" s="6">
        <f>+N158/payroll!F158</f>
        <v>0</v>
      </c>
      <c r="R158" s="16">
        <f>IF(P158&lt;$R$2,N158, +payroll!F158 * $R$2)</f>
        <v>0</v>
      </c>
      <c r="T158" s="5">
        <f t="shared" si="16"/>
        <v>0</v>
      </c>
      <c r="V158" t="e">
        <f t="shared" si="17"/>
        <v>#DIV/0!</v>
      </c>
    </row>
    <row r="159" spans="1:22" outlineLevel="1">
      <c r="A159" t="s">
        <v>242</v>
      </c>
      <c r="B159" t="s">
        <v>243</v>
      </c>
      <c r="C159" s="40">
        <v>0</v>
      </c>
      <c r="D159" s="40">
        <v>0</v>
      </c>
      <c r="E159" s="40">
        <v>0</v>
      </c>
      <c r="F159" s="16"/>
      <c r="G159" s="16">
        <f t="shared" si="19"/>
        <v>0</v>
      </c>
      <c r="H159" s="14">
        <v>1</v>
      </c>
      <c r="J159" s="16">
        <f t="shared" si="15"/>
        <v>0</v>
      </c>
      <c r="L159" s="3">
        <f t="shared" si="18"/>
        <v>0</v>
      </c>
      <c r="N159" s="16">
        <f>+L159*(assessment!$J$275*assessment!$F$3)</f>
        <v>0</v>
      </c>
      <c r="P159" s="6">
        <f>+N159/payroll!F159</f>
        <v>0</v>
      </c>
      <c r="R159" s="16">
        <f>IF(P159&lt;$R$2,N159, +payroll!F159 * $R$2)</f>
        <v>0</v>
      </c>
      <c r="T159" s="5">
        <f t="shared" si="16"/>
        <v>0</v>
      </c>
      <c r="V159" t="e">
        <f t="shared" si="17"/>
        <v>#DIV/0!</v>
      </c>
    </row>
    <row r="160" spans="1:22" outlineLevel="1">
      <c r="A160" t="s">
        <v>244</v>
      </c>
      <c r="B160" t="s">
        <v>245</v>
      </c>
      <c r="C160" s="40">
        <v>0</v>
      </c>
      <c r="D160" s="40">
        <v>0</v>
      </c>
      <c r="E160" s="40">
        <v>0</v>
      </c>
      <c r="F160" s="16"/>
      <c r="G160" s="16">
        <f t="shared" si="19"/>
        <v>0</v>
      </c>
      <c r="H160" s="14">
        <v>1</v>
      </c>
      <c r="J160" s="16">
        <f t="shared" si="15"/>
        <v>0</v>
      </c>
      <c r="L160" s="3">
        <f t="shared" si="18"/>
        <v>0</v>
      </c>
      <c r="N160" s="16">
        <f>+L160*(assessment!$J$275*assessment!$F$3)</f>
        <v>0</v>
      </c>
      <c r="P160" s="6">
        <f>+N160/payroll!F160</f>
        <v>0</v>
      </c>
      <c r="R160" s="16">
        <f>IF(P160&lt;$R$2,N160, +payroll!F160 * $R$2)</f>
        <v>0</v>
      </c>
      <c r="T160" s="5">
        <f t="shared" si="16"/>
        <v>0</v>
      </c>
      <c r="V160" t="e">
        <f t="shared" si="17"/>
        <v>#DIV/0!</v>
      </c>
    </row>
    <row r="161" spans="1:22" outlineLevel="1">
      <c r="A161" t="s">
        <v>246</v>
      </c>
      <c r="B161" t="s">
        <v>247</v>
      </c>
      <c r="C161" s="40">
        <v>327.96</v>
      </c>
      <c r="D161" s="40">
        <v>1971.1</v>
      </c>
      <c r="E161" s="40">
        <v>1212.4000000000001</v>
      </c>
      <c r="F161" s="16"/>
      <c r="G161" s="16">
        <f t="shared" si="19"/>
        <v>1170.4866666666667</v>
      </c>
      <c r="H161" s="14">
        <v>1</v>
      </c>
      <c r="J161" s="16">
        <f t="shared" si="15"/>
        <v>1170.4866666666667</v>
      </c>
      <c r="L161" s="3">
        <f t="shared" si="18"/>
        <v>3.1876633208845788E-5</v>
      </c>
      <c r="N161" s="16">
        <f>+L161*(assessment!$J$275*assessment!$F$3)</f>
        <v>1002.1337759990354</v>
      </c>
      <c r="P161" s="6">
        <f>+N161/payroll!F161</f>
        <v>4.2428130882640936E-4</v>
      </c>
      <c r="R161" s="16">
        <f>IF(P161&lt;$R$2,N161, +payroll!F161 * $R$2)</f>
        <v>1002.1337759990354</v>
      </c>
      <c r="T161" s="5">
        <f t="shared" si="16"/>
        <v>0</v>
      </c>
      <c r="V161">
        <f t="shared" si="17"/>
        <v>1</v>
      </c>
    </row>
    <row r="162" spans="1:22" outlineLevel="1">
      <c r="A162" t="s">
        <v>248</v>
      </c>
      <c r="B162" t="s">
        <v>249</v>
      </c>
      <c r="C162" s="40">
        <v>0</v>
      </c>
      <c r="D162" s="40">
        <v>0</v>
      </c>
      <c r="E162" s="40">
        <v>0</v>
      </c>
      <c r="F162" s="16"/>
      <c r="G162" s="16">
        <f t="shared" si="19"/>
        <v>0</v>
      </c>
      <c r="H162" s="14">
        <v>1</v>
      </c>
      <c r="J162" s="16">
        <f t="shared" si="15"/>
        <v>0</v>
      </c>
      <c r="L162" s="3">
        <f t="shared" si="18"/>
        <v>0</v>
      </c>
      <c r="N162" s="16">
        <f>+L162*(assessment!$J$275*assessment!$F$3)</f>
        <v>0</v>
      </c>
      <c r="P162" s="6">
        <f>+N162/payroll!F162</f>
        <v>0</v>
      </c>
      <c r="R162" s="16">
        <f>IF(P162&lt;$R$2,N162, +payroll!F162 * $R$2)</f>
        <v>0</v>
      </c>
      <c r="T162" s="5">
        <f t="shared" si="16"/>
        <v>0</v>
      </c>
      <c r="V162" t="e">
        <f t="shared" si="17"/>
        <v>#DIV/0!</v>
      </c>
    </row>
    <row r="163" spans="1:22" outlineLevel="1">
      <c r="A163" t="s">
        <v>250</v>
      </c>
      <c r="B163" t="s">
        <v>251</v>
      </c>
      <c r="C163" s="40">
        <v>0</v>
      </c>
      <c r="D163" s="40">
        <v>0</v>
      </c>
      <c r="E163" s="40">
        <v>0</v>
      </c>
      <c r="F163" s="16"/>
      <c r="G163" s="16">
        <f t="shared" si="19"/>
        <v>0</v>
      </c>
      <c r="H163" s="14">
        <v>1</v>
      </c>
      <c r="J163" s="16">
        <f t="shared" si="15"/>
        <v>0</v>
      </c>
      <c r="L163" s="3">
        <f t="shared" si="18"/>
        <v>0</v>
      </c>
      <c r="N163" s="16">
        <f>+L163*(assessment!$J$275*assessment!$F$3)</f>
        <v>0</v>
      </c>
      <c r="P163" s="6">
        <f>+N163/payroll!F163</f>
        <v>0</v>
      </c>
      <c r="R163" s="16">
        <f>IF(P163&lt;$R$2,N163, +payroll!F163 * $R$2)</f>
        <v>0</v>
      </c>
      <c r="T163" s="5">
        <f t="shared" si="16"/>
        <v>0</v>
      </c>
      <c r="V163" t="e">
        <f t="shared" si="17"/>
        <v>#DIV/0!</v>
      </c>
    </row>
    <row r="164" spans="1:22" outlineLevel="1">
      <c r="A164" t="s">
        <v>252</v>
      </c>
      <c r="B164" t="s">
        <v>253</v>
      </c>
      <c r="C164" s="40">
        <v>0</v>
      </c>
      <c r="D164" s="40">
        <v>753.91</v>
      </c>
      <c r="E164" s="40">
        <v>0</v>
      </c>
      <c r="F164" s="16"/>
      <c r="G164" s="16">
        <f t="shared" si="19"/>
        <v>251.30333333333331</v>
      </c>
      <c r="H164" s="14">
        <v>1</v>
      </c>
      <c r="J164" s="16">
        <f t="shared" si="15"/>
        <v>251.30333333333331</v>
      </c>
      <c r="L164" s="3">
        <f t="shared" si="18"/>
        <v>6.8439089559559065E-6</v>
      </c>
      <c r="N164" s="16">
        <f>+L164*(assessment!$J$275*assessment!$F$3)</f>
        <v>215.15798985704888</v>
      </c>
      <c r="P164" s="6">
        <f>+N164/payroll!F164</f>
        <v>9.7263457909638965E-4</v>
      </c>
      <c r="R164" s="16">
        <f>IF(P164&lt;$R$2,N164, +payroll!F164 * $R$2)</f>
        <v>215.15798985704888</v>
      </c>
      <c r="T164" s="5">
        <f t="shared" si="16"/>
        <v>0</v>
      </c>
      <c r="V164">
        <f t="shared" si="17"/>
        <v>1</v>
      </c>
    </row>
    <row r="165" spans="1:22" outlineLevel="1">
      <c r="A165" t="s">
        <v>500</v>
      </c>
      <c r="B165" t="s">
        <v>501</v>
      </c>
      <c r="C165" s="40">
        <v>0</v>
      </c>
      <c r="D165" s="40">
        <v>0</v>
      </c>
      <c r="E165" s="40">
        <v>0</v>
      </c>
      <c r="F165" s="16"/>
      <c r="G165" s="16">
        <f t="shared" si="19"/>
        <v>0</v>
      </c>
      <c r="H165" s="14">
        <v>1</v>
      </c>
      <c r="J165" s="16">
        <f>+G165*H165</f>
        <v>0</v>
      </c>
      <c r="L165" s="3">
        <f t="shared" ref="L165:L198" si="20">+J165/$J$267</f>
        <v>0</v>
      </c>
      <c r="N165" s="16">
        <f>+L165*(assessment!$J$275*assessment!$F$3)</f>
        <v>0</v>
      </c>
      <c r="P165" s="6">
        <f>+N165/payroll!F165</f>
        <v>0</v>
      </c>
      <c r="R165" s="16">
        <f>IF(P165&lt;$R$2,N165, +payroll!F165 * $R$2)</f>
        <v>0</v>
      </c>
      <c r="T165" s="5">
        <f>+N165-R165</f>
        <v>0</v>
      </c>
      <c r="V165" t="e">
        <f t="shared" si="17"/>
        <v>#DIV/0!</v>
      </c>
    </row>
    <row r="166" spans="1:22" outlineLevel="1">
      <c r="A166" t="s">
        <v>254</v>
      </c>
      <c r="B166" t="s">
        <v>255</v>
      </c>
      <c r="C166" s="40">
        <v>23935.64</v>
      </c>
      <c r="D166" s="40">
        <v>13914.57</v>
      </c>
      <c r="E166" s="40">
        <v>-5584.55</v>
      </c>
      <c r="F166" s="16"/>
      <c r="G166" s="16">
        <f t="shared" si="19"/>
        <v>10755.22</v>
      </c>
      <c r="H166" s="14">
        <v>1</v>
      </c>
      <c r="J166" s="16">
        <f t="shared" si="15"/>
        <v>10755.22</v>
      </c>
      <c r="L166" s="3">
        <f t="shared" si="20"/>
        <v>2.9290397984352013E-4</v>
      </c>
      <c r="N166" s="16">
        <f>+L166*(assessment!$J$275*assessment!$F$3)</f>
        <v>9208.2802284238005</v>
      </c>
      <c r="P166" s="6">
        <f>+N166/payroll!F166</f>
        <v>6.3726638257456778E-4</v>
      </c>
      <c r="R166" s="16">
        <f>IF(P166&lt;$R$2,N166, +payroll!F166 * $R$2)</f>
        <v>9208.2802284238005</v>
      </c>
      <c r="T166" s="5">
        <f t="shared" si="16"/>
        <v>0</v>
      </c>
      <c r="V166">
        <f t="shared" si="17"/>
        <v>1</v>
      </c>
    </row>
    <row r="167" spans="1:22" outlineLevel="1">
      <c r="A167" t="s">
        <v>256</v>
      </c>
      <c r="B167" t="s">
        <v>257</v>
      </c>
      <c r="C167" s="40">
        <v>0</v>
      </c>
      <c r="D167" s="40">
        <v>0</v>
      </c>
      <c r="E167" s="40">
        <v>0</v>
      </c>
      <c r="F167" s="16"/>
      <c r="G167" s="16">
        <f t="shared" si="19"/>
        <v>0</v>
      </c>
      <c r="H167" s="14">
        <v>1</v>
      </c>
      <c r="J167" s="16">
        <f t="shared" si="15"/>
        <v>0</v>
      </c>
      <c r="L167" s="3">
        <f t="shared" si="20"/>
        <v>0</v>
      </c>
      <c r="N167" s="16">
        <f>+L167*(assessment!$J$275*assessment!$F$3)</f>
        <v>0</v>
      </c>
      <c r="P167" s="6">
        <f>+N167/payroll!F167</f>
        <v>0</v>
      </c>
      <c r="R167" s="16">
        <f>IF(P167&lt;$R$2,N167, +payroll!F167 * $R$2)</f>
        <v>0</v>
      </c>
      <c r="T167" s="5">
        <f t="shared" si="16"/>
        <v>0</v>
      </c>
      <c r="V167" t="e">
        <f t="shared" si="17"/>
        <v>#DIV/0!</v>
      </c>
    </row>
    <row r="168" spans="1:22" outlineLevel="1">
      <c r="A168" t="s">
        <v>258</v>
      </c>
      <c r="B168" t="s">
        <v>259</v>
      </c>
      <c r="C168" s="40">
        <v>0</v>
      </c>
      <c r="D168" s="40">
        <v>0</v>
      </c>
      <c r="E168" s="40">
        <v>0</v>
      </c>
      <c r="F168" s="16"/>
      <c r="G168" s="16">
        <f t="shared" si="19"/>
        <v>0</v>
      </c>
      <c r="H168" s="14">
        <v>1</v>
      </c>
      <c r="J168" s="16">
        <f t="shared" ref="J168:J230" si="21">+G168*H168</f>
        <v>0</v>
      </c>
      <c r="L168" s="3">
        <f t="shared" si="20"/>
        <v>0</v>
      </c>
      <c r="N168" s="16">
        <f>+L168*(assessment!$J$275*assessment!$F$3)</f>
        <v>0</v>
      </c>
      <c r="P168" s="6">
        <f>+N168/payroll!F168</f>
        <v>0</v>
      </c>
      <c r="R168" s="16">
        <f>IF(P168&lt;$R$2,N168, +payroll!F168 * $R$2)</f>
        <v>0</v>
      </c>
      <c r="T168" s="5">
        <f t="shared" ref="T168:T230" si="22">+N168-R168</f>
        <v>0</v>
      </c>
      <c r="V168" t="e">
        <f t="shared" ref="V168:V230" si="23">+R168/N168</f>
        <v>#DIV/0!</v>
      </c>
    </row>
    <row r="169" spans="1:22" outlineLevel="1">
      <c r="A169" t="s">
        <v>260</v>
      </c>
      <c r="B169" t="s">
        <v>261</v>
      </c>
      <c r="C169" s="40">
        <v>0</v>
      </c>
      <c r="D169" s="40">
        <v>0</v>
      </c>
      <c r="E169" s="40">
        <v>405.44</v>
      </c>
      <c r="F169" s="16"/>
      <c r="G169" s="16">
        <f t="shared" si="19"/>
        <v>135.14666666666668</v>
      </c>
      <c r="H169" s="14">
        <v>1</v>
      </c>
      <c r="J169" s="16">
        <f t="shared" si="21"/>
        <v>135.14666666666668</v>
      </c>
      <c r="L169" s="3">
        <f t="shared" si="20"/>
        <v>3.6805380577293882E-6</v>
      </c>
      <c r="N169" s="16">
        <f>+L169*(assessment!$J$275*assessment!$F$3)</f>
        <v>115.70831453043719</v>
      </c>
      <c r="P169" s="6">
        <f>+N169/payroll!F169</f>
        <v>5.9209526432751193E-5</v>
      </c>
      <c r="R169" s="16">
        <f>IF(P169&lt;$R$2,N169, +payroll!F169 * $R$2)</f>
        <v>115.70831453043719</v>
      </c>
      <c r="T169" s="5">
        <f t="shared" si="22"/>
        <v>0</v>
      </c>
      <c r="V169">
        <f t="shared" si="23"/>
        <v>1</v>
      </c>
    </row>
    <row r="170" spans="1:22" outlineLevel="1">
      <c r="A170" t="s">
        <v>262</v>
      </c>
      <c r="B170" t="s">
        <v>263</v>
      </c>
      <c r="C170" s="40">
        <v>0</v>
      </c>
      <c r="D170" s="40">
        <v>0</v>
      </c>
      <c r="E170" s="40">
        <v>0</v>
      </c>
      <c r="F170" s="16"/>
      <c r="G170" s="16">
        <f t="shared" si="19"/>
        <v>0</v>
      </c>
      <c r="H170" s="14">
        <v>1</v>
      </c>
      <c r="J170" s="16">
        <f t="shared" si="21"/>
        <v>0</v>
      </c>
      <c r="L170" s="3">
        <f t="shared" si="20"/>
        <v>0</v>
      </c>
      <c r="N170" s="16">
        <f>+L170*(assessment!$J$275*assessment!$F$3)</f>
        <v>0</v>
      </c>
      <c r="P170" s="6">
        <f>+N170/payroll!F170</f>
        <v>0</v>
      </c>
      <c r="R170" s="16">
        <f>IF(P170&lt;$R$2,N170, +payroll!F170 * $R$2)</f>
        <v>0</v>
      </c>
      <c r="T170" s="5">
        <f t="shared" si="22"/>
        <v>0</v>
      </c>
      <c r="V170" t="e">
        <f t="shared" si="23"/>
        <v>#DIV/0!</v>
      </c>
    </row>
    <row r="171" spans="1:22" outlineLevel="1">
      <c r="A171" t="s">
        <v>264</v>
      </c>
      <c r="B171" t="s">
        <v>265</v>
      </c>
      <c r="C171" s="40">
        <v>1439.84</v>
      </c>
      <c r="D171" s="40">
        <v>243.65</v>
      </c>
      <c r="E171" s="40">
        <v>0</v>
      </c>
      <c r="F171" s="16"/>
      <c r="G171" s="16">
        <f t="shared" si="19"/>
        <v>561.1633333333333</v>
      </c>
      <c r="H171" s="14">
        <v>1</v>
      </c>
      <c r="J171" s="16">
        <f t="shared" si="21"/>
        <v>561.1633333333333</v>
      </c>
      <c r="L171" s="3">
        <f t="shared" si="20"/>
        <v>1.5282530127286026E-5</v>
      </c>
      <c r="N171" s="16">
        <f>+L171*(assessment!$J$275*assessment!$F$3)</f>
        <v>480.45035129450883</v>
      </c>
      <c r="P171" s="6">
        <f>+N171/payroll!F171</f>
        <v>3.2908013309963173E-4</v>
      </c>
      <c r="R171" s="16">
        <f>IF(P171&lt;$R$2,N171, +payroll!F171 * $R$2)</f>
        <v>480.45035129450883</v>
      </c>
      <c r="T171" s="5">
        <f t="shared" si="22"/>
        <v>0</v>
      </c>
      <c r="V171">
        <f t="shared" si="23"/>
        <v>1</v>
      </c>
    </row>
    <row r="172" spans="1:22" outlineLevel="1">
      <c r="A172" t="s">
        <v>266</v>
      </c>
      <c r="B172" t="s">
        <v>267</v>
      </c>
      <c r="C172" s="40">
        <v>0</v>
      </c>
      <c r="D172" s="40">
        <v>0</v>
      </c>
      <c r="E172" s="40">
        <v>0</v>
      </c>
      <c r="F172" s="16"/>
      <c r="G172" s="16">
        <f t="shared" si="19"/>
        <v>0</v>
      </c>
      <c r="H172" s="14">
        <v>1</v>
      </c>
      <c r="J172" s="16">
        <f t="shared" si="21"/>
        <v>0</v>
      </c>
      <c r="L172" s="3">
        <f t="shared" si="20"/>
        <v>0</v>
      </c>
      <c r="N172" s="16">
        <f>+L172*(assessment!$J$275*assessment!$F$3)</f>
        <v>0</v>
      </c>
      <c r="P172" s="6">
        <f>+N172/payroll!F172</f>
        <v>0</v>
      </c>
      <c r="R172" s="16">
        <f>IF(P172&lt;$R$2,N172, +payroll!F172 * $R$2)</f>
        <v>0</v>
      </c>
      <c r="T172" s="5">
        <f t="shared" si="22"/>
        <v>0</v>
      </c>
      <c r="V172" t="e">
        <f t="shared" si="23"/>
        <v>#DIV/0!</v>
      </c>
    </row>
    <row r="173" spans="1:22" outlineLevel="1">
      <c r="A173" t="s">
        <v>268</v>
      </c>
      <c r="B173" t="s">
        <v>269</v>
      </c>
      <c r="C173" s="40">
        <v>69150.289999999994</v>
      </c>
      <c r="D173" s="40">
        <v>63005.18</v>
      </c>
      <c r="E173" s="40">
        <v>27138.59</v>
      </c>
      <c r="F173" s="16"/>
      <c r="G173" s="16">
        <f t="shared" si="19"/>
        <v>53098.02</v>
      </c>
      <c r="H173" s="14">
        <v>1</v>
      </c>
      <c r="J173" s="16">
        <f t="shared" si="21"/>
        <v>53098.02</v>
      </c>
      <c r="L173" s="3">
        <f t="shared" si="20"/>
        <v>1.4460533006122448E-3</v>
      </c>
      <c r="N173" s="16">
        <f>+L173*(assessment!$J$275*assessment!$F$3)</f>
        <v>45460.850427462341</v>
      </c>
      <c r="P173" s="6">
        <f>+N173/payroll!F173</f>
        <v>1.0556184224384776E-2</v>
      </c>
      <c r="R173" s="16">
        <f>IF(P173&lt;$R$2,N173, +payroll!F173 * $R$2)</f>
        <v>45460.850427462341</v>
      </c>
      <c r="T173" s="5">
        <f t="shared" si="22"/>
        <v>0</v>
      </c>
      <c r="V173">
        <f t="shared" si="23"/>
        <v>1</v>
      </c>
    </row>
    <row r="174" spans="1:22" outlineLevel="1">
      <c r="A174" t="s">
        <v>270</v>
      </c>
      <c r="B174" t="s">
        <v>271</v>
      </c>
      <c r="C174" s="40">
        <v>0</v>
      </c>
      <c r="D174" s="40">
        <v>0</v>
      </c>
      <c r="E174" s="40">
        <v>0</v>
      </c>
      <c r="F174" s="16"/>
      <c r="G174" s="16">
        <f t="shared" si="19"/>
        <v>0</v>
      </c>
      <c r="H174" s="14">
        <v>1</v>
      </c>
      <c r="J174" s="16">
        <f t="shared" si="21"/>
        <v>0</v>
      </c>
      <c r="L174" s="3">
        <f t="shared" si="20"/>
        <v>0</v>
      </c>
      <c r="N174" s="16">
        <f>+L174*(assessment!$J$275*assessment!$F$3)</f>
        <v>0</v>
      </c>
      <c r="P174" s="6">
        <f>+N174/payroll!F174</f>
        <v>0</v>
      </c>
      <c r="R174" s="16">
        <f>IF(P174&lt;$R$2,N174, +payroll!F174 * $R$2)</f>
        <v>0</v>
      </c>
      <c r="T174" s="5">
        <f t="shared" si="22"/>
        <v>0</v>
      </c>
      <c r="V174" t="e">
        <f t="shared" si="23"/>
        <v>#DIV/0!</v>
      </c>
    </row>
    <row r="175" spans="1:22" outlineLevel="1">
      <c r="A175" t="s">
        <v>272</v>
      </c>
      <c r="B175" t="s">
        <v>273</v>
      </c>
      <c r="C175" s="40">
        <v>0</v>
      </c>
      <c r="D175" s="40">
        <v>0</v>
      </c>
      <c r="E175" s="40">
        <v>0</v>
      </c>
      <c r="F175" s="16"/>
      <c r="G175" s="16">
        <f t="shared" si="19"/>
        <v>0</v>
      </c>
      <c r="H175" s="14">
        <v>1</v>
      </c>
      <c r="J175" s="16">
        <f t="shared" si="21"/>
        <v>0</v>
      </c>
      <c r="L175" s="3">
        <f t="shared" si="20"/>
        <v>0</v>
      </c>
      <c r="N175" s="16">
        <f>+L175*(assessment!$J$275*assessment!$F$3)</f>
        <v>0</v>
      </c>
      <c r="P175" s="6">
        <f>+N175/payroll!F175</f>
        <v>0</v>
      </c>
      <c r="R175" s="16">
        <f>IF(P175&lt;$R$2,N175, +payroll!F175 * $R$2)</f>
        <v>0</v>
      </c>
      <c r="T175" s="5">
        <f t="shared" si="22"/>
        <v>0</v>
      </c>
      <c r="V175" t="e">
        <f t="shared" si="23"/>
        <v>#DIV/0!</v>
      </c>
    </row>
    <row r="176" spans="1:22" outlineLevel="1">
      <c r="A176" t="s">
        <v>274</v>
      </c>
      <c r="B176" t="s">
        <v>275</v>
      </c>
      <c r="C176" s="40">
        <v>0</v>
      </c>
      <c r="D176" s="40">
        <v>0</v>
      </c>
      <c r="E176" s="40">
        <v>0</v>
      </c>
      <c r="F176" s="16"/>
      <c r="G176" s="16">
        <f t="shared" si="19"/>
        <v>0</v>
      </c>
      <c r="H176" s="14">
        <v>1</v>
      </c>
      <c r="J176" s="16">
        <f t="shared" si="21"/>
        <v>0</v>
      </c>
      <c r="L176" s="3">
        <f t="shared" si="20"/>
        <v>0</v>
      </c>
      <c r="N176" s="16">
        <f>+L176*(assessment!$J$275*assessment!$F$3)</f>
        <v>0</v>
      </c>
      <c r="P176" s="6">
        <f>+N176/payroll!F176</f>
        <v>0</v>
      </c>
      <c r="R176" s="16">
        <f>IF(P176&lt;$R$2,N176, +payroll!F176 * $R$2)</f>
        <v>0</v>
      </c>
      <c r="T176" s="5">
        <f t="shared" si="22"/>
        <v>0</v>
      </c>
      <c r="V176" t="e">
        <f t="shared" si="23"/>
        <v>#DIV/0!</v>
      </c>
    </row>
    <row r="177" spans="1:22" outlineLevel="1">
      <c r="A177" t="s">
        <v>276</v>
      </c>
      <c r="B177" t="s">
        <v>277</v>
      </c>
      <c r="C177" s="40">
        <v>0</v>
      </c>
      <c r="D177" s="40">
        <v>8.65</v>
      </c>
      <c r="E177" s="40">
        <v>0</v>
      </c>
      <c r="F177" s="16"/>
      <c r="G177" s="16">
        <f t="shared" si="19"/>
        <v>2.8833333333333333</v>
      </c>
      <c r="H177" s="14">
        <v>1</v>
      </c>
      <c r="J177" s="16">
        <f t="shared" si="21"/>
        <v>2.8833333333333333</v>
      </c>
      <c r="L177" s="3">
        <f t="shared" si="20"/>
        <v>7.8523713001576567E-8</v>
      </c>
      <c r="N177" s="16">
        <f>+L177*(assessment!$J$275*assessment!$F$3)</f>
        <v>2.4686190822027463</v>
      </c>
      <c r="P177" s="6">
        <f>+N177/payroll!F177</f>
        <v>5.5540913825071806E-6</v>
      </c>
      <c r="R177" s="16">
        <f>IF(P177&lt;$R$2,N177, +payroll!F177 * $R$2)</f>
        <v>2.4686190822027463</v>
      </c>
      <c r="T177" s="5">
        <f t="shared" si="22"/>
        <v>0</v>
      </c>
      <c r="V177">
        <f t="shared" si="23"/>
        <v>1</v>
      </c>
    </row>
    <row r="178" spans="1:22" outlineLevel="1">
      <c r="A178" t="s">
        <v>278</v>
      </c>
      <c r="B178" t="s">
        <v>279</v>
      </c>
      <c r="C178" s="40">
        <v>0</v>
      </c>
      <c r="D178" s="40">
        <v>0</v>
      </c>
      <c r="E178" s="40">
        <v>0</v>
      </c>
      <c r="F178" s="16"/>
      <c r="G178" s="16">
        <f t="shared" si="19"/>
        <v>0</v>
      </c>
      <c r="H178" s="14">
        <v>1</v>
      </c>
      <c r="J178" s="16">
        <f t="shared" si="21"/>
        <v>0</v>
      </c>
      <c r="L178" s="3">
        <f t="shared" si="20"/>
        <v>0</v>
      </c>
      <c r="N178" s="16">
        <f>+L178*(assessment!$J$275*assessment!$F$3)</f>
        <v>0</v>
      </c>
      <c r="P178" s="6">
        <f>+N178/payroll!F178</f>
        <v>0</v>
      </c>
      <c r="R178" s="16">
        <f>IF(P178&lt;$R$2,N178, +payroll!F178 * $R$2)</f>
        <v>0</v>
      </c>
      <c r="T178" s="5">
        <f t="shared" si="22"/>
        <v>0</v>
      </c>
      <c r="V178" t="e">
        <f t="shared" si="23"/>
        <v>#DIV/0!</v>
      </c>
    </row>
    <row r="179" spans="1:22" outlineLevel="1">
      <c r="A179" t="s">
        <v>280</v>
      </c>
      <c r="B179" t="s">
        <v>281</v>
      </c>
      <c r="C179" s="40">
        <v>18259.12</v>
      </c>
      <c r="D179" s="40">
        <v>3596.06</v>
      </c>
      <c r="E179" s="40">
        <v>0</v>
      </c>
      <c r="F179" s="16"/>
      <c r="G179" s="16">
        <f t="shared" si="19"/>
        <v>7285.06</v>
      </c>
      <c r="H179" s="14">
        <v>1</v>
      </c>
      <c r="J179" s="16">
        <f t="shared" si="21"/>
        <v>7285.06</v>
      </c>
      <c r="L179" s="3">
        <f t="shared" si="20"/>
        <v>1.9839883027951403E-4</v>
      </c>
      <c r="N179" s="16">
        <f>+L179*(assessment!$J$275*assessment!$F$3)</f>
        <v>6237.2386581474939</v>
      </c>
      <c r="P179" s="6">
        <f>+N179/payroll!F179</f>
        <v>2.1228408747990734E-3</v>
      </c>
      <c r="R179" s="16">
        <f>IF(P179&lt;$R$2,N179, +payroll!F179 * $R$2)</f>
        <v>6237.2386581474939</v>
      </c>
      <c r="T179" s="5">
        <f t="shared" si="22"/>
        <v>0</v>
      </c>
      <c r="V179">
        <f t="shared" si="23"/>
        <v>1</v>
      </c>
    </row>
    <row r="180" spans="1:22" outlineLevel="1">
      <c r="A180" t="s">
        <v>282</v>
      </c>
      <c r="B180" t="s">
        <v>283</v>
      </c>
      <c r="C180" s="40">
        <v>8888.73</v>
      </c>
      <c r="D180" s="40">
        <v>11250.51</v>
      </c>
      <c r="E180" s="40">
        <v>283.64999999999998</v>
      </c>
      <c r="F180" s="16"/>
      <c r="G180" s="16">
        <f>IF(SUM(C180:E180)&gt;0,AVERAGE(C180:E180),0)</f>
        <v>6807.63</v>
      </c>
      <c r="H180" s="14">
        <v>1</v>
      </c>
      <c r="J180" s="16">
        <f t="shared" si="21"/>
        <v>6807.63</v>
      </c>
      <c r="L180" s="3">
        <f t="shared" si="20"/>
        <v>1.8539666508933736E-4</v>
      </c>
      <c r="N180" s="16">
        <f>+L180*(assessment!$J$275*assessment!$F$3)</f>
        <v>5828.47814655811</v>
      </c>
      <c r="P180" s="6">
        <f>+N180/payroll!F180</f>
        <v>4.9022524717583209E-3</v>
      </c>
      <c r="R180" s="16">
        <f>IF(P180&lt;$R$2,N180, +payroll!F180 * $R$2)</f>
        <v>5828.47814655811</v>
      </c>
      <c r="T180" s="5">
        <f t="shared" si="22"/>
        <v>0</v>
      </c>
      <c r="V180">
        <f t="shared" si="23"/>
        <v>1</v>
      </c>
    </row>
    <row r="181" spans="1:22" outlineLevel="1">
      <c r="A181" t="s">
        <v>284</v>
      </c>
      <c r="B181" t="s">
        <v>285</v>
      </c>
      <c r="C181" s="40">
        <v>0</v>
      </c>
      <c r="D181" s="40">
        <v>0</v>
      </c>
      <c r="E181" s="40">
        <v>0</v>
      </c>
      <c r="F181" s="16"/>
      <c r="G181" s="16">
        <f t="shared" si="19"/>
        <v>0</v>
      </c>
      <c r="H181" s="14">
        <v>1</v>
      </c>
      <c r="J181" s="16">
        <f t="shared" si="21"/>
        <v>0</v>
      </c>
      <c r="L181" s="3">
        <f t="shared" si="20"/>
        <v>0</v>
      </c>
      <c r="N181" s="16">
        <f>+L181*(assessment!$J$275*assessment!$F$3)</f>
        <v>0</v>
      </c>
      <c r="P181" s="6">
        <f>+N181/payroll!F181</f>
        <v>0</v>
      </c>
      <c r="R181" s="16">
        <f>IF(P181&lt;$R$2,N181, +payroll!F181 * $R$2)</f>
        <v>0</v>
      </c>
      <c r="T181" s="5">
        <f t="shared" si="22"/>
        <v>0</v>
      </c>
      <c r="V181" t="e">
        <f t="shared" si="23"/>
        <v>#DIV/0!</v>
      </c>
    </row>
    <row r="182" spans="1:22" outlineLevel="1">
      <c r="A182" t="s">
        <v>286</v>
      </c>
      <c r="B182" t="s">
        <v>287</v>
      </c>
      <c r="C182" s="40">
        <v>122.02</v>
      </c>
      <c r="D182" s="40">
        <v>0</v>
      </c>
      <c r="E182" s="40">
        <v>0</v>
      </c>
      <c r="F182" s="16"/>
      <c r="G182" s="16">
        <f t="shared" si="19"/>
        <v>40.673333333333332</v>
      </c>
      <c r="H182" s="14">
        <v>1</v>
      </c>
      <c r="J182" s="16">
        <f t="shared" si="21"/>
        <v>40.673333333333332</v>
      </c>
      <c r="L182" s="3">
        <f t="shared" si="20"/>
        <v>1.1076836370465172E-6</v>
      </c>
      <c r="N182" s="16">
        <f>+L182*(assessment!$J$275*assessment!$F$3)</f>
        <v>34.823225480968688</v>
      </c>
      <c r="P182" s="6">
        <f>+N182/payroll!F182</f>
        <v>2.5736951525736962E-5</v>
      </c>
      <c r="R182" s="16">
        <f>IF(P182&lt;$R$2,N182, +payroll!F182 * $R$2)</f>
        <v>34.823225480968688</v>
      </c>
      <c r="T182" s="5">
        <f t="shared" si="22"/>
        <v>0</v>
      </c>
      <c r="V182">
        <f t="shared" si="23"/>
        <v>1</v>
      </c>
    </row>
    <row r="183" spans="1:22" outlineLevel="1">
      <c r="A183" t="s">
        <v>288</v>
      </c>
      <c r="B183" t="s">
        <v>289</v>
      </c>
      <c r="C183" s="40">
        <v>0</v>
      </c>
      <c r="D183" s="40">
        <v>495.43</v>
      </c>
      <c r="E183" s="40">
        <v>0</v>
      </c>
      <c r="F183" s="16"/>
      <c r="G183" s="16">
        <f t="shared" si="19"/>
        <v>165.14333333333335</v>
      </c>
      <c r="H183" s="14">
        <v>1</v>
      </c>
      <c r="J183" s="16">
        <f t="shared" si="21"/>
        <v>165.14333333333335</v>
      </c>
      <c r="L183" s="3">
        <f t="shared" si="20"/>
        <v>4.4974570095226684E-6</v>
      </c>
      <c r="N183" s="16">
        <f>+L183*(assessment!$J$275*assessment!$F$3)</f>
        <v>141.39051467002392</v>
      </c>
      <c r="P183" s="6">
        <f>+N183/payroll!F183</f>
        <v>1.1376218325435737E-4</v>
      </c>
      <c r="R183" s="16">
        <f>IF(P183&lt;$R$2,N183, +payroll!F183 * $R$2)</f>
        <v>141.39051467002392</v>
      </c>
      <c r="T183" s="5">
        <f t="shared" si="22"/>
        <v>0</v>
      </c>
      <c r="V183">
        <f t="shared" si="23"/>
        <v>1</v>
      </c>
    </row>
    <row r="184" spans="1:22" outlineLevel="1">
      <c r="A184" t="s">
        <v>290</v>
      </c>
      <c r="B184" t="s">
        <v>291</v>
      </c>
      <c r="C184" s="40">
        <v>228.11</v>
      </c>
      <c r="D184" s="40">
        <v>0</v>
      </c>
      <c r="E184" s="40">
        <v>0</v>
      </c>
      <c r="F184" s="16"/>
      <c r="G184" s="16">
        <f t="shared" si="19"/>
        <v>76.036666666666676</v>
      </c>
      <c r="H184" s="14">
        <v>1</v>
      </c>
      <c r="J184" s="16">
        <f t="shared" si="21"/>
        <v>76.036666666666676</v>
      </c>
      <c r="L184" s="3">
        <f t="shared" si="20"/>
        <v>2.0707565517675878E-6</v>
      </c>
      <c r="N184" s="16">
        <f>+L184*(assessment!$J$275*assessment!$F$3)</f>
        <v>65.100196397834523</v>
      </c>
      <c r="P184" s="6">
        <f>+N184/payroll!F184</f>
        <v>8.6945880369927459E-5</v>
      </c>
      <c r="R184" s="16">
        <f>IF(P184&lt;$R$2,N184, +payroll!F184 * $R$2)</f>
        <v>65.100196397834523</v>
      </c>
      <c r="T184" s="5">
        <f t="shared" si="22"/>
        <v>0</v>
      </c>
      <c r="V184">
        <f t="shared" si="23"/>
        <v>1</v>
      </c>
    </row>
    <row r="185" spans="1:22" outlineLevel="1">
      <c r="A185" t="s">
        <v>292</v>
      </c>
      <c r="B185" t="s">
        <v>293</v>
      </c>
      <c r="C185" s="40">
        <v>0</v>
      </c>
      <c r="D185" s="40">
        <v>0</v>
      </c>
      <c r="E185" s="40">
        <v>0</v>
      </c>
      <c r="F185" s="16"/>
      <c r="G185" s="16">
        <f t="shared" si="19"/>
        <v>0</v>
      </c>
      <c r="H185" s="14">
        <v>1</v>
      </c>
      <c r="J185" s="16">
        <f t="shared" si="21"/>
        <v>0</v>
      </c>
      <c r="L185" s="3">
        <f t="shared" si="20"/>
        <v>0</v>
      </c>
      <c r="N185" s="16">
        <f>+L185*(assessment!$J$275*assessment!$F$3)</f>
        <v>0</v>
      </c>
      <c r="P185" s="6">
        <f>+N185/payroll!F185</f>
        <v>0</v>
      </c>
      <c r="R185" s="16">
        <f>IF(P185&lt;$R$2,N185, +payroll!F185 * $R$2)</f>
        <v>0</v>
      </c>
      <c r="T185" s="5">
        <f t="shared" si="22"/>
        <v>0</v>
      </c>
      <c r="V185" t="e">
        <f t="shared" si="23"/>
        <v>#DIV/0!</v>
      </c>
    </row>
    <row r="186" spans="1:22" outlineLevel="1">
      <c r="A186" t="s">
        <v>294</v>
      </c>
      <c r="B186" t="s">
        <v>295</v>
      </c>
      <c r="C186" s="40">
        <v>0</v>
      </c>
      <c r="D186" s="40">
        <v>0</v>
      </c>
      <c r="E186" s="40">
        <v>0</v>
      </c>
      <c r="F186" s="16"/>
      <c r="G186" s="16">
        <f t="shared" si="19"/>
        <v>0</v>
      </c>
      <c r="H186" s="14">
        <v>1</v>
      </c>
      <c r="J186" s="16">
        <f t="shared" si="21"/>
        <v>0</v>
      </c>
      <c r="L186" s="3">
        <f t="shared" si="20"/>
        <v>0</v>
      </c>
      <c r="N186" s="16">
        <f>+L186*(assessment!$J$275*assessment!$F$3)</f>
        <v>0</v>
      </c>
      <c r="P186" s="6">
        <f>+N186/payroll!F186</f>
        <v>0</v>
      </c>
      <c r="R186" s="16">
        <f>IF(P186&lt;$R$2,N186, +payroll!F186 * $R$2)</f>
        <v>0</v>
      </c>
      <c r="T186" s="5">
        <f t="shared" si="22"/>
        <v>0</v>
      </c>
      <c r="V186" t="e">
        <f t="shared" si="23"/>
        <v>#DIV/0!</v>
      </c>
    </row>
    <row r="187" spans="1:22" outlineLevel="1">
      <c r="A187" t="s">
        <v>296</v>
      </c>
      <c r="B187" t="s">
        <v>297</v>
      </c>
      <c r="C187" s="40">
        <v>78569.61</v>
      </c>
      <c r="D187" s="40">
        <v>47206.32</v>
      </c>
      <c r="E187" s="40">
        <v>135859.57</v>
      </c>
      <c r="F187" s="16"/>
      <c r="G187" s="16">
        <f t="shared" si="19"/>
        <v>87211.833333333328</v>
      </c>
      <c r="H187" s="14">
        <v>1</v>
      </c>
      <c r="J187" s="16">
        <f t="shared" si="21"/>
        <v>87211.833333333328</v>
      </c>
      <c r="L187" s="3">
        <f t="shared" si="20"/>
        <v>2.3750972153784955E-3</v>
      </c>
      <c r="N187" s="16">
        <f>+L187*(assessment!$J$275*assessment!$F$3)</f>
        <v>74668.021720422737</v>
      </c>
      <c r="P187" s="6">
        <f>+N187/payroll!F187</f>
        <v>4.428921250083412E-3</v>
      </c>
      <c r="R187" s="16">
        <f>IF(P187&lt;$R$2,N187, +payroll!F187 * $R$2)</f>
        <v>74668.021720422737</v>
      </c>
      <c r="T187" s="5">
        <f t="shared" si="22"/>
        <v>0</v>
      </c>
      <c r="V187">
        <f t="shared" si="23"/>
        <v>1</v>
      </c>
    </row>
    <row r="188" spans="1:22" outlineLevel="1">
      <c r="A188" t="s">
        <v>298</v>
      </c>
      <c r="B188" t="s">
        <v>299</v>
      </c>
      <c r="C188" s="40">
        <v>0</v>
      </c>
      <c r="D188" s="40">
        <v>8.1999999999999993</v>
      </c>
      <c r="E188" s="40">
        <v>0</v>
      </c>
      <c r="F188" s="16"/>
      <c r="G188" s="16">
        <f t="shared" si="19"/>
        <v>2.7333333333333329</v>
      </c>
      <c r="H188" s="14">
        <v>1</v>
      </c>
      <c r="J188" s="16">
        <f t="shared" si="21"/>
        <v>2.7333333333333329</v>
      </c>
      <c r="L188" s="3">
        <f t="shared" si="20"/>
        <v>7.4438664348315348E-8</v>
      </c>
      <c r="N188" s="16">
        <f>+L188*(assessment!$J$275*assessment!$F$3)</f>
        <v>2.3401938120303489</v>
      </c>
      <c r="P188" s="6">
        <f>+N188/payroll!F188</f>
        <v>7.764712245945635E-6</v>
      </c>
      <c r="R188" s="16">
        <f>IF(P188&lt;$R$2,N188, +payroll!F188 * $R$2)</f>
        <v>2.3401938120303489</v>
      </c>
      <c r="T188" s="5">
        <f t="shared" si="22"/>
        <v>0</v>
      </c>
      <c r="V188">
        <f t="shared" si="23"/>
        <v>1</v>
      </c>
    </row>
    <row r="189" spans="1:22" outlineLevel="1">
      <c r="A189" t="s">
        <v>300</v>
      </c>
      <c r="B189" t="s">
        <v>301</v>
      </c>
      <c r="C189" s="40">
        <v>0</v>
      </c>
      <c r="D189" s="40">
        <v>0</v>
      </c>
      <c r="E189" s="40">
        <v>0</v>
      </c>
      <c r="F189" s="16"/>
      <c r="G189" s="16">
        <f t="shared" si="19"/>
        <v>0</v>
      </c>
      <c r="H189" s="14">
        <v>1</v>
      </c>
      <c r="J189" s="16">
        <f t="shared" si="21"/>
        <v>0</v>
      </c>
      <c r="L189" s="3">
        <f t="shared" si="20"/>
        <v>0</v>
      </c>
      <c r="N189" s="16">
        <f>+L189*(assessment!$J$275*assessment!$F$3)</f>
        <v>0</v>
      </c>
      <c r="P189" s="6">
        <f>+N189/payroll!F189</f>
        <v>0</v>
      </c>
      <c r="R189" s="16">
        <f>IF(P189&lt;$R$2,N189, +payroll!F189 * $R$2)</f>
        <v>0</v>
      </c>
      <c r="T189" s="5">
        <f t="shared" si="22"/>
        <v>0</v>
      </c>
      <c r="V189" t="e">
        <f t="shared" si="23"/>
        <v>#DIV/0!</v>
      </c>
    </row>
    <row r="190" spans="1:22" outlineLevel="1">
      <c r="A190" t="s">
        <v>302</v>
      </c>
      <c r="B190" t="s">
        <v>303</v>
      </c>
      <c r="C190" s="40">
        <v>0</v>
      </c>
      <c r="D190" s="40">
        <v>0</v>
      </c>
      <c r="E190" s="40">
        <v>0</v>
      </c>
      <c r="F190" s="16"/>
      <c r="G190" s="16">
        <f t="shared" si="19"/>
        <v>0</v>
      </c>
      <c r="H190" s="14">
        <v>1</v>
      </c>
      <c r="J190" s="16">
        <f t="shared" si="21"/>
        <v>0</v>
      </c>
      <c r="L190" s="3">
        <f t="shared" si="20"/>
        <v>0</v>
      </c>
      <c r="N190" s="16">
        <f>+L190*(assessment!$J$275*assessment!$F$3)</f>
        <v>0</v>
      </c>
      <c r="P190" s="6">
        <f>+N190/payroll!F190</f>
        <v>0</v>
      </c>
      <c r="R190" s="16">
        <f>IF(P190&lt;$R$2,N190, +payroll!F190 * $R$2)</f>
        <v>0</v>
      </c>
      <c r="T190" s="5">
        <f t="shared" si="22"/>
        <v>0</v>
      </c>
      <c r="V190" t="e">
        <f t="shared" si="23"/>
        <v>#DIV/0!</v>
      </c>
    </row>
    <row r="191" spans="1:22" outlineLevel="1">
      <c r="A191" t="s">
        <v>304</v>
      </c>
      <c r="B191" t="s">
        <v>305</v>
      </c>
      <c r="C191" s="40">
        <v>6073.99</v>
      </c>
      <c r="D191" s="40">
        <v>12121.74</v>
      </c>
      <c r="E191" s="40">
        <v>8.9499999999999993</v>
      </c>
      <c r="F191" s="16"/>
      <c r="G191" s="16">
        <f t="shared" si="19"/>
        <v>6068.2266666666665</v>
      </c>
      <c r="H191" s="14">
        <v>1</v>
      </c>
      <c r="J191" s="16">
        <f t="shared" si="21"/>
        <v>6068.2266666666665</v>
      </c>
      <c r="L191" s="3">
        <f t="shared" si="20"/>
        <v>1.6526000781566947E-4</v>
      </c>
      <c r="N191" s="16">
        <f>+L191*(assessment!$J$275*assessment!$F$3)</f>
        <v>5195.4243275600802</v>
      </c>
      <c r="P191" s="6">
        <f>+N191/payroll!F191</f>
        <v>1.0892730980901473E-3</v>
      </c>
      <c r="R191" s="16">
        <f>IF(P191&lt;$R$2,N191, +payroll!F191 * $R$2)</f>
        <v>5195.4243275600802</v>
      </c>
      <c r="T191" s="5">
        <f t="shared" si="22"/>
        <v>0</v>
      </c>
      <c r="V191">
        <f t="shared" si="23"/>
        <v>1</v>
      </c>
    </row>
    <row r="192" spans="1:22" outlineLevel="1">
      <c r="A192" t="s">
        <v>306</v>
      </c>
      <c r="B192" t="s">
        <v>307</v>
      </c>
      <c r="C192" s="40">
        <v>0</v>
      </c>
      <c r="D192" s="40">
        <v>0</v>
      </c>
      <c r="E192" s="40">
        <v>0</v>
      </c>
      <c r="F192" s="16"/>
      <c r="G192" s="16">
        <f t="shared" si="19"/>
        <v>0</v>
      </c>
      <c r="H192" s="14">
        <v>1</v>
      </c>
      <c r="J192" s="16">
        <f t="shared" si="21"/>
        <v>0</v>
      </c>
      <c r="L192" s="3">
        <f t="shared" si="20"/>
        <v>0</v>
      </c>
      <c r="N192" s="16">
        <f>+L192*(assessment!$J$275*assessment!$F$3)</f>
        <v>0</v>
      </c>
      <c r="P192" s="6">
        <f>+N192/payroll!F192</f>
        <v>0</v>
      </c>
      <c r="R192" s="16">
        <f>IF(P192&lt;$R$2,N192, +payroll!F192 * $R$2)</f>
        <v>0</v>
      </c>
      <c r="T192" s="5">
        <f t="shared" si="22"/>
        <v>0</v>
      </c>
      <c r="V192" t="e">
        <f t="shared" si="23"/>
        <v>#DIV/0!</v>
      </c>
    </row>
    <row r="193" spans="1:22" outlineLevel="1">
      <c r="A193" t="s">
        <v>308</v>
      </c>
      <c r="B193" t="s">
        <v>309</v>
      </c>
      <c r="C193" s="40">
        <v>0</v>
      </c>
      <c r="D193" s="40">
        <v>0</v>
      </c>
      <c r="E193" s="40">
        <v>0</v>
      </c>
      <c r="F193" s="16"/>
      <c r="G193" s="16">
        <f t="shared" si="19"/>
        <v>0</v>
      </c>
      <c r="H193" s="14">
        <v>1</v>
      </c>
      <c r="J193" s="16">
        <f t="shared" si="21"/>
        <v>0</v>
      </c>
      <c r="L193" s="3">
        <f t="shared" si="20"/>
        <v>0</v>
      </c>
      <c r="N193" s="16">
        <f>+L193*(assessment!$J$275*assessment!$F$3)</f>
        <v>0</v>
      </c>
      <c r="P193" s="6">
        <f>+N193/payroll!F193</f>
        <v>0</v>
      </c>
      <c r="R193" s="16">
        <f>IF(P193&lt;$R$2,N193, +payroll!F193 * $R$2)</f>
        <v>0</v>
      </c>
      <c r="T193" s="5">
        <f t="shared" si="22"/>
        <v>0</v>
      </c>
      <c r="V193" t="e">
        <f t="shared" si="23"/>
        <v>#DIV/0!</v>
      </c>
    </row>
    <row r="194" spans="1:22" outlineLevel="1">
      <c r="A194" t="s">
        <v>310</v>
      </c>
      <c r="B194" t="s">
        <v>311</v>
      </c>
      <c r="C194" s="40">
        <v>0</v>
      </c>
      <c r="D194" s="40">
        <v>0</v>
      </c>
      <c r="E194" s="40">
        <v>0</v>
      </c>
      <c r="F194" s="16"/>
      <c r="G194" s="16">
        <f t="shared" si="19"/>
        <v>0</v>
      </c>
      <c r="H194" s="14">
        <v>1</v>
      </c>
      <c r="J194" s="16">
        <f t="shared" si="21"/>
        <v>0</v>
      </c>
      <c r="L194" s="3">
        <f t="shared" si="20"/>
        <v>0</v>
      </c>
      <c r="N194" s="16">
        <f>+L194*(assessment!$J$275*assessment!$F$3)</f>
        <v>0</v>
      </c>
      <c r="P194" s="6">
        <f>+N194/payroll!F194</f>
        <v>0</v>
      </c>
      <c r="R194" s="16">
        <f>IF(P194&lt;$R$2,N194, +payroll!F194 * $R$2)</f>
        <v>0</v>
      </c>
      <c r="T194" s="5">
        <f t="shared" si="22"/>
        <v>0</v>
      </c>
      <c r="V194" t="e">
        <f t="shared" si="23"/>
        <v>#DIV/0!</v>
      </c>
    </row>
    <row r="195" spans="1:22" outlineLevel="1">
      <c r="A195" t="s">
        <v>312</v>
      </c>
      <c r="B195" t="s">
        <v>313</v>
      </c>
      <c r="C195" s="40">
        <v>0</v>
      </c>
      <c r="D195" s="40">
        <v>0</v>
      </c>
      <c r="E195" s="40">
        <v>0</v>
      </c>
      <c r="F195" s="16"/>
      <c r="G195" s="16">
        <f t="shared" si="19"/>
        <v>0</v>
      </c>
      <c r="H195" s="14">
        <v>1</v>
      </c>
      <c r="J195" s="16">
        <f t="shared" si="21"/>
        <v>0</v>
      </c>
      <c r="L195" s="3">
        <f t="shared" si="20"/>
        <v>0</v>
      </c>
      <c r="N195" s="16">
        <f>+L195*(assessment!$J$275*assessment!$F$3)</f>
        <v>0</v>
      </c>
      <c r="P195" s="6">
        <f>+N195/payroll!F195</f>
        <v>0</v>
      </c>
      <c r="R195" s="16">
        <f>IF(P195&lt;$R$2,N195, +payroll!F195 * $R$2)</f>
        <v>0</v>
      </c>
      <c r="T195" s="5">
        <f t="shared" si="22"/>
        <v>0</v>
      </c>
      <c r="V195" t="e">
        <f t="shared" si="23"/>
        <v>#DIV/0!</v>
      </c>
    </row>
    <row r="196" spans="1:22" outlineLevel="1">
      <c r="A196" t="s">
        <v>314</v>
      </c>
      <c r="B196" t="s">
        <v>315</v>
      </c>
      <c r="C196" s="40">
        <v>0</v>
      </c>
      <c r="D196" s="40">
        <v>0</v>
      </c>
      <c r="E196" s="40">
        <v>0</v>
      </c>
      <c r="F196" s="16"/>
      <c r="G196" s="16">
        <f t="shared" si="19"/>
        <v>0</v>
      </c>
      <c r="H196" s="14">
        <v>1</v>
      </c>
      <c r="J196" s="16">
        <f t="shared" si="21"/>
        <v>0</v>
      </c>
      <c r="L196" s="3">
        <f t="shared" si="20"/>
        <v>0</v>
      </c>
      <c r="N196" s="16">
        <f>+L196*(assessment!$J$275*assessment!$F$3)</f>
        <v>0</v>
      </c>
      <c r="P196" s="6">
        <f>+N196/payroll!F196</f>
        <v>0</v>
      </c>
      <c r="R196" s="16">
        <f>IF(P196&lt;$R$2,N196, +payroll!F196 * $R$2)</f>
        <v>0</v>
      </c>
      <c r="T196" s="5">
        <f t="shared" si="22"/>
        <v>0</v>
      </c>
      <c r="V196" t="e">
        <f t="shared" si="23"/>
        <v>#DIV/0!</v>
      </c>
    </row>
    <row r="197" spans="1:22" outlineLevel="1">
      <c r="A197" t="s">
        <v>316</v>
      </c>
      <c r="B197" t="s">
        <v>317</v>
      </c>
      <c r="C197" s="40">
        <v>0</v>
      </c>
      <c r="D197" s="40">
        <v>0</v>
      </c>
      <c r="E197" s="40">
        <v>0</v>
      </c>
      <c r="F197" s="16"/>
      <c r="G197" s="16">
        <f t="shared" si="19"/>
        <v>0</v>
      </c>
      <c r="H197" s="14">
        <v>1</v>
      </c>
      <c r="J197" s="16">
        <f t="shared" si="21"/>
        <v>0</v>
      </c>
      <c r="L197" s="3">
        <f t="shared" si="20"/>
        <v>0</v>
      </c>
      <c r="N197" s="16">
        <f>+L197*(assessment!$J$275*assessment!$F$3)</f>
        <v>0</v>
      </c>
      <c r="P197" s="6">
        <f>+N197/payroll!F197</f>
        <v>0</v>
      </c>
      <c r="R197" s="16">
        <f>IF(P197&lt;$R$2,N197, +payroll!F197 * $R$2)</f>
        <v>0</v>
      </c>
      <c r="T197" s="5">
        <f t="shared" si="22"/>
        <v>0</v>
      </c>
      <c r="V197" t="e">
        <f t="shared" si="23"/>
        <v>#DIV/0!</v>
      </c>
    </row>
    <row r="198" spans="1:22" outlineLevel="1">
      <c r="A198" t="s">
        <v>318</v>
      </c>
      <c r="B198" t="s">
        <v>319</v>
      </c>
      <c r="C198" s="40">
        <v>0</v>
      </c>
      <c r="D198" s="40">
        <v>0</v>
      </c>
      <c r="E198" s="40">
        <v>0</v>
      </c>
      <c r="F198" s="16"/>
      <c r="G198" s="16">
        <f t="shared" si="19"/>
        <v>0</v>
      </c>
      <c r="H198" s="14">
        <v>1</v>
      </c>
      <c r="J198" s="16">
        <f t="shared" si="21"/>
        <v>0</v>
      </c>
      <c r="L198" s="3">
        <f t="shared" si="20"/>
        <v>0</v>
      </c>
      <c r="N198" s="16">
        <f>+L198*(assessment!$J$275*assessment!$F$3)</f>
        <v>0</v>
      </c>
      <c r="P198" s="6">
        <f>+N198/payroll!F198</f>
        <v>0</v>
      </c>
      <c r="R198" s="16">
        <f>IF(P198&lt;$R$2,N198, +payroll!F198 * $R$2)</f>
        <v>0</v>
      </c>
      <c r="T198" s="5">
        <f t="shared" si="22"/>
        <v>0</v>
      </c>
      <c r="V198" t="e">
        <f t="shared" si="23"/>
        <v>#DIV/0!</v>
      </c>
    </row>
    <row r="199" spans="1:22" outlineLevel="1">
      <c r="A199" t="s">
        <v>320</v>
      </c>
      <c r="B199" t="s">
        <v>321</v>
      </c>
      <c r="C199" s="40">
        <v>0</v>
      </c>
      <c r="D199" s="40">
        <v>0</v>
      </c>
      <c r="E199" s="40">
        <v>0</v>
      </c>
      <c r="F199" s="16"/>
      <c r="G199" s="16">
        <f t="shared" ref="G199:G263" si="24">IF(SUM(C199:E199)&gt;0,AVERAGE(C199:E199),0)</f>
        <v>0</v>
      </c>
      <c r="H199" s="14">
        <v>1</v>
      </c>
      <c r="J199" s="16">
        <f t="shared" si="21"/>
        <v>0</v>
      </c>
      <c r="L199" s="3">
        <f t="shared" ref="L199:L229" si="25">+J199/$J$267</f>
        <v>0</v>
      </c>
      <c r="N199" s="16">
        <f>+L199*(assessment!$J$275*assessment!$F$3)</f>
        <v>0</v>
      </c>
      <c r="P199" s="6">
        <f>+N199/payroll!F199</f>
        <v>0</v>
      </c>
      <c r="R199" s="16">
        <f>IF(P199&lt;$R$2,N199, +payroll!F199 * $R$2)</f>
        <v>0</v>
      </c>
      <c r="T199" s="5">
        <f t="shared" si="22"/>
        <v>0</v>
      </c>
      <c r="V199" t="e">
        <f t="shared" si="23"/>
        <v>#DIV/0!</v>
      </c>
    </row>
    <row r="200" spans="1:22" outlineLevel="1">
      <c r="A200" t="s">
        <v>322</v>
      </c>
      <c r="B200" t="s">
        <v>323</v>
      </c>
      <c r="C200" s="40">
        <v>0</v>
      </c>
      <c r="D200" s="40">
        <v>0</v>
      </c>
      <c r="E200" s="40">
        <v>27.31</v>
      </c>
      <c r="F200" s="16"/>
      <c r="G200" s="16">
        <f t="shared" si="24"/>
        <v>9.1033333333333335</v>
      </c>
      <c r="H200" s="14">
        <v>1</v>
      </c>
      <c r="J200" s="16">
        <f t="shared" si="21"/>
        <v>9.1033333333333335</v>
      </c>
      <c r="L200" s="3">
        <f t="shared" si="25"/>
        <v>2.4791706382347474E-7</v>
      </c>
      <c r="N200" s="16">
        <f>+L200*(assessment!$J$275*assessment!$F$3)</f>
        <v>7.7939869520181526</v>
      </c>
      <c r="P200" s="6">
        <f>+N200/payroll!F200</f>
        <v>2.9601949627082997E-6</v>
      </c>
      <c r="R200" s="16">
        <f>IF(P200&lt;$R$2,N200, +payroll!F200 * $R$2)</f>
        <v>7.7939869520181526</v>
      </c>
      <c r="T200" s="5">
        <f t="shared" si="22"/>
        <v>0</v>
      </c>
      <c r="V200">
        <f t="shared" si="23"/>
        <v>1</v>
      </c>
    </row>
    <row r="201" spans="1:22" outlineLevel="1">
      <c r="A201" t="s">
        <v>324</v>
      </c>
      <c r="B201" t="s">
        <v>325</v>
      </c>
      <c r="C201" s="40">
        <v>0</v>
      </c>
      <c r="D201" s="40">
        <v>0</v>
      </c>
      <c r="E201" s="40">
        <v>0</v>
      </c>
      <c r="F201" s="16"/>
      <c r="G201" s="16">
        <f t="shared" si="24"/>
        <v>0</v>
      </c>
      <c r="H201" s="14">
        <v>1</v>
      </c>
      <c r="J201" s="16">
        <f t="shared" si="21"/>
        <v>0</v>
      </c>
      <c r="L201" s="3">
        <f t="shared" si="25"/>
        <v>0</v>
      </c>
      <c r="N201" s="16">
        <f>+L201*(assessment!$J$275*assessment!$F$3)</f>
        <v>0</v>
      </c>
      <c r="P201" s="6">
        <f>+N201/payroll!F201</f>
        <v>0</v>
      </c>
      <c r="R201" s="16">
        <f>IF(P201&lt;$R$2,N201, +payroll!F201 * $R$2)</f>
        <v>0</v>
      </c>
      <c r="T201" s="5">
        <f t="shared" si="22"/>
        <v>0</v>
      </c>
      <c r="V201" t="e">
        <f t="shared" si="23"/>
        <v>#DIV/0!</v>
      </c>
    </row>
    <row r="202" spans="1:22" outlineLevel="1">
      <c r="A202" t="s">
        <v>326</v>
      </c>
      <c r="B202" t="s">
        <v>327</v>
      </c>
      <c r="C202" s="40">
        <v>2901.95</v>
      </c>
      <c r="D202" s="40">
        <v>9180.06</v>
      </c>
      <c r="E202" s="40">
        <v>804.56</v>
      </c>
      <c r="F202" s="16"/>
      <c r="G202" s="16">
        <f t="shared" si="24"/>
        <v>4295.5233333333326</v>
      </c>
      <c r="H202" s="14">
        <v>1</v>
      </c>
      <c r="J202" s="16">
        <f t="shared" si="21"/>
        <v>4295.5233333333326</v>
      </c>
      <c r="L202" s="3">
        <f t="shared" si="25"/>
        <v>1.1698281205256953E-4</v>
      </c>
      <c r="N202" s="16">
        <f>+L202*(assessment!$J$275*assessment!$F$3)</f>
        <v>3677.6916307677971</v>
      </c>
      <c r="P202" s="6">
        <f>+N202/payroll!F202</f>
        <v>2.6609144385655137E-3</v>
      </c>
      <c r="R202" s="16">
        <f>IF(P202&lt;$R$2,N202, +payroll!F202 * $R$2)</f>
        <v>3677.6916307677971</v>
      </c>
      <c r="T202" s="5">
        <f t="shared" si="22"/>
        <v>0</v>
      </c>
      <c r="V202">
        <f t="shared" si="23"/>
        <v>1</v>
      </c>
    </row>
    <row r="203" spans="1:22" outlineLevel="1">
      <c r="A203" t="s">
        <v>328</v>
      </c>
      <c r="B203" t="s">
        <v>329</v>
      </c>
      <c r="C203" s="40">
        <v>0</v>
      </c>
      <c r="D203" s="40">
        <v>0</v>
      </c>
      <c r="E203" s="40">
        <v>0</v>
      </c>
      <c r="F203" s="16"/>
      <c r="G203" s="16">
        <f t="shared" si="24"/>
        <v>0</v>
      </c>
      <c r="H203" s="14">
        <v>1</v>
      </c>
      <c r="J203" s="16">
        <f t="shared" si="21"/>
        <v>0</v>
      </c>
      <c r="L203" s="3">
        <f t="shared" si="25"/>
        <v>0</v>
      </c>
      <c r="N203" s="16">
        <f>+L203*(assessment!$J$275*assessment!$F$3)</f>
        <v>0</v>
      </c>
      <c r="P203" s="6">
        <f>+N203/payroll!F203</f>
        <v>0</v>
      </c>
      <c r="R203" s="16">
        <f>IF(P203&lt;$R$2,N203, +payroll!F203 * $R$2)</f>
        <v>0</v>
      </c>
      <c r="T203" s="5">
        <f t="shared" si="22"/>
        <v>0</v>
      </c>
      <c r="V203" t="e">
        <f t="shared" si="23"/>
        <v>#DIV/0!</v>
      </c>
    </row>
    <row r="204" spans="1:22" outlineLevel="1">
      <c r="A204" t="s">
        <v>330</v>
      </c>
      <c r="B204" t="s">
        <v>331</v>
      </c>
      <c r="C204" s="40">
        <v>774.3</v>
      </c>
      <c r="D204" s="40">
        <v>0</v>
      </c>
      <c r="E204" s="40">
        <v>0</v>
      </c>
      <c r="F204" s="16"/>
      <c r="G204" s="16">
        <f t="shared" si="24"/>
        <v>258.09999999999997</v>
      </c>
      <c r="H204" s="14">
        <v>1</v>
      </c>
      <c r="J204" s="16">
        <f t="shared" si="21"/>
        <v>258.09999999999997</v>
      </c>
      <c r="L204" s="3">
        <f t="shared" si="25"/>
        <v>7.0290070493781193E-6</v>
      </c>
      <c r="N204" s="16">
        <f>+L204*(assessment!$J$275*assessment!$F$3)</f>
        <v>220.97708154330479</v>
      </c>
      <c r="P204" s="6">
        <f>+N204/payroll!F204</f>
        <v>2.6269974508187134E-4</v>
      </c>
      <c r="R204" s="16">
        <f>IF(P204&lt;$R$2,N204, +payroll!F204 * $R$2)</f>
        <v>220.97708154330479</v>
      </c>
      <c r="T204" s="5">
        <f t="shared" si="22"/>
        <v>0</v>
      </c>
      <c r="V204">
        <f t="shared" si="23"/>
        <v>1</v>
      </c>
    </row>
    <row r="205" spans="1:22" outlineLevel="1">
      <c r="A205" t="s">
        <v>510</v>
      </c>
      <c r="B205" t="s">
        <v>508</v>
      </c>
      <c r="C205" s="40">
        <v>0</v>
      </c>
      <c r="D205" s="40">
        <v>0</v>
      </c>
      <c r="E205" s="40">
        <v>0</v>
      </c>
      <c r="F205" s="16"/>
      <c r="G205" s="16">
        <f t="shared" si="24"/>
        <v>0</v>
      </c>
      <c r="H205" s="14">
        <v>1</v>
      </c>
      <c r="J205" s="16">
        <f>+G205*H205</f>
        <v>0</v>
      </c>
      <c r="L205" s="3">
        <f t="shared" si="25"/>
        <v>0</v>
      </c>
      <c r="N205" s="16">
        <f>+L205*(assessment!$J$275*assessment!$F$3)</f>
        <v>0</v>
      </c>
      <c r="P205" s="6">
        <f>+N205/payroll!F205</f>
        <v>0</v>
      </c>
      <c r="R205" s="16">
        <f>IF(P205&lt;$R$2,N205, +payroll!F205 * $R$2)</f>
        <v>0</v>
      </c>
      <c r="T205" s="5">
        <f>+N205-R205</f>
        <v>0</v>
      </c>
      <c r="V205" t="e">
        <f>+R205/N205</f>
        <v>#DIV/0!</v>
      </c>
    </row>
    <row r="206" spans="1:22" outlineLevel="1">
      <c r="A206" t="s">
        <v>332</v>
      </c>
      <c r="B206" t="s">
        <v>333</v>
      </c>
      <c r="C206" s="40">
        <v>0</v>
      </c>
      <c r="D206" s="40">
        <v>0</v>
      </c>
      <c r="E206" s="40">
        <v>3157.59</v>
      </c>
      <c r="F206" s="16"/>
      <c r="G206" s="16">
        <f t="shared" si="24"/>
        <v>1052.53</v>
      </c>
      <c r="H206" s="14">
        <v>1</v>
      </c>
      <c r="J206" s="16">
        <f t="shared" si="21"/>
        <v>1052.53</v>
      </c>
      <c r="L206" s="3">
        <f t="shared" si="25"/>
        <v>2.8664241726780135E-5</v>
      </c>
      <c r="N206" s="16">
        <f>+L206*(assessment!$J$275*assessment!$F$3)</f>
        <v>901.14299743035497</v>
      </c>
      <c r="P206" s="6">
        <f>+N206/payroll!F206</f>
        <v>8.9158603030440675E-4</v>
      </c>
      <c r="R206" s="16">
        <f>IF(P206&lt;$R$2,N206, +payroll!F206 * $R$2)</f>
        <v>901.14299743035497</v>
      </c>
      <c r="T206" s="5">
        <f t="shared" si="22"/>
        <v>0</v>
      </c>
      <c r="V206">
        <f t="shared" si="23"/>
        <v>1</v>
      </c>
    </row>
    <row r="207" spans="1:22" outlineLevel="1">
      <c r="A207" t="s">
        <v>334</v>
      </c>
      <c r="B207" t="s">
        <v>335</v>
      </c>
      <c r="C207" s="40">
        <v>8.1999999999999993</v>
      </c>
      <c r="D207" s="40">
        <v>0</v>
      </c>
      <c r="E207" s="40">
        <v>0</v>
      </c>
      <c r="F207" s="16"/>
      <c r="G207" s="16">
        <f t="shared" si="24"/>
        <v>2.7333333333333329</v>
      </c>
      <c r="H207" s="14">
        <v>1</v>
      </c>
      <c r="J207" s="16">
        <f t="shared" si="21"/>
        <v>2.7333333333333329</v>
      </c>
      <c r="L207" s="3">
        <f t="shared" si="25"/>
        <v>7.4438664348315348E-8</v>
      </c>
      <c r="N207" s="16">
        <f>+L207*(assessment!$J$275*assessment!$F$3)</f>
        <v>2.3401938120303489</v>
      </c>
      <c r="P207" s="6">
        <f>+N207/payroll!F207</f>
        <v>3.3187084886452087E-6</v>
      </c>
      <c r="R207" s="16">
        <f>IF(P207&lt;$R$2,N207, +payroll!F207 * $R$2)</f>
        <v>2.3401938120303489</v>
      </c>
      <c r="T207" s="5">
        <f t="shared" si="22"/>
        <v>0</v>
      </c>
      <c r="V207">
        <f t="shared" si="23"/>
        <v>1</v>
      </c>
    </row>
    <row r="208" spans="1:22" outlineLevel="1">
      <c r="A208" t="s">
        <v>336</v>
      </c>
      <c r="B208" t="s">
        <v>337</v>
      </c>
      <c r="C208" s="40">
        <v>0</v>
      </c>
      <c r="D208" s="40">
        <v>0</v>
      </c>
      <c r="E208" s="40">
        <v>0</v>
      </c>
      <c r="F208" s="16"/>
      <c r="G208" s="16">
        <f t="shared" si="24"/>
        <v>0</v>
      </c>
      <c r="H208" s="14">
        <v>1</v>
      </c>
      <c r="J208" s="16">
        <f t="shared" si="21"/>
        <v>0</v>
      </c>
      <c r="L208" s="3">
        <f t="shared" si="25"/>
        <v>0</v>
      </c>
      <c r="N208" s="16">
        <f>+L208*(assessment!$J$275*assessment!$F$3)</f>
        <v>0</v>
      </c>
      <c r="P208" s="6">
        <f>+N208/payroll!F208</f>
        <v>0</v>
      </c>
      <c r="R208" s="16">
        <f>IF(P208&lt;$R$2,N208, +payroll!F208 * $R$2)</f>
        <v>0</v>
      </c>
      <c r="T208" s="5">
        <f t="shared" si="22"/>
        <v>0</v>
      </c>
      <c r="V208" t="e">
        <f t="shared" si="23"/>
        <v>#DIV/0!</v>
      </c>
    </row>
    <row r="209" spans="1:22" outlineLevel="1">
      <c r="A209" t="s">
        <v>338</v>
      </c>
      <c r="B209" t="s">
        <v>339</v>
      </c>
      <c r="C209" s="40">
        <v>0</v>
      </c>
      <c r="D209" s="40">
        <v>0</v>
      </c>
      <c r="E209" s="40">
        <v>0</v>
      </c>
      <c r="F209" s="16"/>
      <c r="G209" s="16">
        <f t="shared" si="24"/>
        <v>0</v>
      </c>
      <c r="H209" s="14">
        <v>1</v>
      </c>
      <c r="J209" s="16">
        <f t="shared" si="21"/>
        <v>0</v>
      </c>
      <c r="L209" s="3">
        <f t="shared" si="25"/>
        <v>0</v>
      </c>
      <c r="N209" s="16">
        <f>+L209*(assessment!$J$275*assessment!$F$3)</f>
        <v>0</v>
      </c>
      <c r="P209" s="6">
        <f>+N209/payroll!F209</f>
        <v>0</v>
      </c>
      <c r="R209" s="16">
        <f>IF(P209&lt;$R$2,N209, +payroll!F209 * $R$2)</f>
        <v>0</v>
      </c>
      <c r="T209" s="5">
        <f t="shared" si="22"/>
        <v>0</v>
      </c>
      <c r="V209" t="e">
        <f t="shared" si="23"/>
        <v>#DIV/0!</v>
      </c>
    </row>
    <row r="210" spans="1:22" outlineLevel="1">
      <c r="A210" t="s">
        <v>340</v>
      </c>
      <c r="B210" t="s">
        <v>341</v>
      </c>
      <c r="C210" s="40">
        <v>0</v>
      </c>
      <c r="D210" s="40">
        <v>702.25</v>
      </c>
      <c r="E210" s="40">
        <v>2455.4699999999998</v>
      </c>
      <c r="F210" s="16"/>
      <c r="G210" s="16">
        <f t="shared" si="24"/>
        <v>1052.5733333333333</v>
      </c>
      <c r="H210" s="14">
        <v>1</v>
      </c>
      <c r="J210" s="16">
        <f t="shared" si="21"/>
        <v>1052.5733333333333</v>
      </c>
      <c r="L210" s="3">
        <f t="shared" si="25"/>
        <v>2.8665421851946632E-5</v>
      </c>
      <c r="N210" s="16">
        <f>+L210*(assessment!$J$275*assessment!$F$3)</f>
        <v>901.18009806396037</v>
      </c>
      <c r="P210" s="6">
        <f>+N210/payroll!F210</f>
        <v>5.1801410786551732E-4</v>
      </c>
      <c r="R210" s="16">
        <f>IF(P210&lt;$R$2,N210, +payroll!F210 * $R$2)</f>
        <v>901.18009806396037</v>
      </c>
      <c r="T210" s="5">
        <f t="shared" si="22"/>
        <v>0</v>
      </c>
      <c r="V210">
        <f t="shared" si="23"/>
        <v>1</v>
      </c>
    </row>
    <row r="211" spans="1:22" outlineLevel="1">
      <c r="A211" t="s">
        <v>342</v>
      </c>
      <c r="B211" t="s">
        <v>343</v>
      </c>
      <c r="C211" s="40">
        <v>44.44</v>
      </c>
      <c r="D211" s="40">
        <v>0</v>
      </c>
      <c r="E211" s="40">
        <v>0</v>
      </c>
      <c r="F211" s="16"/>
      <c r="G211" s="16">
        <f t="shared" si="24"/>
        <v>14.813333333333333</v>
      </c>
      <c r="H211" s="14">
        <v>1</v>
      </c>
      <c r="J211" s="16">
        <f t="shared" si="21"/>
        <v>14.813333333333333</v>
      </c>
      <c r="L211" s="3">
        <f t="shared" si="25"/>
        <v>4.0342124922428472E-7</v>
      </c>
      <c r="N211" s="16">
        <f>+L211*(assessment!$J$275*assessment!$F$3)</f>
        <v>12.682708903247406</v>
      </c>
      <c r="P211" s="6">
        <f>+N211/payroll!F211</f>
        <v>9.1321250693987988E-6</v>
      </c>
      <c r="R211" s="16">
        <f>IF(P211&lt;$R$2,N211, +payroll!F211 * $R$2)</f>
        <v>12.682708903247406</v>
      </c>
      <c r="T211" s="5">
        <f t="shared" si="22"/>
        <v>0</v>
      </c>
      <c r="V211">
        <f t="shared" si="23"/>
        <v>1</v>
      </c>
    </row>
    <row r="212" spans="1:22" outlineLevel="1">
      <c r="A212" t="s">
        <v>344</v>
      </c>
      <c r="B212" t="s">
        <v>345</v>
      </c>
      <c r="C212" s="40">
        <v>0</v>
      </c>
      <c r="D212" s="40">
        <v>0</v>
      </c>
      <c r="E212" s="40">
        <v>0</v>
      </c>
      <c r="F212" s="16"/>
      <c r="G212" s="16">
        <f t="shared" si="24"/>
        <v>0</v>
      </c>
      <c r="H212" s="14">
        <v>1</v>
      </c>
      <c r="J212" s="16">
        <f t="shared" si="21"/>
        <v>0</v>
      </c>
      <c r="L212" s="3">
        <f t="shared" si="25"/>
        <v>0</v>
      </c>
      <c r="N212" s="16">
        <f>+L212*(assessment!$J$275*assessment!$F$3)</f>
        <v>0</v>
      </c>
      <c r="P212" s="6">
        <f>+N212/payroll!F212</f>
        <v>0</v>
      </c>
      <c r="R212" s="16">
        <f>IF(P212&lt;$R$2,N212, +payroll!F212 * $R$2)</f>
        <v>0</v>
      </c>
      <c r="T212" s="5">
        <f t="shared" si="22"/>
        <v>0</v>
      </c>
      <c r="V212" t="e">
        <f t="shared" si="23"/>
        <v>#DIV/0!</v>
      </c>
    </row>
    <row r="213" spans="1:22" outlineLevel="1">
      <c r="A213" t="s">
        <v>346</v>
      </c>
      <c r="B213" t="s">
        <v>347</v>
      </c>
      <c r="C213" s="40">
        <v>4838.5200000000004</v>
      </c>
      <c r="D213" s="40">
        <v>4357.8599999999997</v>
      </c>
      <c r="E213" s="40">
        <v>15121.48</v>
      </c>
      <c r="F213" s="16"/>
      <c r="G213" s="16">
        <f t="shared" si="24"/>
        <v>8105.9533333333338</v>
      </c>
      <c r="H213" s="14">
        <v>1</v>
      </c>
      <c r="J213" s="16">
        <f t="shared" si="21"/>
        <v>8105.9533333333338</v>
      </c>
      <c r="L213" s="3">
        <f t="shared" si="25"/>
        <v>2.2075475831821029E-4</v>
      </c>
      <c r="N213" s="16">
        <f>+L213*(assessment!$J$275*assessment!$F$3)</f>
        <v>6940.061645587848</v>
      </c>
      <c r="P213" s="6">
        <f>+N213/payroll!F213</f>
        <v>1.1655044052514328E-3</v>
      </c>
      <c r="R213" s="16">
        <f>IF(P213&lt;$R$2,N213, +payroll!F213 * $R$2)</f>
        <v>6940.061645587848</v>
      </c>
      <c r="T213" s="5">
        <f t="shared" si="22"/>
        <v>0</v>
      </c>
      <c r="V213">
        <f t="shared" si="23"/>
        <v>1</v>
      </c>
    </row>
    <row r="214" spans="1:22" outlineLevel="1">
      <c r="A214" t="s">
        <v>489</v>
      </c>
      <c r="B214" t="s">
        <v>351</v>
      </c>
      <c r="C214" s="40">
        <v>0</v>
      </c>
      <c r="D214" s="40">
        <v>0</v>
      </c>
      <c r="E214" s="40">
        <v>0</v>
      </c>
      <c r="F214" s="16"/>
      <c r="G214" s="16">
        <f t="shared" si="24"/>
        <v>0</v>
      </c>
      <c r="H214" s="14">
        <v>1</v>
      </c>
      <c r="J214" s="16">
        <f>+G214*H214</f>
        <v>0</v>
      </c>
      <c r="L214" s="3">
        <f t="shared" si="25"/>
        <v>0</v>
      </c>
      <c r="N214" s="16">
        <f>+L214*(assessment!$J$275*assessment!$F$3)</f>
        <v>0</v>
      </c>
      <c r="P214" s="6">
        <f>+N214/payroll!F214</f>
        <v>0</v>
      </c>
      <c r="R214" s="16">
        <f>IF(P214&lt;$R$2,N214, +payroll!F214 * $R$2)</f>
        <v>0</v>
      </c>
      <c r="T214" s="5">
        <f>+N214-R214</f>
        <v>0</v>
      </c>
      <c r="V214" t="e">
        <f>+R214/N214</f>
        <v>#DIV/0!</v>
      </c>
    </row>
    <row r="215" spans="1:22" outlineLevel="1">
      <c r="A215" t="s">
        <v>490</v>
      </c>
      <c r="B215" t="s">
        <v>352</v>
      </c>
      <c r="C215" s="40">
        <v>0</v>
      </c>
      <c r="D215" s="40">
        <v>0</v>
      </c>
      <c r="E215" s="40">
        <v>0</v>
      </c>
      <c r="F215" s="16"/>
      <c r="G215" s="16">
        <f t="shared" si="24"/>
        <v>0</v>
      </c>
      <c r="H215" s="14">
        <v>1</v>
      </c>
      <c r="J215" s="16">
        <f>+G215*H215</f>
        <v>0</v>
      </c>
      <c r="L215" s="3">
        <f t="shared" si="25"/>
        <v>0</v>
      </c>
      <c r="N215" s="16">
        <f>+L215*(assessment!$J$275*assessment!$F$3)</f>
        <v>0</v>
      </c>
      <c r="P215" s="6">
        <f>+N215/payroll!F215</f>
        <v>0</v>
      </c>
      <c r="R215" s="16">
        <f>IF(P215&lt;$R$2,N215, +payroll!F215 * $R$2)</f>
        <v>0</v>
      </c>
      <c r="T215" s="5">
        <f>+N215-R215</f>
        <v>0</v>
      </c>
      <c r="V215" t="e">
        <f>+R215/N215</f>
        <v>#DIV/0!</v>
      </c>
    </row>
    <row r="216" spans="1:22" outlineLevel="1">
      <c r="A216" t="s">
        <v>491</v>
      </c>
      <c r="B216" t="s">
        <v>348</v>
      </c>
      <c r="C216" s="40">
        <v>0</v>
      </c>
      <c r="D216" s="40">
        <v>0</v>
      </c>
      <c r="E216" s="40">
        <v>0</v>
      </c>
      <c r="F216" s="16"/>
      <c r="G216" s="16">
        <f t="shared" si="24"/>
        <v>0</v>
      </c>
      <c r="H216" s="14">
        <v>1</v>
      </c>
      <c r="J216" s="16">
        <f t="shared" si="21"/>
        <v>0</v>
      </c>
      <c r="L216" s="3">
        <f t="shared" si="25"/>
        <v>0</v>
      </c>
      <c r="N216" s="16">
        <f>+L216*(assessment!$J$275*assessment!$F$3)</f>
        <v>0</v>
      </c>
      <c r="P216" s="6">
        <f>+N216/payroll!F216</f>
        <v>0</v>
      </c>
      <c r="R216" s="16">
        <f>IF(P216&lt;$R$2,N216, +payroll!F216 * $R$2)</f>
        <v>0</v>
      </c>
      <c r="T216" s="5">
        <f t="shared" si="22"/>
        <v>0</v>
      </c>
      <c r="V216" t="e">
        <f t="shared" si="23"/>
        <v>#DIV/0!</v>
      </c>
    </row>
    <row r="217" spans="1:22" outlineLevel="1">
      <c r="A217" t="s">
        <v>350</v>
      </c>
      <c r="B217" t="s">
        <v>349</v>
      </c>
      <c r="C217" s="40">
        <v>39916.449999999997</v>
      </c>
      <c r="D217" s="40">
        <v>27719.279999999999</v>
      </c>
      <c r="E217" s="40">
        <v>0</v>
      </c>
      <c r="F217" s="16"/>
      <c r="G217" s="16">
        <f t="shared" si="24"/>
        <v>22545.243333333332</v>
      </c>
      <c r="H217" s="14">
        <v>1</v>
      </c>
      <c r="J217" s="16">
        <f t="shared" si="21"/>
        <v>22545.243333333332</v>
      </c>
      <c r="L217" s="3">
        <f t="shared" si="25"/>
        <v>6.1398943944186387E-4</v>
      </c>
      <c r="N217" s="16">
        <f>+L217*(assessment!$J$275*assessment!$F$3)</f>
        <v>19302.526441238471</v>
      </c>
      <c r="P217" s="6">
        <f>+N217/payroll!F217</f>
        <v>6.82057578965944E-3</v>
      </c>
      <c r="R217" s="16">
        <f>IF(P217&lt;$R$2,N217, +payroll!F217 * $R$2)</f>
        <v>19302.526441238471</v>
      </c>
      <c r="T217" s="5">
        <f t="shared" si="22"/>
        <v>0</v>
      </c>
      <c r="V217">
        <f t="shared" si="23"/>
        <v>1</v>
      </c>
    </row>
    <row r="218" spans="1:22" outlineLevel="1">
      <c r="A218" t="s">
        <v>353</v>
      </c>
      <c r="B218" t="s">
        <v>354</v>
      </c>
      <c r="C218" s="40">
        <v>3757.93</v>
      </c>
      <c r="D218" s="40">
        <v>1866.11</v>
      </c>
      <c r="E218" s="40">
        <v>1903.7</v>
      </c>
      <c r="F218" s="16"/>
      <c r="G218" s="16">
        <f t="shared" si="24"/>
        <v>2509.2466666666664</v>
      </c>
      <c r="H218" s="14">
        <v>1</v>
      </c>
      <c r="J218" s="16">
        <f t="shared" si="21"/>
        <v>2509.2466666666664</v>
      </c>
      <c r="L218" s="3">
        <f t="shared" si="25"/>
        <v>6.8335964775778963E-5</v>
      </c>
      <c r="N218" s="16">
        <f>+L218*(assessment!$J$275*assessment!$F$3)</f>
        <v>2148.3378739723589</v>
      </c>
      <c r="P218" s="6">
        <f>+N218/payroll!F218</f>
        <v>1.3090788426037105E-3</v>
      </c>
      <c r="R218" s="16">
        <f>IF(P218&lt;$R$2,N218, +payroll!F218 * $R$2)</f>
        <v>2148.3378739723589</v>
      </c>
      <c r="T218" s="5">
        <f t="shared" si="22"/>
        <v>0</v>
      </c>
      <c r="V218">
        <f t="shared" si="23"/>
        <v>1</v>
      </c>
    </row>
    <row r="219" spans="1:22" outlineLevel="1">
      <c r="A219" t="s">
        <v>355</v>
      </c>
      <c r="B219" t="s">
        <v>356</v>
      </c>
      <c r="C219" s="40">
        <v>0</v>
      </c>
      <c r="D219" s="40">
        <v>0</v>
      </c>
      <c r="E219" s="40">
        <v>0</v>
      </c>
      <c r="F219" s="16"/>
      <c r="G219" s="16">
        <f t="shared" si="24"/>
        <v>0</v>
      </c>
      <c r="H219" s="14">
        <v>1</v>
      </c>
      <c r="J219" s="16">
        <f t="shared" si="21"/>
        <v>0</v>
      </c>
      <c r="L219" s="3">
        <f t="shared" si="25"/>
        <v>0</v>
      </c>
      <c r="N219" s="16">
        <f>+L219*(assessment!$J$275*assessment!$F$3)</f>
        <v>0</v>
      </c>
      <c r="P219" s="6">
        <f>+N219/payroll!F219</f>
        <v>0</v>
      </c>
      <c r="R219" s="16">
        <f>IF(P219&lt;$R$2,N219, +payroll!F219 * $R$2)</f>
        <v>0</v>
      </c>
      <c r="T219" s="5">
        <f t="shared" si="22"/>
        <v>0</v>
      </c>
      <c r="V219" t="e">
        <f t="shared" si="23"/>
        <v>#DIV/0!</v>
      </c>
    </row>
    <row r="220" spans="1:22" outlineLevel="1">
      <c r="A220" t="s">
        <v>357</v>
      </c>
      <c r="B220" t="s">
        <v>358</v>
      </c>
      <c r="C220" s="40">
        <v>27879.88</v>
      </c>
      <c r="D220" s="40">
        <v>208.59</v>
      </c>
      <c r="E220" s="40">
        <v>0</v>
      </c>
      <c r="F220" s="16"/>
      <c r="G220" s="16">
        <f t="shared" si="24"/>
        <v>9362.8233333333337</v>
      </c>
      <c r="H220" s="14">
        <v>1</v>
      </c>
      <c r="J220" s="16">
        <f t="shared" si="21"/>
        <v>9362.8233333333337</v>
      </c>
      <c r="L220" s="3">
        <f t="shared" si="25"/>
        <v>2.549839256570397E-4</v>
      </c>
      <c r="N220" s="16">
        <f>+L220*(assessment!$J$275*assessment!$F$3)</f>
        <v>8016.1541077317206</v>
      </c>
      <c r="P220" s="6">
        <f>+N220/payroll!F220</f>
        <v>2.2398716341275011E-2</v>
      </c>
      <c r="R220" s="16">
        <f>IF(P220&lt;$R$2,N220, +payroll!F220 * $R$2)</f>
        <v>8016.1541077317206</v>
      </c>
      <c r="T220" s="5">
        <f t="shared" si="22"/>
        <v>0</v>
      </c>
      <c r="V220">
        <f t="shared" si="23"/>
        <v>1</v>
      </c>
    </row>
    <row r="221" spans="1:22" outlineLevel="1">
      <c r="A221" t="s">
        <v>359</v>
      </c>
      <c r="B221" t="s">
        <v>360</v>
      </c>
      <c r="C221" s="40">
        <v>14015.39</v>
      </c>
      <c r="D221" s="40">
        <v>11558.72</v>
      </c>
      <c r="E221" s="40">
        <v>24318.3</v>
      </c>
      <c r="F221" s="16"/>
      <c r="G221" s="16">
        <f t="shared" si="24"/>
        <v>16630.803333333333</v>
      </c>
      <c r="H221" s="14">
        <v>1</v>
      </c>
      <c r="J221" s="16">
        <f t="shared" si="21"/>
        <v>16630.803333333333</v>
      </c>
      <c r="L221" s="3">
        <f t="shared" si="25"/>
        <v>4.5291760506323573E-4</v>
      </c>
      <c r="N221" s="16">
        <f>+L221*(assessment!$J$275*assessment!$F$3)</f>
        <v>14238.769408448918</v>
      </c>
      <c r="P221" s="6">
        <f>+N221/payroll!F221</f>
        <v>4.7172226246394843E-3</v>
      </c>
      <c r="R221" s="16">
        <f>IF(P221&lt;$R$2,N221, +payroll!F221 * $R$2)</f>
        <v>14238.769408448918</v>
      </c>
      <c r="T221" s="5">
        <f t="shared" si="22"/>
        <v>0</v>
      </c>
      <c r="V221">
        <f t="shared" si="23"/>
        <v>1</v>
      </c>
    </row>
    <row r="222" spans="1:22" outlineLevel="1">
      <c r="A222" t="s">
        <v>361</v>
      </c>
      <c r="B222" t="s">
        <v>362</v>
      </c>
      <c r="C222" s="40">
        <v>0</v>
      </c>
      <c r="D222" s="40">
        <v>0</v>
      </c>
      <c r="E222" s="40">
        <v>0</v>
      </c>
      <c r="F222" s="16"/>
      <c r="G222" s="16">
        <f t="shared" si="24"/>
        <v>0</v>
      </c>
      <c r="H222" s="14">
        <v>1</v>
      </c>
      <c r="J222" s="16">
        <f t="shared" si="21"/>
        <v>0</v>
      </c>
      <c r="L222" s="3">
        <f t="shared" si="25"/>
        <v>0</v>
      </c>
      <c r="N222" s="16">
        <f>+L222*(assessment!$J$275*assessment!$F$3)</f>
        <v>0</v>
      </c>
      <c r="P222" s="6">
        <f>+N222/payroll!F222</f>
        <v>0</v>
      </c>
      <c r="R222" s="16">
        <f>IF(P222&lt;$R$2,N222, +payroll!F222 * $R$2)</f>
        <v>0</v>
      </c>
      <c r="T222" s="5">
        <f t="shared" si="22"/>
        <v>0</v>
      </c>
      <c r="V222" t="e">
        <f t="shared" si="23"/>
        <v>#DIV/0!</v>
      </c>
    </row>
    <row r="223" spans="1:22" outlineLevel="1">
      <c r="A223" t="s">
        <v>363</v>
      </c>
      <c r="B223" t="s">
        <v>364</v>
      </c>
      <c r="C223" s="40">
        <v>0</v>
      </c>
      <c r="D223" s="40">
        <v>0</v>
      </c>
      <c r="E223" s="40">
        <v>0</v>
      </c>
      <c r="F223" s="16"/>
      <c r="G223" s="16">
        <f t="shared" si="24"/>
        <v>0</v>
      </c>
      <c r="H223" s="14">
        <v>1</v>
      </c>
      <c r="J223" s="16">
        <f t="shared" si="21"/>
        <v>0</v>
      </c>
      <c r="L223" s="3">
        <f t="shared" si="25"/>
        <v>0</v>
      </c>
      <c r="N223" s="16">
        <f>+L223*(assessment!$J$275*assessment!$F$3)</f>
        <v>0</v>
      </c>
      <c r="P223" s="6">
        <f>+N223/payroll!F223</f>
        <v>0</v>
      </c>
      <c r="R223" s="16">
        <f>IF(P223&lt;$R$2,N223, +payroll!F223 * $R$2)</f>
        <v>0</v>
      </c>
      <c r="T223" s="5">
        <f t="shared" si="22"/>
        <v>0</v>
      </c>
      <c r="V223" t="e">
        <f t="shared" si="23"/>
        <v>#DIV/0!</v>
      </c>
    </row>
    <row r="224" spans="1:22" outlineLevel="1">
      <c r="A224" t="s">
        <v>365</v>
      </c>
      <c r="B224" t="s">
        <v>366</v>
      </c>
      <c r="C224" s="40">
        <v>864.73</v>
      </c>
      <c r="D224" s="40">
        <v>0</v>
      </c>
      <c r="E224" s="40">
        <v>0</v>
      </c>
      <c r="F224" s="16"/>
      <c r="G224" s="16">
        <f t="shared" si="24"/>
        <v>288.24333333333334</v>
      </c>
      <c r="H224" s="14">
        <v>1</v>
      </c>
      <c r="J224" s="16">
        <f t="shared" si="21"/>
        <v>288.24333333333334</v>
      </c>
      <c r="L224" s="3">
        <f t="shared" si="25"/>
        <v>7.8499202709657015E-6</v>
      </c>
      <c r="N224" s="16">
        <f>+L224*(assessment!$J$275*assessment!$F$3)</f>
        <v>246.78485305817125</v>
      </c>
      <c r="P224" s="6">
        <f>+N224/payroll!F224</f>
        <v>2.5767746037071447E-4</v>
      </c>
      <c r="R224" s="16">
        <f>IF(P224&lt;$R$2,N224, +payroll!F224 * $R$2)</f>
        <v>246.78485305817125</v>
      </c>
      <c r="T224" s="5">
        <f t="shared" si="22"/>
        <v>0</v>
      </c>
      <c r="V224">
        <f t="shared" si="23"/>
        <v>1</v>
      </c>
    </row>
    <row r="225" spans="1:22" outlineLevel="1">
      <c r="A225" t="s">
        <v>367</v>
      </c>
      <c r="B225" t="s">
        <v>368</v>
      </c>
      <c r="C225" s="40">
        <v>0</v>
      </c>
      <c r="D225" s="40">
        <v>0</v>
      </c>
      <c r="E225" s="40">
        <v>0</v>
      </c>
      <c r="F225" s="16"/>
      <c r="G225" s="16">
        <f t="shared" si="24"/>
        <v>0</v>
      </c>
      <c r="H225" s="14">
        <v>1</v>
      </c>
      <c r="J225" s="16">
        <f t="shared" si="21"/>
        <v>0</v>
      </c>
      <c r="L225" s="3">
        <f t="shared" si="25"/>
        <v>0</v>
      </c>
      <c r="N225" s="16">
        <f>+L225*(assessment!$J$275*assessment!$F$3)</f>
        <v>0</v>
      </c>
      <c r="P225" s="6">
        <f>+N225/payroll!F225</f>
        <v>0</v>
      </c>
      <c r="R225" s="16">
        <f>IF(P225&lt;$R$2,N225, +payroll!F225 * $R$2)</f>
        <v>0</v>
      </c>
      <c r="T225" s="5">
        <f t="shared" si="22"/>
        <v>0</v>
      </c>
      <c r="V225" t="e">
        <f t="shared" si="23"/>
        <v>#DIV/0!</v>
      </c>
    </row>
    <row r="226" spans="1:22" outlineLevel="1">
      <c r="A226" t="s">
        <v>369</v>
      </c>
      <c r="B226" t="s">
        <v>370</v>
      </c>
      <c r="C226" s="40">
        <v>0</v>
      </c>
      <c r="D226" s="40">
        <v>0</v>
      </c>
      <c r="E226" s="40">
        <v>0</v>
      </c>
      <c r="F226" s="16"/>
      <c r="G226" s="16">
        <f t="shared" si="24"/>
        <v>0</v>
      </c>
      <c r="H226" s="14">
        <v>1</v>
      </c>
      <c r="J226" s="16">
        <f t="shared" si="21"/>
        <v>0</v>
      </c>
      <c r="L226" s="3">
        <f t="shared" si="25"/>
        <v>0</v>
      </c>
      <c r="N226" s="16">
        <f>+L226*(assessment!$J$275*assessment!$F$3)</f>
        <v>0</v>
      </c>
      <c r="P226" s="6">
        <f>+N226/payroll!F226</f>
        <v>0</v>
      </c>
      <c r="R226" s="16">
        <f>IF(P226&lt;$R$2,N226, +payroll!F226 * $R$2)</f>
        <v>0</v>
      </c>
      <c r="T226" s="5">
        <f t="shared" si="22"/>
        <v>0</v>
      </c>
      <c r="V226" t="e">
        <f t="shared" si="23"/>
        <v>#DIV/0!</v>
      </c>
    </row>
    <row r="227" spans="1:22" outlineLevel="1">
      <c r="A227" t="s">
        <v>371</v>
      </c>
      <c r="B227" t="s">
        <v>372</v>
      </c>
      <c r="C227" s="40">
        <v>18585.580000000002</v>
      </c>
      <c r="D227" s="40">
        <v>13202.1</v>
      </c>
      <c r="E227" s="40">
        <v>37937.5</v>
      </c>
      <c r="F227" s="16"/>
      <c r="G227" s="16">
        <f t="shared" si="24"/>
        <v>23241.726666666666</v>
      </c>
      <c r="H227" s="14">
        <v>1</v>
      </c>
      <c r="J227" s="16">
        <f t="shared" si="21"/>
        <v>23241.726666666666</v>
      </c>
      <c r="L227" s="3">
        <f t="shared" si="25"/>
        <v>6.3295722812754525E-4</v>
      </c>
      <c r="N227" s="16">
        <f>+L227*(assessment!$J$275*assessment!$F$3)</f>
        <v>19898.833509597836</v>
      </c>
      <c r="P227" s="6">
        <f>+N227/payroll!F227</f>
        <v>3.306255742267181E-3</v>
      </c>
      <c r="R227" s="16">
        <f>IF(P227&lt;$R$2,N227, +payroll!F227 * $R$2)</f>
        <v>19898.833509597836</v>
      </c>
      <c r="T227" s="5">
        <f t="shared" si="22"/>
        <v>0</v>
      </c>
      <c r="V227">
        <f t="shared" si="23"/>
        <v>1</v>
      </c>
    </row>
    <row r="228" spans="1:22" outlineLevel="1">
      <c r="A228" t="s">
        <v>373</v>
      </c>
      <c r="B228" t="s">
        <v>374</v>
      </c>
      <c r="C228" s="40">
        <v>0</v>
      </c>
      <c r="D228" s="40">
        <v>0</v>
      </c>
      <c r="E228" s="40">
        <v>377.88</v>
      </c>
      <c r="F228" s="16"/>
      <c r="G228" s="16">
        <f t="shared" si="24"/>
        <v>125.96</v>
      </c>
      <c r="H228" s="14">
        <v>1</v>
      </c>
      <c r="J228" s="16">
        <f t="shared" si="21"/>
        <v>125.96</v>
      </c>
      <c r="L228" s="3">
        <f t="shared" si="25"/>
        <v>3.4303515224318791E-6</v>
      </c>
      <c r="N228" s="16">
        <f>+L228*(assessment!$J$275*assessment!$F$3)</f>
        <v>107.84298020610103</v>
      </c>
      <c r="P228" s="6">
        <f>+N228/payroll!F228</f>
        <v>1.0768477601479204E-4</v>
      </c>
      <c r="R228" s="16">
        <f>IF(P228&lt;$R$2,N228, +payroll!F228 * $R$2)</f>
        <v>107.84298020610103</v>
      </c>
      <c r="T228" s="5">
        <f t="shared" si="22"/>
        <v>0</v>
      </c>
      <c r="V228">
        <f t="shared" si="23"/>
        <v>1</v>
      </c>
    </row>
    <row r="229" spans="1:22" outlineLevel="1">
      <c r="A229" t="s">
        <v>375</v>
      </c>
      <c r="B229" t="s">
        <v>376</v>
      </c>
      <c r="C229" s="40">
        <v>0</v>
      </c>
      <c r="D229" s="40">
        <v>0</v>
      </c>
      <c r="E229" s="40">
        <v>0</v>
      </c>
      <c r="F229" s="16"/>
      <c r="G229" s="16">
        <f t="shared" si="24"/>
        <v>0</v>
      </c>
      <c r="H229" s="14">
        <v>1</v>
      </c>
      <c r="J229" s="16">
        <f t="shared" si="21"/>
        <v>0</v>
      </c>
      <c r="L229" s="3">
        <f t="shared" si="25"/>
        <v>0</v>
      </c>
      <c r="N229" s="16">
        <f>+L229*(assessment!$J$275*assessment!$F$3)</f>
        <v>0</v>
      </c>
      <c r="P229" s="6">
        <f>+N229/payroll!F229</f>
        <v>0</v>
      </c>
      <c r="R229" s="16">
        <f>IF(P229&lt;$R$2,N229, +payroll!F229 * $R$2)</f>
        <v>0</v>
      </c>
      <c r="T229" s="5">
        <f t="shared" si="22"/>
        <v>0</v>
      </c>
      <c r="V229" t="e">
        <f t="shared" si="23"/>
        <v>#DIV/0!</v>
      </c>
    </row>
    <row r="230" spans="1:22" outlineLevel="1">
      <c r="A230" t="s">
        <v>377</v>
      </c>
      <c r="B230" t="s">
        <v>378</v>
      </c>
      <c r="C230" s="40">
        <v>0</v>
      </c>
      <c r="D230" s="40">
        <v>0</v>
      </c>
      <c r="E230" s="40">
        <v>0</v>
      </c>
      <c r="F230" s="16"/>
      <c r="G230" s="16">
        <f t="shared" si="24"/>
        <v>0</v>
      </c>
      <c r="H230" s="14">
        <v>1</v>
      </c>
      <c r="J230" s="16">
        <f t="shared" si="21"/>
        <v>0</v>
      </c>
      <c r="L230" s="3">
        <f t="shared" ref="L230:L264" si="26">+J230/$J$267</f>
        <v>0</v>
      </c>
      <c r="N230" s="16">
        <f>+L230*(assessment!$J$275*assessment!$F$3)</f>
        <v>0</v>
      </c>
      <c r="P230" s="6">
        <f>+N230/payroll!F230</f>
        <v>0</v>
      </c>
      <c r="R230" s="16">
        <f>IF(P230&lt;$R$2,N230, +payroll!F230 * $R$2)</f>
        <v>0</v>
      </c>
      <c r="T230" s="5">
        <f t="shared" si="22"/>
        <v>0</v>
      </c>
      <c r="V230" t="e">
        <f t="shared" si="23"/>
        <v>#DIV/0!</v>
      </c>
    </row>
    <row r="231" spans="1:22" outlineLevel="1">
      <c r="A231" t="s">
        <v>379</v>
      </c>
      <c r="B231" t="s">
        <v>380</v>
      </c>
      <c r="C231" s="40">
        <v>0</v>
      </c>
      <c r="D231" s="40">
        <v>0</v>
      </c>
      <c r="E231" s="40">
        <v>0</v>
      </c>
      <c r="F231" s="16"/>
      <c r="G231" s="16">
        <f t="shared" si="24"/>
        <v>0</v>
      </c>
      <c r="H231" s="14">
        <v>1</v>
      </c>
      <c r="J231" s="16">
        <f t="shared" ref="J231:J264" si="27">+G231*H231</f>
        <v>0</v>
      </c>
      <c r="L231" s="3">
        <f t="shared" si="26"/>
        <v>0</v>
      </c>
      <c r="N231" s="16">
        <f>+L231*(assessment!$J$275*assessment!$F$3)</f>
        <v>0</v>
      </c>
      <c r="P231" s="6">
        <f>+N231/payroll!F231</f>
        <v>0</v>
      </c>
      <c r="R231" s="16">
        <f>IF(P231&lt;$R$2,N231, +payroll!F231 * $R$2)</f>
        <v>0</v>
      </c>
      <c r="T231" s="5">
        <f t="shared" ref="T231:T264" si="28">+N231-R231</f>
        <v>0</v>
      </c>
      <c r="V231" t="e">
        <f t="shared" ref="V231:V264" si="29">+R231/N231</f>
        <v>#DIV/0!</v>
      </c>
    </row>
    <row r="232" spans="1:22" outlineLevel="1">
      <c r="A232" t="s">
        <v>516</v>
      </c>
      <c r="B232" t="s">
        <v>517</v>
      </c>
      <c r="C232" s="40">
        <v>0</v>
      </c>
      <c r="D232" s="40">
        <v>0</v>
      </c>
      <c r="E232" s="40">
        <v>0</v>
      </c>
      <c r="F232" s="16"/>
      <c r="G232" s="16">
        <f t="shared" si="24"/>
        <v>0</v>
      </c>
      <c r="H232" s="14">
        <v>1</v>
      </c>
      <c r="J232" s="16">
        <f>+G232*H232</f>
        <v>0</v>
      </c>
      <c r="L232" s="3">
        <f>+J232/$J$267</f>
        <v>0</v>
      </c>
      <c r="N232" s="16">
        <f>+L232*(assessment!$J$275*assessment!$F$3)</f>
        <v>0</v>
      </c>
      <c r="P232" s="6">
        <f>+N232/payroll!F232</f>
        <v>0</v>
      </c>
      <c r="R232" s="16">
        <f>IF(P232&lt;$R$2,N232, +payroll!F232 * $R$2)</f>
        <v>0</v>
      </c>
      <c r="T232" s="5">
        <f>+N232-R232</f>
        <v>0</v>
      </c>
      <c r="V232" t="e">
        <f>+R232/N232</f>
        <v>#DIV/0!</v>
      </c>
    </row>
    <row r="233" spans="1:22" outlineLevel="1">
      <c r="A233" t="s">
        <v>381</v>
      </c>
      <c r="B233" t="s">
        <v>382</v>
      </c>
      <c r="C233" s="40">
        <v>235</v>
      </c>
      <c r="D233" s="40">
        <v>512.58000000000004</v>
      </c>
      <c r="E233" s="40">
        <v>-1803.24</v>
      </c>
      <c r="F233" s="16"/>
      <c r="G233" s="16">
        <f t="shared" si="24"/>
        <v>0</v>
      </c>
      <c r="H233" s="14">
        <v>1</v>
      </c>
      <c r="J233" s="16">
        <f t="shared" si="27"/>
        <v>0</v>
      </c>
      <c r="L233" s="3">
        <f t="shared" si="26"/>
        <v>0</v>
      </c>
      <c r="N233" s="16">
        <f>+L233*(assessment!$J$275*assessment!$F$3)</f>
        <v>0</v>
      </c>
      <c r="P233" s="6">
        <f>+N233/payroll!F233</f>
        <v>0</v>
      </c>
      <c r="R233" s="16">
        <f>IF(P233&lt;$R$2,N233, +payroll!F233 * $R$2)</f>
        <v>0</v>
      </c>
      <c r="T233" s="5">
        <f t="shared" si="28"/>
        <v>0</v>
      </c>
      <c r="V233" t="e">
        <f t="shared" si="29"/>
        <v>#DIV/0!</v>
      </c>
    </row>
    <row r="234" spans="1:22" outlineLevel="1">
      <c r="A234" t="s">
        <v>383</v>
      </c>
      <c r="B234" t="s">
        <v>384</v>
      </c>
      <c r="C234" s="40">
        <v>0</v>
      </c>
      <c r="D234" s="40">
        <v>0</v>
      </c>
      <c r="E234" s="40">
        <v>590.77</v>
      </c>
      <c r="F234" s="16"/>
      <c r="G234" s="16">
        <f t="shared" si="24"/>
        <v>196.92333333333332</v>
      </c>
      <c r="H234" s="14">
        <v>1</v>
      </c>
      <c r="J234" s="16">
        <f t="shared" si="27"/>
        <v>196.92333333333332</v>
      </c>
      <c r="L234" s="3">
        <f t="shared" si="26"/>
        <v>5.3629426508602757E-6</v>
      </c>
      <c r="N234" s="16">
        <f>+L234*(assessment!$J$275*assessment!$F$3)</f>
        <v>168.59954857721578</v>
      </c>
      <c r="P234" s="6">
        <f>+N234/payroll!F234</f>
        <v>2.0344283708820609E-4</v>
      </c>
      <c r="R234" s="16">
        <f>IF(P234&lt;$R$2,N234, +payroll!F234 * $R$2)</f>
        <v>168.59954857721578</v>
      </c>
      <c r="T234" s="5">
        <f t="shared" si="28"/>
        <v>0</v>
      </c>
      <c r="V234">
        <f t="shared" si="29"/>
        <v>1</v>
      </c>
    </row>
    <row r="235" spans="1:22" outlineLevel="1">
      <c r="A235" t="s">
        <v>385</v>
      </c>
      <c r="B235" t="s">
        <v>386</v>
      </c>
      <c r="C235" s="40">
        <v>0</v>
      </c>
      <c r="D235" s="40">
        <v>7709.49</v>
      </c>
      <c r="E235" s="40">
        <v>29059.91</v>
      </c>
      <c r="F235" s="16"/>
      <c r="G235" s="16">
        <f t="shared" si="24"/>
        <v>12256.466666666667</v>
      </c>
      <c r="H235" s="14">
        <v>1</v>
      </c>
      <c r="J235" s="16">
        <f t="shared" si="27"/>
        <v>12256.466666666667</v>
      </c>
      <c r="L235" s="3">
        <f t="shared" si="26"/>
        <v>3.3378841766938379E-4</v>
      </c>
      <c r="N235" s="16">
        <f>+L235*(assessment!$J$275*assessment!$F$3)</f>
        <v>10493.600286837651</v>
      </c>
      <c r="P235" s="6">
        <f>+N235/payroll!F235</f>
        <v>3.1632430711517811E-3</v>
      </c>
      <c r="R235" s="16">
        <f>IF(P235&lt;$R$2,N235, +payroll!F235 * $R$2)</f>
        <v>10493.600286837651</v>
      </c>
      <c r="T235" s="5">
        <f t="shared" si="28"/>
        <v>0</v>
      </c>
      <c r="V235">
        <f t="shared" si="29"/>
        <v>1</v>
      </c>
    </row>
    <row r="236" spans="1:22" s="50" customFormat="1" outlineLevel="1">
      <c r="A236" s="52" t="s">
        <v>574</v>
      </c>
      <c r="B236" s="52" t="s">
        <v>575</v>
      </c>
      <c r="C236" s="40">
        <v>0</v>
      </c>
      <c r="D236" s="40">
        <v>0</v>
      </c>
      <c r="E236" s="40">
        <v>0</v>
      </c>
      <c r="F236" s="16"/>
      <c r="G236" s="16">
        <f t="shared" si="24"/>
        <v>0</v>
      </c>
      <c r="H236" s="14">
        <v>1</v>
      </c>
      <c r="J236" s="16">
        <f t="shared" si="27"/>
        <v>0</v>
      </c>
      <c r="L236" s="3">
        <f t="shared" si="26"/>
        <v>0</v>
      </c>
      <c r="N236" s="16">
        <f>+L236*(assessment!$J$275*assessment!$F$3)</f>
        <v>0</v>
      </c>
      <c r="P236" s="6">
        <f>+N236/payroll!F236</f>
        <v>0</v>
      </c>
      <c r="R236" s="16">
        <f>IF(P236&lt;$R$2,N236, +payroll!F236 * $R$2)</f>
        <v>0</v>
      </c>
      <c r="T236" s="5">
        <f t="shared" si="28"/>
        <v>0</v>
      </c>
      <c r="V236" s="50" t="e">
        <f t="shared" si="29"/>
        <v>#DIV/0!</v>
      </c>
    </row>
    <row r="237" spans="1:22" outlineLevel="1">
      <c r="A237" t="s">
        <v>387</v>
      </c>
      <c r="B237" t="s">
        <v>388</v>
      </c>
      <c r="C237" s="40">
        <v>0</v>
      </c>
      <c r="D237" s="40">
        <v>0</v>
      </c>
      <c r="E237" s="40">
        <v>0</v>
      </c>
      <c r="F237" s="16"/>
      <c r="G237" s="16">
        <f t="shared" si="24"/>
        <v>0</v>
      </c>
      <c r="H237" s="14">
        <v>1</v>
      </c>
      <c r="J237" s="16">
        <f t="shared" si="27"/>
        <v>0</v>
      </c>
      <c r="L237" s="3">
        <f t="shared" si="26"/>
        <v>0</v>
      </c>
      <c r="N237" s="16">
        <f>+L237*(assessment!$J$275*assessment!$F$3)</f>
        <v>0</v>
      </c>
      <c r="P237" s="6">
        <f>+N237/payroll!F237</f>
        <v>0</v>
      </c>
      <c r="R237" s="16">
        <f>IF(P237&lt;$R$2,N237, +payroll!F237 * $R$2)</f>
        <v>0</v>
      </c>
      <c r="T237" s="5">
        <f t="shared" si="28"/>
        <v>0</v>
      </c>
      <c r="V237" t="e">
        <f t="shared" si="29"/>
        <v>#DIV/0!</v>
      </c>
    </row>
    <row r="238" spans="1:22" outlineLevel="1">
      <c r="A238" t="s">
        <v>389</v>
      </c>
      <c r="B238" t="s">
        <v>390</v>
      </c>
      <c r="C238" s="40">
        <v>0</v>
      </c>
      <c r="D238" s="40">
        <v>0</v>
      </c>
      <c r="E238" s="40">
        <v>0</v>
      </c>
      <c r="F238" s="16"/>
      <c r="G238" s="16">
        <f t="shared" si="24"/>
        <v>0</v>
      </c>
      <c r="H238" s="14">
        <v>1</v>
      </c>
      <c r="J238" s="16">
        <f t="shared" si="27"/>
        <v>0</v>
      </c>
      <c r="L238" s="3">
        <f t="shared" si="26"/>
        <v>0</v>
      </c>
      <c r="N238" s="16">
        <f>+L238*(assessment!$J$275*assessment!$F$3)</f>
        <v>0</v>
      </c>
      <c r="P238" s="6">
        <f>+N238/payroll!F238</f>
        <v>0</v>
      </c>
      <c r="R238" s="16">
        <f>IF(P238&lt;$R$2,N238, +payroll!F238 * $R$2)</f>
        <v>0</v>
      </c>
      <c r="T238" s="5">
        <f t="shared" si="28"/>
        <v>0</v>
      </c>
      <c r="V238" t="e">
        <f t="shared" si="29"/>
        <v>#DIV/0!</v>
      </c>
    </row>
    <row r="239" spans="1:22" outlineLevel="1">
      <c r="A239" t="s">
        <v>391</v>
      </c>
      <c r="B239" t="s">
        <v>392</v>
      </c>
      <c r="C239" s="40">
        <v>37.51</v>
      </c>
      <c r="D239" s="40">
        <v>83.75</v>
      </c>
      <c r="E239" s="40">
        <v>0</v>
      </c>
      <c r="F239" s="16"/>
      <c r="G239" s="16">
        <f t="shared" si="24"/>
        <v>40.419999999999995</v>
      </c>
      <c r="H239" s="14">
        <v>1</v>
      </c>
      <c r="J239" s="16">
        <f t="shared" si="27"/>
        <v>40.419999999999995</v>
      </c>
      <c r="L239" s="3">
        <f t="shared" si="26"/>
        <v>1.1007844437654536E-6</v>
      </c>
      <c r="N239" s="16">
        <f>+L239*(assessment!$J$275*assessment!$F$3)</f>
        <v>34.606329469121967</v>
      </c>
      <c r="P239" s="6">
        <f>+N239/payroll!F239</f>
        <v>9.8523309300351192E-5</v>
      </c>
      <c r="R239" s="16">
        <f>IF(P239&lt;$R$2,N239, +payroll!F239 * $R$2)</f>
        <v>34.606329469121967</v>
      </c>
      <c r="T239" s="5">
        <f t="shared" si="28"/>
        <v>0</v>
      </c>
      <c r="V239">
        <f t="shared" si="29"/>
        <v>1</v>
      </c>
    </row>
    <row r="240" spans="1:22" outlineLevel="1">
      <c r="A240" t="s">
        <v>393</v>
      </c>
      <c r="B240" t="s">
        <v>394</v>
      </c>
      <c r="C240" s="40">
        <v>2267.48</v>
      </c>
      <c r="D240" s="40">
        <v>2352.9499999999998</v>
      </c>
      <c r="E240" s="40">
        <v>6984.13</v>
      </c>
      <c r="F240" s="16"/>
      <c r="G240" s="16">
        <f t="shared" si="24"/>
        <v>3868.186666666667</v>
      </c>
      <c r="H240" s="14">
        <v>1</v>
      </c>
      <c r="J240" s="16">
        <f t="shared" si="27"/>
        <v>3868.186666666667</v>
      </c>
      <c r="L240" s="3">
        <f t="shared" si="26"/>
        <v>1.0534487155486422E-4</v>
      </c>
      <c r="N240" s="16">
        <f>+L240*(assessment!$J$275*assessment!$F$3)</f>
        <v>3311.8194516262092</v>
      </c>
      <c r="P240" s="6">
        <f>+N240/payroll!F240</f>
        <v>1.5679530018969736E-3</v>
      </c>
      <c r="R240" s="16">
        <f>IF(P240&lt;$R$2,N240, +payroll!F240 * $R$2)</f>
        <v>3311.8194516262092</v>
      </c>
      <c r="T240" s="5">
        <f t="shared" si="28"/>
        <v>0</v>
      </c>
      <c r="V240">
        <f t="shared" si="29"/>
        <v>1</v>
      </c>
    </row>
    <row r="241" spans="1:22" outlineLevel="1">
      <c r="A241" t="s">
        <v>395</v>
      </c>
      <c r="B241" t="s">
        <v>396</v>
      </c>
      <c r="C241" s="40">
        <v>0</v>
      </c>
      <c r="D241" s="40">
        <v>0</v>
      </c>
      <c r="E241" s="40">
        <v>0</v>
      </c>
      <c r="F241" s="16"/>
      <c r="G241" s="16">
        <f t="shared" si="24"/>
        <v>0</v>
      </c>
      <c r="H241" s="14">
        <v>1</v>
      </c>
      <c r="J241" s="16">
        <f t="shared" si="27"/>
        <v>0</v>
      </c>
      <c r="L241" s="3">
        <f t="shared" si="26"/>
        <v>0</v>
      </c>
      <c r="N241" s="16">
        <f>+L241*(assessment!$J$275*assessment!$F$3)</f>
        <v>0</v>
      </c>
      <c r="P241" s="6">
        <f>+N241/payroll!F241</f>
        <v>0</v>
      </c>
      <c r="R241" s="16">
        <f>IF(P241&lt;$R$2,N241, +payroll!F241 * $R$2)</f>
        <v>0</v>
      </c>
      <c r="T241" s="5">
        <f t="shared" si="28"/>
        <v>0</v>
      </c>
      <c r="V241" t="e">
        <f t="shared" si="29"/>
        <v>#DIV/0!</v>
      </c>
    </row>
    <row r="242" spans="1:22" outlineLevel="1">
      <c r="A242" t="s">
        <v>397</v>
      </c>
      <c r="B242" t="s">
        <v>398</v>
      </c>
      <c r="C242" s="40">
        <v>1985.85</v>
      </c>
      <c r="D242" s="40">
        <v>3230.13</v>
      </c>
      <c r="E242" s="40">
        <v>575.80999999999995</v>
      </c>
      <c r="F242" s="16"/>
      <c r="G242" s="16">
        <f t="shared" si="24"/>
        <v>1930.5966666666664</v>
      </c>
      <c r="H242" s="14">
        <v>1</v>
      </c>
      <c r="J242" s="16">
        <f t="shared" si="27"/>
        <v>1930.5966666666664</v>
      </c>
      <c r="L242" s="3">
        <f t="shared" si="26"/>
        <v>5.2577208754381628E-5</v>
      </c>
      <c r="N242" s="16">
        <f>+L242*(assessment!$J$275*assessment!$F$3)</f>
        <v>1652.9159900706409</v>
      </c>
      <c r="P242" s="6">
        <f>+N242/payroll!F242</f>
        <v>6.5741599686083656E-4</v>
      </c>
      <c r="R242" s="16">
        <f>IF(P242&lt;$R$2,N242, +payroll!F242 * $R$2)</f>
        <v>1652.9159900706409</v>
      </c>
      <c r="T242" s="5">
        <f t="shared" si="28"/>
        <v>0</v>
      </c>
      <c r="V242">
        <f t="shared" si="29"/>
        <v>1</v>
      </c>
    </row>
    <row r="243" spans="1:22" outlineLevel="1">
      <c r="A243" t="s">
        <v>399</v>
      </c>
      <c r="B243" t="s">
        <v>400</v>
      </c>
      <c r="C243" s="40">
        <v>0</v>
      </c>
      <c r="D243" s="40">
        <v>0</v>
      </c>
      <c r="E243" s="40">
        <v>0</v>
      </c>
      <c r="F243" s="16"/>
      <c r="G243" s="16">
        <f t="shared" si="24"/>
        <v>0</v>
      </c>
      <c r="H243" s="14">
        <v>1</v>
      </c>
      <c r="J243" s="16">
        <f t="shared" si="27"/>
        <v>0</v>
      </c>
      <c r="L243" s="3">
        <f t="shared" si="26"/>
        <v>0</v>
      </c>
      <c r="N243" s="16">
        <f>+L243*(assessment!$J$275*assessment!$F$3)</f>
        <v>0</v>
      </c>
      <c r="P243" s="6">
        <f>+N243/payroll!F243</f>
        <v>0</v>
      </c>
      <c r="R243" s="16">
        <f>IF(P243&lt;$R$2,N243, +payroll!F243 * $R$2)</f>
        <v>0</v>
      </c>
      <c r="T243" s="5">
        <f t="shared" si="28"/>
        <v>0</v>
      </c>
      <c r="V243" t="e">
        <f t="shared" si="29"/>
        <v>#DIV/0!</v>
      </c>
    </row>
    <row r="244" spans="1:22" outlineLevel="1">
      <c r="A244" t="s">
        <v>401</v>
      </c>
      <c r="B244" t="s">
        <v>402</v>
      </c>
      <c r="C244" s="40">
        <v>10008.86</v>
      </c>
      <c r="D244" s="40">
        <v>15942.02</v>
      </c>
      <c r="E244" s="40">
        <v>29352.53</v>
      </c>
      <c r="F244" s="16"/>
      <c r="G244" s="16">
        <f t="shared" si="24"/>
        <v>18434.47</v>
      </c>
      <c r="H244" s="14">
        <v>1</v>
      </c>
      <c r="J244" s="16">
        <f t="shared" si="27"/>
        <v>18434.47</v>
      </c>
      <c r="L244" s="3">
        <f t="shared" si="26"/>
        <v>5.0203804564722776E-4</v>
      </c>
      <c r="N244" s="16">
        <f>+L244*(assessment!$J$275*assessment!$F$3)</f>
        <v>15783.011934899678</v>
      </c>
      <c r="P244" s="6">
        <f>+N244/payroll!F244</f>
        <v>1.0052757894607226E-3</v>
      </c>
      <c r="R244" s="16">
        <f>IF(P244&lt;$R$2,N244, +payroll!F244 * $R$2)</f>
        <v>15783.011934899678</v>
      </c>
      <c r="T244" s="5">
        <f t="shared" si="28"/>
        <v>0</v>
      </c>
      <c r="V244">
        <f t="shared" si="29"/>
        <v>1</v>
      </c>
    </row>
    <row r="245" spans="1:22" outlineLevel="1">
      <c r="A245" t="s">
        <v>403</v>
      </c>
      <c r="B245" t="s">
        <v>404</v>
      </c>
      <c r="C245" s="40">
        <v>3093.34</v>
      </c>
      <c r="D245" s="40">
        <v>3854.08</v>
      </c>
      <c r="E245" s="40">
        <v>4932.84</v>
      </c>
      <c r="F245" s="16"/>
      <c r="G245" s="16">
        <f t="shared" si="24"/>
        <v>3960.0866666666666</v>
      </c>
      <c r="H245" s="14">
        <v>1</v>
      </c>
      <c r="J245" s="16">
        <f t="shared" si="27"/>
        <v>3960.0866666666666</v>
      </c>
      <c r="L245" s="3">
        <f t="shared" si="26"/>
        <v>1.078476446964289E-4</v>
      </c>
      <c r="N245" s="16">
        <f>+L245*(assessment!$J$275*assessment!$F$3)</f>
        <v>3390.5013338184972</v>
      </c>
      <c r="P245" s="6">
        <f>+N245/payroll!F245</f>
        <v>9.3622564499252895E-4</v>
      </c>
      <c r="R245" s="16">
        <f>IF(P245&lt;$R$2,N245, +payroll!F245 * $R$2)</f>
        <v>3390.5013338184972</v>
      </c>
      <c r="T245" s="5">
        <f t="shared" si="28"/>
        <v>0</v>
      </c>
      <c r="V245">
        <f t="shared" si="29"/>
        <v>1</v>
      </c>
    </row>
    <row r="246" spans="1:22" outlineLevel="1">
      <c r="A246" t="s">
        <v>405</v>
      </c>
      <c r="B246" t="s">
        <v>406</v>
      </c>
      <c r="C246" s="40">
        <v>0</v>
      </c>
      <c r="D246" s="40">
        <v>0</v>
      </c>
      <c r="E246" s="40">
        <v>0</v>
      </c>
      <c r="F246" s="16"/>
      <c r="G246" s="16">
        <f t="shared" si="24"/>
        <v>0</v>
      </c>
      <c r="H246" s="14">
        <v>1</v>
      </c>
      <c r="J246" s="16">
        <f t="shared" si="27"/>
        <v>0</v>
      </c>
      <c r="L246" s="3">
        <f t="shared" si="26"/>
        <v>0</v>
      </c>
      <c r="N246" s="16">
        <f>+L246*(assessment!$J$275*assessment!$F$3)</f>
        <v>0</v>
      </c>
      <c r="P246" s="6">
        <f>+N246/payroll!F246</f>
        <v>0</v>
      </c>
      <c r="R246" s="16">
        <f>IF(P246&lt;$R$2,N246, +payroll!F246 * $R$2)</f>
        <v>0</v>
      </c>
      <c r="T246" s="5">
        <f t="shared" si="28"/>
        <v>0</v>
      </c>
      <c r="V246" t="e">
        <f t="shared" si="29"/>
        <v>#DIV/0!</v>
      </c>
    </row>
    <row r="247" spans="1:22" outlineLevel="1">
      <c r="A247" t="s">
        <v>407</v>
      </c>
      <c r="B247" t="s">
        <v>408</v>
      </c>
      <c r="C247" s="40">
        <v>666.3</v>
      </c>
      <c r="D247" s="40">
        <v>1097.75</v>
      </c>
      <c r="E247" s="40">
        <v>16172.4</v>
      </c>
      <c r="F247" s="16"/>
      <c r="G247" s="16">
        <f t="shared" si="24"/>
        <v>5978.8166666666666</v>
      </c>
      <c r="H247" s="14">
        <v>1</v>
      </c>
      <c r="J247" s="16">
        <f t="shared" si="27"/>
        <v>5978.8166666666666</v>
      </c>
      <c r="L247" s="3">
        <f t="shared" si="26"/>
        <v>1.6282504648174891E-4</v>
      </c>
      <c r="N247" s="16">
        <f>+L247*(assessment!$J$275*assessment!$F$3)</f>
        <v>5118.8743048526539</v>
      </c>
      <c r="P247" s="6">
        <f>+N247/payroll!F247</f>
        <v>8.1413952979925088E-4</v>
      </c>
      <c r="R247" s="16">
        <f>IF(P247&lt;$R$2,N247, +payroll!F247 * $R$2)</f>
        <v>5118.8743048526539</v>
      </c>
      <c r="T247" s="5">
        <f t="shared" si="28"/>
        <v>0</v>
      </c>
      <c r="V247">
        <f t="shared" si="29"/>
        <v>1</v>
      </c>
    </row>
    <row r="248" spans="1:22" outlineLevel="1">
      <c r="A248" t="s">
        <v>409</v>
      </c>
      <c r="B248" t="s">
        <v>410</v>
      </c>
      <c r="C248" s="40">
        <v>1402.64</v>
      </c>
      <c r="D248" s="40">
        <v>1942.09</v>
      </c>
      <c r="E248" s="40">
        <v>283.95</v>
      </c>
      <c r="F248" s="16"/>
      <c r="G248" s="16">
        <f t="shared" si="24"/>
        <v>1209.56</v>
      </c>
      <c r="H248" s="14">
        <v>1</v>
      </c>
      <c r="J248" s="16">
        <f t="shared" si="27"/>
        <v>1209.56</v>
      </c>
      <c r="L248" s="3">
        <f t="shared" si="26"/>
        <v>3.2940742993590853E-5</v>
      </c>
      <c r="N248" s="16">
        <f>+L248*(assessment!$J$275*assessment!$F$3)</f>
        <v>1035.5871319314986</v>
      </c>
      <c r="P248" s="6">
        <f>+N248/payroll!F248</f>
        <v>9.0675906340181584E-5</v>
      </c>
      <c r="R248" s="16">
        <f>IF(P248&lt;$R$2,N248, +payroll!F248 * $R$2)</f>
        <v>1035.5871319314986</v>
      </c>
      <c r="T248" s="5">
        <f t="shared" si="28"/>
        <v>0</v>
      </c>
      <c r="V248">
        <f t="shared" si="29"/>
        <v>1</v>
      </c>
    </row>
    <row r="249" spans="1:22" outlineLevel="1">
      <c r="A249" t="s">
        <v>411</v>
      </c>
      <c r="B249" t="s">
        <v>412</v>
      </c>
      <c r="C249" s="40">
        <v>0</v>
      </c>
      <c r="D249" s="40">
        <v>0</v>
      </c>
      <c r="E249" s="40">
        <v>0</v>
      </c>
      <c r="F249" s="16"/>
      <c r="G249" s="16">
        <f t="shared" si="24"/>
        <v>0</v>
      </c>
      <c r="H249" s="14">
        <v>1</v>
      </c>
      <c r="J249" s="16">
        <f t="shared" si="27"/>
        <v>0</v>
      </c>
      <c r="L249" s="3">
        <f t="shared" si="26"/>
        <v>0</v>
      </c>
      <c r="N249" s="16">
        <f>+L249*(assessment!$J$275*assessment!$F$3)</f>
        <v>0</v>
      </c>
      <c r="P249" s="6">
        <f>+N249/payroll!F249</f>
        <v>0</v>
      </c>
      <c r="R249" s="16">
        <f>IF(P249&lt;$R$2,N249, +payroll!F249 * $R$2)</f>
        <v>0</v>
      </c>
      <c r="T249" s="5">
        <f t="shared" si="28"/>
        <v>0</v>
      </c>
      <c r="V249" t="e">
        <f t="shared" si="29"/>
        <v>#DIV/0!</v>
      </c>
    </row>
    <row r="250" spans="1:22" outlineLevel="1">
      <c r="A250" t="s">
        <v>413</v>
      </c>
      <c r="B250" t="s">
        <v>414</v>
      </c>
      <c r="C250" s="40">
        <v>0</v>
      </c>
      <c r="D250" s="40">
        <v>0</v>
      </c>
      <c r="E250" s="40">
        <v>0</v>
      </c>
      <c r="F250" s="16"/>
      <c r="G250" s="16">
        <f t="shared" si="24"/>
        <v>0</v>
      </c>
      <c r="H250" s="14">
        <v>1</v>
      </c>
      <c r="J250" s="16">
        <f t="shared" si="27"/>
        <v>0</v>
      </c>
      <c r="L250" s="3">
        <f t="shared" si="26"/>
        <v>0</v>
      </c>
      <c r="N250" s="16">
        <f>+L250*(assessment!$J$275*assessment!$F$3)</f>
        <v>0</v>
      </c>
      <c r="P250" s="6">
        <f>+N250/payroll!F250</f>
        <v>0</v>
      </c>
      <c r="R250" s="16">
        <f>IF(P250&lt;$R$2,N250, +payroll!F250 * $R$2)</f>
        <v>0</v>
      </c>
      <c r="T250" s="5">
        <f t="shared" si="28"/>
        <v>0</v>
      </c>
      <c r="V250" t="e">
        <f t="shared" si="29"/>
        <v>#DIV/0!</v>
      </c>
    </row>
    <row r="251" spans="1:22" outlineLevel="1">
      <c r="A251" t="s">
        <v>415</v>
      </c>
      <c r="B251" t="s">
        <v>416</v>
      </c>
      <c r="C251" s="40">
        <v>1875.75</v>
      </c>
      <c r="D251" s="40">
        <v>2689.08</v>
      </c>
      <c r="E251" s="40">
        <v>6478.49</v>
      </c>
      <c r="F251" s="16"/>
      <c r="G251" s="16">
        <f t="shared" si="24"/>
        <v>3681.1066666666666</v>
      </c>
      <c r="H251" s="14">
        <v>1</v>
      </c>
      <c r="J251" s="16">
        <f t="shared" si="27"/>
        <v>3681.1066666666666</v>
      </c>
      <c r="L251" s="3">
        <f t="shared" si="26"/>
        <v>1.0024999887451683E-4</v>
      </c>
      <c r="N251" s="16">
        <f>+L251*(assessment!$J$275*assessment!$F$3)</f>
        <v>3151.6474546671948</v>
      </c>
      <c r="P251" s="6">
        <f>+N251/payroll!F251</f>
        <v>1.7016785727932801E-3</v>
      </c>
      <c r="R251" s="16">
        <f>IF(P251&lt;$R$2,N251, +payroll!F251 * $R$2)</f>
        <v>3151.6474546671948</v>
      </c>
      <c r="T251" s="5">
        <f t="shared" si="28"/>
        <v>0</v>
      </c>
      <c r="V251">
        <f t="shared" si="29"/>
        <v>1</v>
      </c>
    </row>
    <row r="252" spans="1:22" outlineLevel="1">
      <c r="A252" t="s">
        <v>417</v>
      </c>
      <c r="B252" t="s">
        <v>418</v>
      </c>
      <c r="C252" s="40">
        <v>0</v>
      </c>
      <c r="D252" s="40">
        <v>0</v>
      </c>
      <c r="E252" s="40">
        <v>0</v>
      </c>
      <c r="F252" s="16"/>
      <c r="G252" s="16">
        <f t="shared" si="24"/>
        <v>0</v>
      </c>
      <c r="H252" s="14">
        <v>1</v>
      </c>
      <c r="J252" s="16">
        <f t="shared" si="27"/>
        <v>0</v>
      </c>
      <c r="L252" s="3">
        <f t="shared" si="26"/>
        <v>0</v>
      </c>
      <c r="N252" s="16">
        <f>+L252*(assessment!$J$275*assessment!$F$3)</f>
        <v>0</v>
      </c>
      <c r="P252" s="6">
        <f>+N252/payroll!F252</f>
        <v>0</v>
      </c>
      <c r="R252" s="16">
        <f>IF(P252&lt;$R$2,N252, +payroll!F252 * $R$2)</f>
        <v>0</v>
      </c>
      <c r="T252" s="5">
        <f t="shared" si="28"/>
        <v>0</v>
      </c>
      <c r="V252" t="e">
        <f t="shared" si="29"/>
        <v>#DIV/0!</v>
      </c>
    </row>
    <row r="253" spans="1:22" outlineLevel="1">
      <c r="A253" t="s">
        <v>419</v>
      </c>
      <c r="B253" t="s">
        <v>420</v>
      </c>
      <c r="C253" s="40">
        <v>0</v>
      </c>
      <c r="D253" s="40">
        <v>0</v>
      </c>
      <c r="E253" s="40">
        <v>0</v>
      </c>
      <c r="F253" s="16"/>
      <c r="G253" s="16">
        <f t="shared" si="24"/>
        <v>0</v>
      </c>
      <c r="H253" s="14">
        <v>1</v>
      </c>
      <c r="J253" s="16">
        <f t="shared" si="27"/>
        <v>0</v>
      </c>
      <c r="L253" s="3">
        <f t="shared" si="26"/>
        <v>0</v>
      </c>
      <c r="N253" s="16">
        <f>+L253*(assessment!$J$275*assessment!$F$3)</f>
        <v>0</v>
      </c>
      <c r="P253" s="6">
        <f>+N253/payroll!F253</f>
        <v>0</v>
      </c>
      <c r="R253" s="16">
        <f>IF(P253&lt;$R$2,N253, +payroll!F253 * $R$2)</f>
        <v>0</v>
      </c>
      <c r="T253" s="5">
        <f t="shared" si="28"/>
        <v>0</v>
      </c>
      <c r="V253" t="e">
        <f t="shared" si="29"/>
        <v>#DIV/0!</v>
      </c>
    </row>
    <row r="254" spans="1:22" outlineLevel="1">
      <c r="A254" t="s">
        <v>421</v>
      </c>
      <c r="B254" t="s">
        <v>422</v>
      </c>
      <c r="C254" s="40">
        <v>730.12</v>
      </c>
      <c r="D254" s="40">
        <v>-357.35</v>
      </c>
      <c r="E254" s="40">
        <v>0</v>
      </c>
      <c r="F254" s="16"/>
      <c r="G254" s="16">
        <f t="shared" si="24"/>
        <v>124.25666666666666</v>
      </c>
      <c r="H254" s="14">
        <v>1</v>
      </c>
      <c r="J254" s="16">
        <f t="shared" si="27"/>
        <v>124.25666666666666</v>
      </c>
      <c r="L254" s="3">
        <f t="shared" si="26"/>
        <v>3.3839635255026241E-6</v>
      </c>
      <c r="N254" s="16">
        <f>+L254*(assessment!$J$275*assessment!$F$3)</f>
        <v>106.38463991592114</v>
      </c>
      <c r="P254" s="6">
        <f>+N254/payroll!F254</f>
        <v>3.7489488557565233E-5</v>
      </c>
      <c r="R254" s="16">
        <f>IF(P254&lt;$R$2,N254, +payroll!F254 * $R$2)</f>
        <v>106.38463991592114</v>
      </c>
      <c r="T254" s="5">
        <f t="shared" si="28"/>
        <v>0</v>
      </c>
      <c r="V254">
        <f t="shared" si="29"/>
        <v>1</v>
      </c>
    </row>
    <row r="255" spans="1:22" outlineLevel="1">
      <c r="A255" t="s">
        <v>423</v>
      </c>
      <c r="B255" t="s">
        <v>424</v>
      </c>
      <c r="C255" s="40">
        <v>613.66999999999996</v>
      </c>
      <c r="D255" s="40">
        <v>2193.893</v>
      </c>
      <c r="E255" s="40">
        <v>429.3</v>
      </c>
      <c r="F255" s="16"/>
      <c r="G255" s="16">
        <f t="shared" si="24"/>
        <v>1078.9543333333334</v>
      </c>
      <c r="H255" s="14">
        <v>1</v>
      </c>
      <c r="J255" s="16">
        <f t="shared" si="27"/>
        <v>1078.9543333333334</v>
      </c>
      <c r="L255" s="3">
        <f t="shared" si="26"/>
        <v>2.9383872975424526E-5</v>
      </c>
      <c r="N255" s="16">
        <f>+L255*(assessment!$J$275*assessment!$F$3)</f>
        <v>923.76667841341373</v>
      </c>
      <c r="P255" s="6">
        <f>+N255/payroll!F255</f>
        <v>8.0537942394402404E-4</v>
      </c>
      <c r="R255" s="16">
        <f>IF(P255&lt;$R$2,N255, +payroll!F255 * $R$2)</f>
        <v>923.76667841341373</v>
      </c>
      <c r="T255" s="5">
        <f t="shared" si="28"/>
        <v>0</v>
      </c>
      <c r="V255">
        <f t="shared" si="29"/>
        <v>1</v>
      </c>
    </row>
    <row r="256" spans="1:22" outlineLevel="1">
      <c r="A256" t="s">
        <v>425</v>
      </c>
      <c r="B256" t="s">
        <v>426</v>
      </c>
      <c r="C256" s="40">
        <v>104.61</v>
      </c>
      <c r="D256" s="40">
        <v>24896.73</v>
      </c>
      <c r="E256" s="40">
        <v>28391.62</v>
      </c>
      <c r="F256" s="16"/>
      <c r="G256" s="16">
        <f t="shared" si="24"/>
        <v>17797.653333333332</v>
      </c>
      <c r="H256" s="14">
        <v>1</v>
      </c>
      <c r="J256" s="16">
        <f t="shared" si="27"/>
        <v>17797.653333333332</v>
      </c>
      <c r="L256" s="3">
        <f t="shared" si="26"/>
        <v>4.8469519853695461E-4</v>
      </c>
      <c r="N256" s="16">
        <f>+L256*(assessment!$J$275*assessment!$F$3)</f>
        <v>15237.789585119994</v>
      </c>
      <c r="P256" s="6">
        <f>+N256/payroll!F256</f>
        <v>7.4689869159519744E-3</v>
      </c>
      <c r="R256" s="16">
        <f>IF(P256&lt;$R$2,N256, +payroll!F256 * $R$2)</f>
        <v>15237.789585119994</v>
      </c>
      <c r="T256" s="5">
        <f t="shared" si="28"/>
        <v>0</v>
      </c>
      <c r="V256">
        <f t="shared" si="29"/>
        <v>1</v>
      </c>
    </row>
    <row r="257" spans="1:22" outlineLevel="1">
      <c r="A257" t="s">
        <v>427</v>
      </c>
      <c r="B257" t="s">
        <v>428</v>
      </c>
      <c r="C257" s="40">
        <v>0</v>
      </c>
      <c r="D257" s="40">
        <v>0</v>
      </c>
      <c r="E257" s="40">
        <v>0</v>
      </c>
      <c r="F257" s="16"/>
      <c r="G257" s="16">
        <f t="shared" si="24"/>
        <v>0</v>
      </c>
      <c r="H257" s="14">
        <v>1</v>
      </c>
      <c r="J257" s="16">
        <f t="shared" si="27"/>
        <v>0</v>
      </c>
      <c r="L257" s="3">
        <f t="shared" si="26"/>
        <v>0</v>
      </c>
      <c r="N257" s="16">
        <f>+L257*(assessment!$J$275*assessment!$F$3)</f>
        <v>0</v>
      </c>
      <c r="P257" s="6">
        <f>+N257/payroll!F257</f>
        <v>0</v>
      </c>
      <c r="R257" s="16">
        <f>IF(P257&lt;$R$2,N257, +payroll!F257 * $R$2)</f>
        <v>0</v>
      </c>
      <c r="T257" s="5">
        <f t="shared" si="28"/>
        <v>0</v>
      </c>
      <c r="V257" t="e">
        <f t="shared" si="29"/>
        <v>#DIV/0!</v>
      </c>
    </row>
    <row r="258" spans="1:22" outlineLevel="1">
      <c r="A258" t="s">
        <v>429</v>
      </c>
      <c r="B258" t="s">
        <v>430</v>
      </c>
      <c r="C258" s="40">
        <v>0</v>
      </c>
      <c r="D258" s="40">
        <v>0</v>
      </c>
      <c r="E258" s="40">
        <v>0</v>
      </c>
      <c r="F258" s="16"/>
      <c r="G258" s="16">
        <f t="shared" si="24"/>
        <v>0</v>
      </c>
      <c r="H258" s="14">
        <v>1</v>
      </c>
      <c r="J258" s="16">
        <f t="shared" si="27"/>
        <v>0</v>
      </c>
      <c r="L258" s="3">
        <f t="shared" si="26"/>
        <v>0</v>
      </c>
      <c r="N258" s="16">
        <f>+L258*(assessment!$J$275*assessment!$F$3)</f>
        <v>0</v>
      </c>
      <c r="P258" s="6">
        <f>+N258/payroll!F258</f>
        <v>0</v>
      </c>
      <c r="R258" s="16">
        <f>IF(P258&lt;$R$2,N258, +payroll!F258 * $R$2)</f>
        <v>0</v>
      </c>
      <c r="T258" s="5">
        <f t="shared" si="28"/>
        <v>0</v>
      </c>
      <c r="V258" t="e">
        <f t="shared" si="29"/>
        <v>#DIV/0!</v>
      </c>
    </row>
    <row r="259" spans="1:22" outlineLevel="1">
      <c r="A259" t="s">
        <v>431</v>
      </c>
      <c r="B259" t="s">
        <v>432</v>
      </c>
      <c r="C259" s="40">
        <v>0</v>
      </c>
      <c r="D259" s="40">
        <v>0</v>
      </c>
      <c r="E259" s="40">
        <v>0</v>
      </c>
      <c r="F259" s="16"/>
      <c r="G259" s="16">
        <f t="shared" si="24"/>
        <v>0</v>
      </c>
      <c r="H259" s="14">
        <v>1</v>
      </c>
      <c r="J259" s="16">
        <f t="shared" si="27"/>
        <v>0</v>
      </c>
      <c r="L259" s="3">
        <f t="shared" si="26"/>
        <v>0</v>
      </c>
      <c r="N259" s="16">
        <f>+L259*(assessment!$J$275*assessment!$F$3)</f>
        <v>0</v>
      </c>
      <c r="P259" s="6">
        <f>+N259/payroll!F259</f>
        <v>0</v>
      </c>
      <c r="R259" s="16">
        <f>IF(P259&lt;$R$2,N259, +payroll!F259 * $R$2)</f>
        <v>0</v>
      </c>
      <c r="T259" s="5">
        <f t="shared" si="28"/>
        <v>0</v>
      </c>
      <c r="V259" t="e">
        <f t="shared" si="29"/>
        <v>#DIV/0!</v>
      </c>
    </row>
    <row r="260" spans="1:22" outlineLevel="1">
      <c r="A260" t="s">
        <v>433</v>
      </c>
      <c r="B260" t="s">
        <v>434</v>
      </c>
      <c r="C260" s="40">
        <v>3459.73</v>
      </c>
      <c r="D260" s="40">
        <v>6219.53</v>
      </c>
      <c r="E260" s="40">
        <v>2844.78</v>
      </c>
      <c r="F260" s="16"/>
      <c r="G260" s="16">
        <f t="shared" si="24"/>
        <v>4174.68</v>
      </c>
      <c r="H260" s="14">
        <v>1</v>
      </c>
      <c r="J260" s="16">
        <f t="shared" si="27"/>
        <v>4174.68</v>
      </c>
      <c r="L260" s="3">
        <f t="shared" si="26"/>
        <v>1.1369180607864337E-4</v>
      </c>
      <c r="N260" s="16">
        <f>+L260*(assessment!$J$275*assessment!$F$3)</f>
        <v>3574.2293792220221</v>
      </c>
      <c r="P260" s="6">
        <f>+N260/payroll!F260</f>
        <v>8.0018396077494321E-4</v>
      </c>
      <c r="R260" s="16">
        <f>IF(P260&lt;$R$2,N260, +payroll!F260 * $R$2)</f>
        <v>3574.2293792220221</v>
      </c>
      <c r="T260" s="5">
        <f t="shared" si="28"/>
        <v>0</v>
      </c>
      <c r="V260">
        <f t="shared" si="29"/>
        <v>1</v>
      </c>
    </row>
    <row r="261" spans="1:22" outlineLevel="1">
      <c r="A261" t="s">
        <v>435</v>
      </c>
      <c r="B261" t="s">
        <v>436</v>
      </c>
      <c r="C261" s="40">
        <v>0</v>
      </c>
      <c r="D261" s="40">
        <v>0</v>
      </c>
      <c r="E261" s="40">
        <v>0</v>
      </c>
      <c r="F261" s="16"/>
      <c r="G261" s="16">
        <f t="shared" si="24"/>
        <v>0</v>
      </c>
      <c r="H261" s="14">
        <v>1</v>
      </c>
      <c r="J261" s="16">
        <f t="shared" si="27"/>
        <v>0</v>
      </c>
      <c r="L261" s="3">
        <f t="shared" si="26"/>
        <v>0</v>
      </c>
      <c r="N261" s="16">
        <f>+L261*(assessment!$J$275*assessment!$F$3)</f>
        <v>0</v>
      </c>
      <c r="P261" s="6">
        <f>+N261/payroll!F261</f>
        <v>0</v>
      </c>
      <c r="R261" s="16">
        <f>IF(P261&lt;$R$2,N261, +payroll!F261 * $R$2)</f>
        <v>0</v>
      </c>
      <c r="T261" s="5">
        <f t="shared" si="28"/>
        <v>0</v>
      </c>
      <c r="V261" t="e">
        <f t="shared" si="29"/>
        <v>#DIV/0!</v>
      </c>
    </row>
    <row r="262" spans="1:22" outlineLevel="1">
      <c r="A262" s="50" t="s">
        <v>579</v>
      </c>
      <c r="B262" s="50" t="s">
        <v>580</v>
      </c>
      <c r="C262" s="40">
        <v>0</v>
      </c>
      <c r="D262" s="40">
        <v>0</v>
      </c>
      <c r="E262" s="40">
        <v>0</v>
      </c>
      <c r="F262" s="16"/>
      <c r="G262" s="16">
        <f>IF(SUM(C262:E262)&gt;0,AVERAGE(C262:E262),0)</f>
        <v>0</v>
      </c>
      <c r="H262" s="14">
        <v>1</v>
      </c>
      <c r="J262" s="16">
        <f>+G262*H262</f>
        <v>0</v>
      </c>
      <c r="L262" s="3">
        <f>+J262/$J$267</f>
        <v>0</v>
      </c>
      <c r="N262" s="16">
        <f>+L262*(assessment!$J$275*assessment!$F$3)</f>
        <v>0</v>
      </c>
      <c r="P262" s="6">
        <f>+N262/payroll!F262</f>
        <v>0</v>
      </c>
      <c r="R262" s="16">
        <f>IF(P262&lt;$R$2,N262, +payroll!F262 * $R$2)</f>
        <v>0</v>
      </c>
      <c r="T262" s="5">
        <f>+N262-R262</f>
        <v>0</v>
      </c>
      <c r="V262" t="e">
        <f>+R262/N262</f>
        <v>#DIV/0!</v>
      </c>
    </row>
    <row r="263" spans="1:22" outlineLevel="1">
      <c r="A263" t="s">
        <v>437</v>
      </c>
      <c r="B263" t="s">
        <v>438</v>
      </c>
      <c r="C263" s="40">
        <v>0</v>
      </c>
      <c r="D263" s="40">
        <v>0</v>
      </c>
      <c r="E263" s="40">
        <v>0</v>
      </c>
      <c r="F263" s="16"/>
      <c r="G263" s="16">
        <f t="shared" si="24"/>
        <v>0</v>
      </c>
      <c r="H263" s="14">
        <v>1</v>
      </c>
      <c r="J263" s="16">
        <f t="shared" si="27"/>
        <v>0</v>
      </c>
      <c r="L263" s="3">
        <f t="shared" si="26"/>
        <v>0</v>
      </c>
      <c r="N263" s="16">
        <f>+L263*(assessment!$J$275*assessment!$F$3)</f>
        <v>0</v>
      </c>
      <c r="P263" s="6">
        <f>+N263/payroll!F263</f>
        <v>0</v>
      </c>
      <c r="R263" s="16">
        <f>IF(P263&lt;$R$2,N263, +payroll!F263 * $R$2)</f>
        <v>0</v>
      </c>
      <c r="T263" s="5">
        <f t="shared" si="28"/>
        <v>0</v>
      </c>
      <c r="V263" t="e">
        <f t="shared" si="29"/>
        <v>#DIV/0!</v>
      </c>
    </row>
    <row r="264" spans="1:22" outlineLevel="1">
      <c r="A264" t="s">
        <v>439</v>
      </c>
      <c r="B264" t="s">
        <v>440</v>
      </c>
      <c r="C264" s="48">
        <v>0</v>
      </c>
      <c r="D264" s="48">
        <v>0</v>
      </c>
      <c r="E264" s="48">
        <v>0</v>
      </c>
      <c r="F264" s="16"/>
      <c r="G264" s="20">
        <f>IF(SUM(C264:E264)&gt;0,AVERAGE(C264:E264),0)</f>
        <v>0</v>
      </c>
      <c r="H264" s="14">
        <v>1</v>
      </c>
      <c r="J264" s="20">
        <f t="shared" si="27"/>
        <v>0</v>
      </c>
      <c r="L264" s="24">
        <f t="shared" si="26"/>
        <v>0</v>
      </c>
      <c r="N264" s="20">
        <f>+L264*(assessment!$J$275*assessment!$F$3)</f>
        <v>0</v>
      </c>
      <c r="P264" s="26">
        <f>+N264/payroll!F264</f>
        <v>0</v>
      </c>
      <c r="R264" s="20">
        <f>IF(P264&lt;$R$2,N264, +payroll!F264 * $R$2)</f>
        <v>0</v>
      </c>
      <c r="T264" s="25">
        <f t="shared" si="28"/>
        <v>0</v>
      </c>
      <c r="V264" t="e">
        <f t="shared" si="29"/>
        <v>#DIV/0!</v>
      </c>
    </row>
    <row r="265" spans="1:22">
      <c r="B265" t="s">
        <v>484</v>
      </c>
      <c r="C265" s="40">
        <f>SUBTOTAL(9,C143:C264)</f>
        <v>494997.11999999994</v>
      </c>
      <c r="D265" s="40">
        <f>SUBTOTAL(9,D143:D264)</f>
        <v>360042.52300000004</v>
      </c>
      <c r="E265" s="40">
        <f>SUBTOTAL(9,E143:E264)</f>
        <v>512901.22000000003</v>
      </c>
      <c r="F265" s="16"/>
      <c r="G265" s="16">
        <f>SUBTOTAL(9,G143:G264)</f>
        <v>464003.96766666672</v>
      </c>
      <c r="H265" s="14">
        <f>+J265/G265</f>
        <v>1</v>
      </c>
      <c r="J265" s="16">
        <f>SUBTOTAL(9,J143:J264)</f>
        <v>464003.96766666672</v>
      </c>
      <c r="L265" s="3">
        <f>SUBTOTAL(9,L143:L264)</f>
        <v>1.2636525221497162E-2</v>
      </c>
      <c r="N265" s="16">
        <f>SUBTOTAL(9,N143:N264)</f>
        <v>397265.56605770625</v>
      </c>
      <c r="P265" s="6">
        <f>+N265/payroll!F265</f>
        <v>1.4589214479846005E-3</v>
      </c>
      <c r="R265" s="16">
        <f>SUBTOTAL(9,R143:R264)</f>
        <v>397265.56605770625</v>
      </c>
      <c r="T265" s="5">
        <f>SUBTOTAL(9,T143:T264)</f>
        <v>0</v>
      </c>
      <c r="V265">
        <f>+R265/N265</f>
        <v>1</v>
      </c>
    </row>
    <row r="266" spans="1:22">
      <c r="C266" s="40"/>
      <c r="D266" s="40"/>
      <c r="E266" s="40"/>
      <c r="F266" s="16"/>
      <c r="G266" s="16"/>
      <c r="J266" s="16"/>
      <c r="N266" s="16"/>
      <c r="R266" s="16"/>
      <c r="T266" s="7"/>
    </row>
    <row r="267" spans="1:22" ht="13.5" thickBot="1">
      <c r="C267" s="43">
        <f>SUBTOTAL(9,C4:C266)</f>
        <v>37386765.139999971</v>
      </c>
      <c r="D267" s="43">
        <f>SUBTOTAL(9,D4:D266)</f>
        <v>34903710.143000007</v>
      </c>
      <c r="E267" s="43">
        <f>SUBTOTAL(9,E4:E266)</f>
        <v>37821517.670000032</v>
      </c>
      <c r="F267" s="16"/>
      <c r="G267" s="17">
        <f>SUBTOTAL(9,G4:G266)</f>
        <v>36719268.907666691</v>
      </c>
      <c r="H267" s="14">
        <f>+J267/G267</f>
        <v>1</v>
      </c>
      <c r="J267" s="17">
        <f>SUBTOTAL(9,J4:J266)</f>
        <v>36719268.907666691</v>
      </c>
      <c r="L267" s="18">
        <f>SUBTOTAL(9,L4:L266)</f>
        <v>0.99999999999999933</v>
      </c>
      <c r="N267" s="17">
        <f>SUBTOTAL(9,N5:N266)</f>
        <v>31437880.199999999</v>
      </c>
      <c r="P267" s="6">
        <f>+N267/payroll!F267</f>
        <v>3.5110654770932827E-3</v>
      </c>
      <c r="R267" s="17">
        <f>SUBTOTAL(9,R5:R266)</f>
        <v>31437880.199999999</v>
      </c>
      <c r="T267" s="5">
        <f>SUBTOTAL(9,T4:T266)</f>
        <v>0</v>
      </c>
    </row>
    <row r="268" spans="1:22" ht="13.5" thickTop="1"/>
    <row r="271" spans="1:22">
      <c r="E271" s="40"/>
    </row>
    <row r="275" spans="3:5">
      <c r="C275" s="40"/>
      <c r="D275" s="40"/>
      <c r="E275" s="40"/>
    </row>
  </sheetData>
  <phoneticPr fontId="8" type="noConversion"/>
  <printOptions horizontalCentered="1"/>
  <pageMargins left="0.25" right="0.25" top="0.5" bottom="0.5" header="0.25" footer="0.25"/>
  <pageSetup scale="90" orientation="landscape" horizontalDpi="4294967292" r:id="rId1"/>
  <headerFooter alignWithMargins="0">
    <oddHeader>&amp;C&amp;"Arial,Bold"&amp;11Claim Costs (Payout) Data
FY 2016 Assessments</oddHeader>
    <oddFooter xml:space="preserve">&amp;L&amp;D&amp;CPage &amp;P of &amp;N&amp;R
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10</vt:i4>
      </vt:variant>
    </vt:vector>
  </HeadingPairs>
  <TitlesOfParts>
    <vt:vector size="16" baseType="lpstr">
      <vt:lpstr>invoices</vt:lpstr>
      <vt:lpstr>assessment</vt:lpstr>
      <vt:lpstr>payroll</vt:lpstr>
      <vt:lpstr>IFR</vt:lpstr>
      <vt:lpstr>claims</vt:lpstr>
      <vt:lpstr>costs</vt:lpstr>
      <vt:lpstr>claims!Print_Area</vt:lpstr>
      <vt:lpstr>costs!Print_Area</vt:lpstr>
      <vt:lpstr>IFR!Print_Area</vt:lpstr>
      <vt:lpstr>payroll!Print_Area</vt:lpstr>
      <vt:lpstr>assessment!Print_Titles</vt:lpstr>
      <vt:lpstr>claims!Print_Titles</vt:lpstr>
      <vt:lpstr>costs!Print_Titles</vt:lpstr>
      <vt:lpstr>IFR!Print_Titles</vt:lpstr>
      <vt:lpstr>invoices!Print_Titles</vt:lpstr>
      <vt:lpstr>payroll!Print_Titles</vt:lpstr>
    </vt:vector>
  </TitlesOfParts>
  <Company>Srate Office Of Risk Management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SBC</dc:creator>
  <cp:lastModifiedBy>Lori Shaw</cp:lastModifiedBy>
  <cp:lastPrinted>2013-08-05T02:34:41Z</cp:lastPrinted>
  <dcterms:created xsi:type="dcterms:W3CDTF">2001-09-27T20:26:12Z</dcterms:created>
  <dcterms:modified xsi:type="dcterms:W3CDTF">2016-08-16T14:12:51Z</dcterms:modified>
</cp:coreProperties>
</file>