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90" yWindow="105" windowWidth="19110" windowHeight="4095"/>
  </bookViews>
  <sheets>
    <sheet name="invoices" sheetId="8" r:id="rId1"/>
    <sheet name="assessment" sheetId="1" r:id="rId2"/>
    <sheet name="payroll" sheetId="2" r:id="rId3"/>
    <sheet name="IFR" sheetId="3" r:id="rId4"/>
    <sheet name="claims" sheetId="7" r:id="rId5"/>
    <sheet name="costs" sheetId="5" r:id="rId6"/>
  </sheets>
  <definedNames>
    <definedName name="_xlnm._FilterDatabase" localSheetId="1" hidden="1">assessment!$P$3:$P$264</definedName>
    <definedName name="_xlnm._FilterDatabase" localSheetId="4" hidden="1">claims!$A$3:$AC$264</definedName>
    <definedName name="_xlnm._FilterDatabase" localSheetId="5" hidden="1">costs!$A$5:$E$264</definedName>
    <definedName name="_xlnm._FilterDatabase" localSheetId="3" hidden="1">IFR!#REF!</definedName>
    <definedName name="_xlnm._FilterDatabase" localSheetId="0" hidden="1">invoices!#REF!</definedName>
    <definedName name="_xlnm._FilterDatabase" localSheetId="2" hidden="1">payroll!$K$5:$K$264</definedName>
    <definedName name="_xlnm.Print_Area" localSheetId="4">claims!$A$4:$W$272</definedName>
    <definedName name="_xlnm.Print_Area" localSheetId="5">costs!$A$4:$Q$267</definedName>
    <definedName name="_xlnm.Print_Area" localSheetId="3">IFR!$A$1:$AD$267</definedName>
    <definedName name="_xlnm.Print_Area" localSheetId="2">payroll!$A$4:$G$267</definedName>
    <definedName name="_xlnm.Print_Titles" localSheetId="1">assessment!$1:$3</definedName>
    <definedName name="_xlnm.Print_Titles" localSheetId="4">claims!$A:$B,claims!$1:$3</definedName>
    <definedName name="_xlnm.Print_Titles" localSheetId="5">costs!$1:$3</definedName>
    <definedName name="_xlnm.Print_Titles" localSheetId="3">IFR!$A:$B,IFR!$1:$3</definedName>
    <definedName name="_xlnm.Print_Titles" localSheetId="0">invoices!$1:$3</definedName>
    <definedName name="_xlnm.Print_Titles" localSheetId="2">payroll!$1:$3</definedName>
  </definedNames>
  <calcPr calcId="145621"/>
</workbook>
</file>

<file path=xl/calcChain.xml><?xml version="1.0" encoding="utf-8"?>
<calcChain xmlns="http://schemas.openxmlformats.org/spreadsheetml/2006/main">
  <c r="F271" i="8" l="1"/>
  <c r="F272" i="8"/>
  <c r="F273" i="8"/>
  <c r="F270" i="8"/>
  <c r="P117" i="3" l="1"/>
  <c r="O117" i="3"/>
  <c r="N117" i="3"/>
  <c r="M117" i="3"/>
  <c r="F117" i="7"/>
  <c r="E117" i="5"/>
  <c r="K117" i="3"/>
  <c r="J117" i="3"/>
  <c r="I117" i="3"/>
  <c r="H117" i="3"/>
  <c r="F117" i="3"/>
  <c r="E117" i="3"/>
  <c r="D117" i="3"/>
  <c r="C117" i="3"/>
  <c r="G117" i="3"/>
  <c r="H267" i="3" l="1"/>
  <c r="K37" i="3"/>
  <c r="J37" i="3"/>
  <c r="I37" i="3"/>
  <c r="H37" i="3"/>
  <c r="P37" i="3"/>
  <c r="O37" i="3"/>
  <c r="N37" i="3"/>
  <c r="M37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K166" i="2" l="1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5" i="2" l="1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F21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D117" i="2" l="1"/>
  <c r="K117" i="2" s="1"/>
  <c r="G131" i="5" l="1"/>
  <c r="J131" i="5" s="1"/>
  <c r="G131" i="7"/>
  <c r="I131" i="7"/>
  <c r="Q131" i="3"/>
  <c r="R131" i="3" s="1"/>
  <c r="V131" i="3"/>
  <c r="Z131" i="3" s="1"/>
  <c r="W131" i="3"/>
  <c r="AA131" i="3" s="1"/>
  <c r="X131" i="3"/>
  <c r="F131" i="2"/>
  <c r="AB131" i="3" l="1"/>
  <c r="AD131" i="3" s="1"/>
  <c r="J131" i="7" s="1"/>
  <c r="K131" i="7" s="1"/>
  <c r="L131" i="7" s="1"/>
  <c r="P131" i="7" s="1"/>
  <c r="J275" i="1" l="1"/>
  <c r="G180" i="5" l="1"/>
  <c r="Q130" i="3" l="1"/>
  <c r="R130" i="3" l="1"/>
  <c r="G237" i="5"/>
  <c r="J237" i="5" s="1"/>
  <c r="X237" i="3"/>
  <c r="W237" i="3"/>
  <c r="V237" i="3"/>
  <c r="G237" i="7"/>
  <c r="I237" i="7"/>
  <c r="Q237" i="3"/>
  <c r="E265" i="2"/>
  <c r="F237" i="2"/>
  <c r="Z237" i="3" l="1"/>
  <c r="AA237" i="3"/>
  <c r="R237" i="3"/>
  <c r="AB237" i="3"/>
  <c r="F275" i="8"/>
  <c r="F265" i="3"/>
  <c r="E265" i="3"/>
  <c r="D265" i="3"/>
  <c r="C265" i="3"/>
  <c r="AD237" i="3" l="1"/>
  <c r="J237" i="7" s="1"/>
  <c r="K237" i="7" s="1"/>
  <c r="L237" i="7" s="1"/>
  <c r="P237" i="7" s="1"/>
  <c r="M265" i="3"/>
  <c r="N265" i="3"/>
  <c r="O265" i="3"/>
  <c r="P265" i="3"/>
  <c r="G264" i="5" l="1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63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5" i="5"/>
  <c r="Q16" i="3" l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Q5" i="3"/>
  <c r="Q6" i="3"/>
  <c r="Q7" i="3"/>
  <c r="Q8" i="3"/>
  <c r="Q9" i="3"/>
  <c r="Q10" i="3"/>
  <c r="Q11" i="3"/>
  <c r="Q12" i="3"/>
  <c r="Q13" i="3"/>
  <c r="Q14" i="3"/>
  <c r="Q15" i="3"/>
  <c r="R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R104" i="3" s="1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I5" i="7"/>
  <c r="V5" i="3"/>
  <c r="Z5" i="3" s="1"/>
  <c r="W5" i="3"/>
  <c r="AA5" i="3" s="1"/>
  <c r="X5" i="3"/>
  <c r="I6" i="7"/>
  <c r="V6" i="3"/>
  <c r="W6" i="3"/>
  <c r="X6" i="3"/>
  <c r="I7" i="7"/>
  <c r="V7" i="3"/>
  <c r="W7" i="3"/>
  <c r="X7" i="3"/>
  <c r="I8" i="7"/>
  <c r="V8" i="3"/>
  <c r="W8" i="3"/>
  <c r="X8" i="3"/>
  <c r="I9" i="7"/>
  <c r="V9" i="3"/>
  <c r="Z9" i="3" s="1"/>
  <c r="W9" i="3"/>
  <c r="AA9" i="3" s="1"/>
  <c r="X9" i="3"/>
  <c r="I10" i="7"/>
  <c r="V10" i="3"/>
  <c r="W10" i="3"/>
  <c r="X10" i="3"/>
  <c r="I11" i="7"/>
  <c r="V11" i="3"/>
  <c r="W11" i="3"/>
  <c r="X11" i="3"/>
  <c r="I12" i="7"/>
  <c r="V12" i="3"/>
  <c r="W12" i="3"/>
  <c r="X12" i="3"/>
  <c r="I13" i="7"/>
  <c r="V13" i="3"/>
  <c r="Z13" i="3" s="1"/>
  <c r="W13" i="3"/>
  <c r="AA13" i="3" s="1"/>
  <c r="X13" i="3"/>
  <c r="I14" i="7"/>
  <c r="V14" i="3"/>
  <c r="W14" i="3"/>
  <c r="X14" i="3"/>
  <c r="I15" i="7"/>
  <c r="V15" i="3"/>
  <c r="W15" i="3"/>
  <c r="X15" i="3"/>
  <c r="I16" i="7"/>
  <c r="V16" i="3"/>
  <c r="Z16" i="3" s="1"/>
  <c r="W16" i="3"/>
  <c r="AA16" i="3" s="1"/>
  <c r="X16" i="3"/>
  <c r="AB16" i="3" s="1"/>
  <c r="I17" i="7"/>
  <c r="V17" i="3"/>
  <c r="W17" i="3"/>
  <c r="AA17" i="3" s="1"/>
  <c r="X17" i="3"/>
  <c r="AB17" i="3" s="1"/>
  <c r="I18" i="7"/>
  <c r="V18" i="3"/>
  <c r="W18" i="3"/>
  <c r="X18" i="3"/>
  <c r="I19" i="7"/>
  <c r="V19" i="3"/>
  <c r="W19" i="3"/>
  <c r="X19" i="3"/>
  <c r="I20" i="7"/>
  <c r="V20" i="3"/>
  <c r="Z20" i="3" s="1"/>
  <c r="W20" i="3"/>
  <c r="X20" i="3"/>
  <c r="I21" i="7"/>
  <c r="V21" i="3"/>
  <c r="W21" i="3"/>
  <c r="AA21" i="3" s="1"/>
  <c r="X21" i="3"/>
  <c r="AB21" i="3" s="1"/>
  <c r="I22" i="7"/>
  <c r="V22" i="3"/>
  <c r="W22" i="3"/>
  <c r="X22" i="3"/>
  <c r="I23" i="7"/>
  <c r="V23" i="3"/>
  <c r="W23" i="3"/>
  <c r="X23" i="3"/>
  <c r="I24" i="7"/>
  <c r="V24" i="3"/>
  <c r="Z24" i="3" s="1"/>
  <c r="W24" i="3"/>
  <c r="X24" i="3"/>
  <c r="I25" i="7"/>
  <c r="V25" i="3"/>
  <c r="W25" i="3"/>
  <c r="AA25" i="3" s="1"/>
  <c r="X25" i="3"/>
  <c r="AB25" i="3" s="1"/>
  <c r="I26" i="7"/>
  <c r="V26" i="3"/>
  <c r="W26" i="3"/>
  <c r="X26" i="3"/>
  <c r="I27" i="7"/>
  <c r="V27" i="3"/>
  <c r="W27" i="3"/>
  <c r="X27" i="3"/>
  <c r="I28" i="7"/>
  <c r="V28" i="3"/>
  <c r="Z28" i="3" s="1"/>
  <c r="W28" i="3"/>
  <c r="X28" i="3"/>
  <c r="I29" i="7"/>
  <c r="V29" i="3"/>
  <c r="W29" i="3"/>
  <c r="AA29" i="3" s="1"/>
  <c r="X29" i="3"/>
  <c r="AB29" i="3" s="1"/>
  <c r="I30" i="7"/>
  <c r="V30" i="3"/>
  <c r="W30" i="3"/>
  <c r="X30" i="3"/>
  <c r="I31" i="7"/>
  <c r="V31" i="3"/>
  <c r="W31" i="3"/>
  <c r="X31" i="3"/>
  <c r="I32" i="7"/>
  <c r="V32" i="3"/>
  <c r="Z32" i="3" s="1"/>
  <c r="W32" i="3"/>
  <c r="X32" i="3"/>
  <c r="I33" i="7"/>
  <c r="V33" i="3"/>
  <c r="W33" i="3"/>
  <c r="AA33" i="3" s="1"/>
  <c r="X33" i="3"/>
  <c r="AB33" i="3" s="1"/>
  <c r="I34" i="7"/>
  <c r="V34" i="3"/>
  <c r="W34" i="3"/>
  <c r="X34" i="3"/>
  <c r="I35" i="7"/>
  <c r="V35" i="3"/>
  <c r="W35" i="3"/>
  <c r="X35" i="3"/>
  <c r="I36" i="7"/>
  <c r="V36" i="3"/>
  <c r="Z36" i="3" s="1"/>
  <c r="W36" i="3"/>
  <c r="X36" i="3"/>
  <c r="I37" i="7"/>
  <c r="V37" i="3"/>
  <c r="W37" i="3"/>
  <c r="AA37" i="3" s="1"/>
  <c r="X37" i="3"/>
  <c r="AB37" i="3" s="1"/>
  <c r="I38" i="7"/>
  <c r="V38" i="3"/>
  <c r="W38" i="3"/>
  <c r="X38" i="3"/>
  <c r="I39" i="7"/>
  <c r="V39" i="3"/>
  <c r="W39" i="3"/>
  <c r="X39" i="3"/>
  <c r="I40" i="7"/>
  <c r="V40" i="3"/>
  <c r="Z40" i="3" s="1"/>
  <c r="W40" i="3"/>
  <c r="X40" i="3"/>
  <c r="I41" i="7"/>
  <c r="V41" i="3"/>
  <c r="W41" i="3"/>
  <c r="AA41" i="3" s="1"/>
  <c r="X41" i="3"/>
  <c r="AB41" i="3" s="1"/>
  <c r="I42" i="7"/>
  <c r="V42" i="3"/>
  <c r="W42" i="3"/>
  <c r="X42" i="3"/>
  <c r="I43" i="7"/>
  <c r="V43" i="3"/>
  <c r="W43" i="3"/>
  <c r="X43" i="3"/>
  <c r="I44" i="7"/>
  <c r="V44" i="3"/>
  <c r="Z44" i="3" s="1"/>
  <c r="W44" i="3"/>
  <c r="X44" i="3"/>
  <c r="I45" i="7"/>
  <c r="V45" i="3"/>
  <c r="W45" i="3"/>
  <c r="AA45" i="3" s="1"/>
  <c r="X45" i="3"/>
  <c r="I46" i="7"/>
  <c r="V46" i="3"/>
  <c r="W46" i="3"/>
  <c r="X46" i="3"/>
  <c r="I47" i="7"/>
  <c r="V47" i="3"/>
  <c r="W47" i="3"/>
  <c r="X47" i="3"/>
  <c r="I48" i="7"/>
  <c r="V48" i="3"/>
  <c r="Z48" i="3" s="1"/>
  <c r="W48" i="3"/>
  <c r="X48" i="3"/>
  <c r="I49" i="7"/>
  <c r="V49" i="3"/>
  <c r="W49" i="3"/>
  <c r="AA49" i="3" s="1"/>
  <c r="X49" i="3"/>
  <c r="I50" i="7"/>
  <c r="V50" i="3"/>
  <c r="W50" i="3"/>
  <c r="X50" i="3"/>
  <c r="I51" i="7"/>
  <c r="V51" i="3"/>
  <c r="W51" i="3"/>
  <c r="X51" i="3"/>
  <c r="I52" i="7"/>
  <c r="V52" i="3"/>
  <c r="Z52" i="3" s="1"/>
  <c r="W52" i="3"/>
  <c r="X52" i="3"/>
  <c r="I53" i="7"/>
  <c r="V53" i="3"/>
  <c r="W53" i="3"/>
  <c r="AA53" i="3" s="1"/>
  <c r="X53" i="3"/>
  <c r="AB53" i="3" s="1"/>
  <c r="I54" i="7"/>
  <c r="V54" i="3"/>
  <c r="W54" i="3"/>
  <c r="X54" i="3"/>
  <c r="I55" i="7"/>
  <c r="V55" i="3"/>
  <c r="W55" i="3"/>
  <c r="X55" i="3"/>
  <c r="I56" i="7"/>
  <c r="V56" i="3"/>
  <c r="Z56" i="3" s="1"/>
  <c r="W56" i="3"/>
  <c r="X56" i="3"/>
  <c r="I57" i="7"/>
  <c r="V57" i="3"/>
  <c r="W57" i="3"/>
  <c r="AA57" i="3" s="1"/>
  <c r="X57" i="3"/>
  <c r="AB57" i="3" s="1"/>
  <c r="I58" i="7"/>
  <c r="V58" i="3"/>
  <c r="W58" i="3"/>
  <c r="X58" i="3"/>
  <c r="I59" i="7"/>
  <c r="V59" i="3"/>
  <c r="W59" i="3"/>
  <c r="X59" i="3"/>
  <c r="I60" i="7"/>
  <c r="V60" i="3"/>
  <c r="Z60" i="3" s="1"/>
  <c r="W60" i="3"/>
  <c r="X60" i="3"/>
  <c r="I61" i="7"/>
  <c r="V61" i="3"/>
  <c r="W61" i="3"/>
  <c r="AA61" i="3" s="1"/>
  <c r="X61" i="3"/>
  <c r="AB61" i="3" s="1"/>
  <c r="I62" i="7"/>
  <c r="V62" i="3"/>
  <c r="W62" i="3"/>
  <c r="X62" i="3"/>
  <c r="I63" i="7"/>
  <c r="V63" i="3"/>
  <c r="W63" i="3"/>
  <c r="X63" i="3"/>
  <c r="I64" i="7"/>
  <c r="V64" i="3"/>
  <c r="Z64" i="3" s="1"/>
  <c r="W64" i="3"/>
  <c r="X64" i="3"/>
  <c r="I65" i="7"/>
  <c r="V65" i="3"/>
  <c r="W65" i="3"/>
  <c r="AA65" i="3" s="1"/>
  <c r="X65" i="3"/>
  <c r="AB65" i="3" s="1"/>
  <c r="I66" i="7"/>
  <c r="V66" i="3"/>
  <c r="W66" i="3"/>
  <c r="X66" i="3"/>
  <c r="I67" i="7"/>
  <c r="V67" i="3"/>
  <c r="W67" i="3"/>
  <c r="X67" i="3"/>
  <c r="I68" i="7"/>
  <c r="V68" i="3"/>
  <c r="Z68" i="3" s="1"/>
  <c r="W68" i="3"/>
  <c r="X68" i="3"/>
  <c r="I69" i="7"/>
  <c r="V69" i="3"/>
  <c r="W69" i="3"/>
  <c r="AA69" i="3" s="1"/>
  <c r="X69" i="3"/>
  <c r="AB69" i="3" s="1"/>
  <c r="I70" i="7"/>
  <c r="V70" i="3"/>
  <c r="W70" i="3"/>
  <c r="X70" i="3"/>
  <c r="I71" i="7"/>
  <c r="V71" i="3"/>
  <c r="W71" i="3"/>
  <c r="X71" i="3"/>
  <c r="I72" i="7"/>
  <c r="V72" i="3"/>
  <c r="Z72" i="3" s="1"/>
  <c r="W72" i="3"/>
  <c r="X72" i="3"/>
  <c r="I73" i="7"/>
  <c r="V73" i="3"/>
  <c r="W73" i="3"/>
  <c r="AA73" i="3" s="1"/>
  <c r="X73" i="3"/>
  <c r="AB73" i="3" s="1"/>
  <c r="I74" i="7"/>
  <c r="V74" i="3"/>
  <c r="W74" i="3"/>
  <c r="X74" i="3"/>
  <c r="I75" i="7"/>
  <c r="V75" i="3"/>
  <c r="W75" i="3"/>
  <c r="X75" i="3"/>
  <c r="I76" i="7"/>
  <c r="V76" i="3"/>
  <c r="Z76" i="3" s="1"/>
  <c r="W76" i="3"/>
  <c r="X76" i="3"/>
  <c r="I77" i="7"/>
  <c r="V77" i="3"/>
  <c r="W77" i="3"/>
  <c r="AA77" i="3" s="1"/>
  <c r="X77" i="3"/>
  <c r="AB77" i="3" s="1"/>
  <c r="I78" i="7"/>
  <c r="V78" i="3"/>
  <c r="W78" i="3"/>
  <c r="X78" i="3"/>
  <c r="I79" i="7"/>
  <c r="V79" i="3"/>
  <c r="W79" i="3"/>
  <c r="X79" i="3"/>
  <c r="I80" i="7"/>
  <c r="V80" i="3"/>
  <c r="Z80" i="3" s="1"/>
  <c r="W80" i="3"/>
  <c r="X80" i="3"/>
  <c r="I81" i="7"/>
  <c r="V81" i="3"/>
  <c r="W81" i="3"/>
  <c r="AA81" i="3" s="1"/>
  <c r="X81" i="3"/>
  <c r="AB81" i="3" s="1"/>
  <c r="I82" i="7"/>
  <c r="V82" i="3"/>
  <c r="W82" i="3"/>
  <c r="X82" i="3"/>
  <c r="I83" i="7"/>
  <c r="V83" i="3"/>
  <c r="W83" i="3"/>
  <c r="X83" i="3"/>
  <c r="I84" i="7"/>
  <c r="V84" i="3"/>
  <c r="Z84" i="3" s="1"/>
  <c r="W84" i="3"/>
  <c r="X84" i="3"/>
  <c r="I85" i="7"/>
  <c r="V85" i="3"/>
  <c r="W85" i="3"/>
  <c r="AA85" i="3" s="1"/>
  <c r="X85" i="3"/>
  <c r="AB85" i="3" s="1"/>
  <c r="I86" i="7"/>
  <c r="V86" i="3"/>
  <c r="W86" i="3"/>
  <c r="X86" i="3"/>
  <c r="I87" i="7"/>
  <c r="V87" i="3"/>
  <c r="W87" i="3"/>
  <c r="X87" i="3"/>
  <c r="I88" i="7"/>
  <c r="V88" i="3"/>
  <c r="Z88" i="3" s="1"/>
  <c r="W88" i="3"/>
  <c r="X88" i="3"/>
  <c r="I89" i="7"/>
  <c r="V89" i="3"/>
  <c r="W89" i="3"/>
  <c r="AA89" i="3" s="1"/>
  <c r="X89" i="3"/>
  <c r="AB89" i="3" s="1"/>
  <c r="I90" i="7"/>
  <c r="V90" i="3"/>
  <c r="W90" i="3"/>
  <c r="X90" i="3"/>
  <c r="I91" i="7"/>
  <c r="V91" i="3"/>
  <c r="Z91" i="3" s="1"/>
  <c r="W91" i="3"/>
  <c r="X91" i="3"/>
  <c r="I92" i="7"/>
  <c r="V92" i="3"/>
  <c r="Z92" i="3" s="1"/>
  <c r="W92" i="3"/>
  <c r="AA92" i="3" s="1"/>
  <c r="X92" i="3"/>
  <c r="I93" i="7"/>
  <c r="V93" i="3"/>
  <c r="W93" i="3"/>
  <c r="AA93" i="3" s="1"/>
  <c r="X93" i="3"/>
  <c r="AB93" i="3" s="1"/>
  <c r="I94" i="7"/>
  <c r="V94" i="3"/>
  <c r="W94" i="3"/>
  <c r="X94" i="3"/>
  <c r="I95" i="7"/>
  <c r="V95" i="3"/>
  <c r="Z95" i="3" s="1"/>
  <c r="W95" i="3"/>
  <c r="X95" i="3"/>
  <c r="I96" i="7"/>
  <c r="V96" i="3"/>
  <c r="Z96" i="3" s="1"/>
  <c r="W96" i="3"/>
  <c r="X96" i="3"/>
  <c r="I97" i="7"/>
  <c r="V97" i="3"/>
  <c r="W97" i="3"/>
  <c r="AA97" i="3" s="1"/>
  <c r="X97" i="3"/>
  <c r="AB97" i="3" s="1"/>
  <c r="I98" i="7"/>
  <c r="V98" i="3"/>
  <c r="W98" i="3"/>
  <c r="X98" i="3"/>
  <c r="I99" i="7"/>
  <c r="V99" i="3"/>
  <c r="Z99" i="3" s="1"/>
  <c r="W99" i="3"/>
  <c r="X99" i="3"/>
  <c r="AB99" i="3" s="1"/>
  <c r="I100" i="7"/>
  <c r="V100" i="3"/>
  <c r="Z100" i="3" s="1"/>
  <c r="W100" i="3"/>
  <c r="X100" i="3"/>
  <c r="I101" i="7"/>
  <c r="V101" i="3"/>
  <c r="W101" i="3"/>
  <c r="AA101" i="3" s="1"/>
  <c r="X101" i="3"/>
  <c r="AB101" i="3" s="1"/>
  <c r="I102" i="7"/>
  <c r="V102" i="3"/>
  <c r="W102" i="3"/>
  <c r="X102" i="3"/>
  <c r="I103" i="7"/>
  <c r="V103" i="3"/>
  <c r="Z103" i="3" s="1"/>
  <c r="W103" i="3"/>
  <c r="X103" i="3"/>
  <c r="AB103" i="3" s="1"/>
  <c r="I104" i="7"/>
  <c r="V104" i="3"/>
  <c r="Z104" i="3" s="1"/>
  <c r="W104" i="3"/>
  <c r="AA104" i="3" s="1"/>
  <c r="X104" i="3"/>
  <c r="I105" i="7"/>
  <c r="V105" i="3"/>
  <c r="W105" i="3"/>
  <c r="X105" i="3"/>
  <c r="AB105" i="3" s="1"/>
  <c r="I106" i="7"/>
  <c r="V106" i="3"/>
  <c r="Z106" i="3" s="1"/>
  <c r="W106" i="3"/>
  <c r="X106" i="3"/>
  <c r="I107" i="7"/>
  <c r="V107" i="3"/>
  <c r="Z107" i="3" s="1"/>
  <c r="W107" i="3"/>
  <c r="X107" i="3"/>
  <c r="AB107" i="3" s="1"/>
  <c r="I108" i="7"/>
  <c r="V108" i="3"/>
  <c r="W108" i="3"/>
  <c r="X108" i="3"/>
  <c r="I109" i="7"/>
  <c r="V109" i="3"/>
  <c r="W109" i="3"/>
  <c r="X109" i="3"/>
  <c r="AB109" i="3" s="1"/>
  <c r="I110" i="7"/>
  <c r="V110" i="3"/>
  <c r="Z110" i="3" s="1"/>
  <c r="W110" i="3"/>
  <c r="X110" i="3"/>
  <c r="I111" i="7"/>
  <c r="V111" i="3"/>
  <c r="W111" i="3"/>
  <c r="X111" i="3"/>
  <c r="I112" i="7"/>
  <c r="V112" i="3"/>
  <c r="W112" i="3"/>
  <c r="X112" i="3"/>
  <c r="I113" i="7"/>
  <c r="V113" i="3"/>
  <c r="W113" i="3"/>
  <c r="X113" i="3"/>
  <c r="AB113" i="3" s="1"/>
  <c r="I114" i="7"/>
  <c r="V114" i="3"/>
  <c r="Z114" i="3" s="1"/>
  <c r="W114" i="3"/>
  <c r="AA114" i="3" s="1"/>
  <c r="X114" i="3"/>
  <c r="I115" i="7"/>
  <c r="V115" i="3"/>
  <c r="W115" i="3"/>
  <c r="X115" i="3"/>
  <c r="I116" i="7"/>
  <c r="V116" i="3"/>
  <c r="W116" i="3"/>
  <c r="X116" i="3"/>
  <c r="I117" i="7"/>
  <c r="V117" i="3"/>
  <c r="W117" i="3"/>
  <c r="X117" i="3"/>
  <c r="AB117" i="3" s="1"/>
  <c r="I118" i="7"/>
  <c r="V118" i="3"/>
  <c r="Z118" i="3" s="1"/>
  <c r="W118" i="3"/>
  <c r="X118" i="3"/>
  <c r="I119" i="7"/>
  <c r="V119" i="3"/>
  <c r="W119" i="3"/>
  <c r="X119" i="3"/>
  <c r="I120" i="7"/>
  <c r="V120" i="3"/>
  <c r="W120" i="3"/>
  <c r="X120" i="3"/>
  <c r="I121" i="7"/>
  <c r="V121" i="3"/>
  <c r="Z121" i="3" s="1"/>
  <c r="W121" i="3"/>
  <c r="X121" i="3"/>
  <c r="AB121" i="3" s="1"/>
  <c r="I122" i="7"/>
  <c r="V122" i="3"/>
  <c r="Z122" i="3" s="1"/>
  <c r="W122" i="3"/>
  <c r="X122" i="3"/>
  <c r="I123" i="7"/>
  <c r="V123" i="3"/>
  <c r="W123" i="3"/>
  <c r="X123" i="3"/>
  <c r="I124" i="7"/>
  <c r="V124" i="3"/>
  <c r="W124" i="3"/>
  <c r="X124" i="3"/>
  <c r="I125" i="7"/>
  <c r="V125" i="3"/>
  <c r="W125" i="3"/>
  <c r="X125" i="3"/>
  <c r="AB125" i="3" s="1"/>
  <c r="I126" i="7"/>
  <c r="V126" i="3"/>
  <c r="Z126" i="3" s="1"/>
  <c r="W126" i="3"/>
  <c r="X126" i="3"/>
  <c r="I127" i="7"/>
  <c r="V127" i="3"/>
  <c r="W127" i="3"/>
  <c r="X127" i="3"/>
  <c r="AB127" i="3" s="1"/>
  <c r="I128" i="7"/>
  <c r="V128" i="3"/>
  <c r="W128" i="3"/>
  <c r="X128" i="3"/>
  <c r="I129" i="7"/>
  <c r="V129" i="3"/>
  <c r="W129" i="3"/>
  <c r="X129" i="3"/>
  <c r="AB129" i="3" s="1"/>
  <c r="I130" i="7"/>
  <c r="V130" i="3"/>
  <c r="Z130" i="3" s="1"/>
  <c r="W130" i="3"/>
  <c r="AA130" i="3" s="1"/>
  <c r="X130" i="3"/>
  <c r="AB130" i="3" s="1"/>
  <c r="I132" i="7"/>
  <c r="V132" i="3"/>
  <c r="W132" i="3"/>
  <c r="AA132" i="3" s="1"/>
  <c r="X132" i="3"/>
  <c r="I133" i="7"/>
  <c r="V133" i="3"/>
  <c r="W133" i="3"/>
  <c r="X133" i="3"/>
  <c r="I134" i="7"/>
  <c r="V134" i="3"/>
  <c r="W134" i="3"/>
  <c r="X134" i="3"/>
  <c r="I135" i="7"/>
  <c r="V135" i="3"/>
  <c r="W135" i="3"/>
  <c r="X135" i="3"/>
  <c r="I136" i="7"/>
  <c r="V136" i="3"/>
  <c r="W136" i="3"/>
  <c r="AA136" i="3" s="1"/>
  <c r="X136" i="3"/>
  <c r="AB136" i="3" s="1"/>
  <c r="I137" i="7"/>
  <c r="V137" i="3"/>
  <c r="W137" i="3"/>
  <c r="X137" i="3"/>
  <c r="I138" i="7"/>
  <c r="V138" i="3"/>
  <c r="W138" i="3"/>
  <c r="X138" i="3"/>
  <c r="I139" i="7"/>
  <c r="V139" i="3"/>
  <c r="W139" i="3"/>
  <c r="X139" i="3"/>
  <c r="I140" i="7"/>
  <c r="V140" i="3"/>
  <c r="W140" i="3"/>
  <c r="AA140" i="3" s="1"/>
  <c r="X140" i="3"/>
  <c r="I141" i="7"/>
  <c r="V141" i="3"/>
  <c r="W141" i="3"/>
  <c r="X141" i="3"/>
  <c r="I142" i="7"/>
  <c r="V142" i="3"/>
  <c r="Z142" i="3" s="1"/>
  <c r="W142" i="3"/>
  <c r="X142" i="3"/>
  <c r="I143" i="7"/>
  <c r="V143" i="3"/>
  <c r="Z143" i="3" s="1"/>
  <c r="W143" i="3"/>
  <c r="AA143" i="3" s="1"/>
  <c r="X143" i="3"/>
  <c r="I144" i="7"/>
  <c r="V144" i="3"/>
  <c r="W144" i="3"/>
  <c r="X144" i="3"/>
  <c r="I145" i="7"/>
  <c r="V145" i="3"/>
  <c r="W145" i="3"/>
  <c r="X145" i="3"/>
  <c r="I146" i="7"/>
  <c r="V146" i="3"/>
  <c r="W146" i="3"/>
  <c r="X146" i="3"/>
  <c r="AB146" i="3" s="1"/>
  <c r="I147" i="7"/>
  <c r="V147" i="3"/>
  <c r="W147" i="3"/>
  <c r="AA147" i="3" s="1"/>
  <c r="X147" i="3"/>
  <c r="I148" i="7"/>
  <c r="V148" i="3"/>
  <c r="W148" i="3"/>
  <c r="AA148" i="3" s="1"/>
  <c r="X148" i="3"/>
  <c r="I149" i="7"/>
  <c r="V149" i="3"/>
  <c r="W149" i="3"/>
  <c r="X149" i="3"/>
  <c r="I150" i="7"/>
  <c r="V150" i="3"/>
  <c r="W150" i="3"/>
  <c r="X150" i="3"/>
  <c r="I151" i="7"/>
  <c r="V151" i="3"/>
  <c r="Z151" i="3" s="1"/>
  <c r="W151" i="3"/>
  <c r="AA151" i="3" s="1"/>
  <c r="X151" i="3"/>
  <c r="AB151" i="3" s="1"/>
  <c r="I152" i="7"/>
  <c r="V152" i="3"/>
  <c r="W152" i="3"/>
  <c r="X152" i="3"/>
  <c r="I153" i="7"/>
  <c r="V153" i="3"/>
  <c r="W153" i="3"/>
  <c r="X153" i="3"/>
  <c r="I154" i="7"/>
  <c r="V154" i="3"/>
  <c r="W154" i="3"/>
  <c r="X154" i="3"/>
  <c r="AB154" i="3" s="1"/>
  <c r="I155" i="7"/>
  <c r="V155" i="3"/>
  <c r="W155" i="3"/>
  <c r="AA155" i="3" s="1"/>
  <c r="X155" i="3"/>
  <c r="I156" i="7"/>
  <c r="V156" i="3"/>
  <c r="W156" i="3"/>
  <c r="AA156" i="3" s="1"/>
  <c r="X156" i="3"/>
  <c r="I157" i="7"/>
  <c r="V157" i="3"/>
  <c r="W157" i="3"/>
  <c r="X157" i="3"/>
  <c r="I158" i="7"/>
  <c r="V158" i="3"/>
  <c r="W158" i="3"/>
  <c r="X158" i="3"/>
  <c r="I159" i="7"/>
  <c r="V159" i="3"/>
  <c r="Z159" i="3" s="1"/>
  <c r="W159" i="3"/>
  <c r="AA159" i="3" s="1"/>
  <c r="X159" i="3"/>
  <c r="I160" i="7"/>
  <c r="V160" i="3"/>
  <c r="W160" i="3"/>
  <c r="X160" i="3"/>
  <c r="I161" i="7"/>
  <c r="V161" i="3"/>
  <c r="W161" i="3"/>
  <c r="X161" i="3"/>
  <c r="I162" i="7"/>
  <c r="V162" i="3"/>
  <c r="W162" i="3"/>
  <c r="X162" i="3"/>
  <c r="AB162" i="3" s="1"/>
  <c r="I163" i="7"/>
  <c r="V163" i="3"/>
  <c r="W163" i="3"/>
  <c r="AA163" i="3" s="1"/>
  <c r="X163" i="3"/>
  <c r="I164" i="7"/>
  <c r="V164" i="3"/>
  <c r="W164" i="3"/>
  <c r="AA164" i="3" s="1"/>
  <c r="X164" i="3"/>
  <c r="I165" i="7"/>
  <c r="V165" i="3"/>
  <c r="W165" i="3"/>
  <c r="X165" i="3"/>
  <c r="I166" i="7"/>
  <c r="V166" i="3"/>
  <c r="W166" i="3"/>
  <c r="X166" i="3"/>
  <c r="I167" i="7"/>
  <c r="V167" i="3"/>
  <c r="Z167" i="3" s="1"/>
  <c r="W167" i="3"/>
  <c r="AA167" i="3" s="1"/>
  <c r="X167" i="3"/>
  <c r="AB167" i="3" s="1"/>
  <c r="I168" i="7"/>
  <c r="V168" i="3"/>
  <c r="W168" i="3"/>
  <c r="X168" i="3"/>
  <c r="I169" i="7"/>
  <c r="V169" i="3"/>
  <c r="W169" i="3"/>
  <c r="X169" i="3"/>
  <c r="I170" i="7"/>
  <c r="V170" i="3"/>
  <c r="W170" i="3"/>
  <c r="X170" i="3"/>
  <c r="I171" i="7"/>
  <c r="V171" i="3"/>
  <c r="W171" i="3"/>
  <c r="AA171" i="3" s="1"/>
  <c r="X171" i="3"/>
  <c r="I172" i="7"/>
  <c r="V172" i="3"/>
  <c r="W172" i="3"/>
  <c r="AA172" i="3" s="1"/>
  <c r="X172" i="3"/>
  <c r="I173" i="7"/>
  <c r="V173" i="3"/>
  <c r="W173" i="3"/>
  <c r="X173" i="3"/>
  <c r="I174" i="7"/>
  <c r="V174" i="3"/>
  <c r="W174" i="3"/>
  <c r="X174" i="3"/>
  <c r="I175" i="7"/>
  <c r="V175" i="3"/>
  <c r="Z175" i="3" s="1"/>
  <c r="W175" i="3"/>
  <c r="AA175" i="3" s="1"/>
  <c r="X175" i="3"/>
  <c r="AB175" i="3" s="1"/>
  <c r="I176" i="7"/>
  <c r="V176" i="3"/>
  <c r="W176" i="3"/>
  <c r="X176" i="3"/>
  <c r="I177" i="7"/>
  <c r="V177" i="3"/>
  <c r="W177" i="3"/>
  <c r="X177" i="3"/>
  <c r="I178" i="7"/>
  <c r="V178" i="3"/>
  <c r="W178" i="3"/>
  <c r="X178" i="3"/>
  <c r="I179" i="7"/>
  <c r="V179" i="3"/>
  <c r="W179" i="3"/>
  <c r="AA179" i="3" s="1"/>
  <c r="X179" i="3"/>
  <c r="I180" i="7"/>
  <c r="V180" i="3"/>
  <c r="W180" i="3"/>
  <c r="AA180" i="3" s="1"/>
  <c r="X180" i="3"/>
  <c r="I181" i="7"/>
  <c r="V181" i="3"/>
  <c r="W181" i="3"/>
  <c r="X181" i="3"/>
  <c r="I182" i="7"/>
  <c r="V182" i="3"/>
  <c r="W182" i="3"/>
  <c r="X182" i="3"/>
  <c r="I183" i="7"/>
  <c r="V183" i="3"/>
  <c r="Z183" i="3" s="1"/>
  <c r="W183" i="3"/>
  <c r="AA183" i="3" s="1"/>
  <c r="X183" i="3"/>
  <c r="AB183" i="3" s="1"/>
  <c r="I184" i="7"/>
  <c r="V184" i="3"/>
  <c r="W184" i="3"/>
  <c r="X184" i="3"/>
  <c r="I185" i="7"/>
  <c r="V185" i="3"/>
  <c r="W185" i="3"/>
  <c r="X185" i="3"/>
  <c r="I186" i="7"/>
  <c r="V186" i="3"/>
  <c r="W186" i="3"/>
  <c r="X186" i="3"/>
  <c r="I187" i="7"/>
  <c r="V187" i="3"/>
  <c r="W187" i="3"/>
  <c r="AA187" i="3" s="1"/>
  <c r="X187" i="3"/>
  <c r="I188" i="7"/>
  <c r="V188" i="3"/>
  <c r="W188" i="3"/>
  <c r="AA188" i="3" s="1"/>
  <c r="X188" i="3"/>
  <c r="I189" i="7"/>
  <c r="V189" i="3"/>
  <c r="W189" i="3"/>
  <c r="X189" i="3"/>
  <c r="I190" i="7"/>
  <c r="V190" i="3"/>
  <c r="W190" i="3"/>
  <c r="X190" i="3"/>
  <c r="I191" i="7"/>
  <c r="V191" i="3"/>
  <c r="Z191" i="3" s="1"/>
  <c r="W191" i="3"/>
  <c r="AA191" i="3" s="1"/>
  <c r="X191" i="3"/>
  <c r="AB191" i="3" s="1"/>
  <c r="I192" i="7"/>
  <c r="V192" i="3"/>
  <c r="W192" i="3"/>
  <c r="X192" i="3"/>
  <c r="I193" i="7"/>
  <c r="V193" i="3"/>
  <c r="W193" i="3"/>
  <c r="X193" i="3"/>
  <c r="I194" i="7"/>
  <c r="V194" i="3"/>
  <c r="W194" i="3"/>
  <c r="X194" i="3"/>
  <c r="I195" i="7"/>
  <c r="V195" i="3"/>
  <c r="W195" i="3"/>
  <c r="AA195" i="3" s="1"/>
  <c r="X195" i="3"/>
  <c r="I196" i="7"/>
  <c r="V196" i="3"/>
  <c r="W196" i="3"/>
  <c r="AA196" i="3" s="1"/>
  <c r="X196" i="3"/>
  <c r="I197" i="7"/>
  <c r="V197" i="3"/>
  <c r="W197" i="3"/>
  <c r="X197" i="3"/>
  <c r="I198" i="7"/>
  <c r="V198" i="3"/>
  <c r="W198" i="3"/>
  <c r="X198" i="3"/>
  <c r="I199" i="7"/>
  <c r="V199" i="3"/>
  <c r="Z199" i="3" s="1"/>
  <c r="W199" i="3"/>
  <c r="AA199" i="3" s="1"/>
  <c r="X199" i="3"/>
  <c r="AB199" i="3" s="1"/>
  <c r="I200" i="7"/>
  <c r="V200" i="3"/>
  <c r="W200" i="3"/>
  <c r="X200" i="3"/>
  <c r="I201" i="7"/>
  <c r="V201" i="3"/>
  <c r="W201" i="3"/>
  <c r="X201" i="3"/>
  <c r="I202" i="7"/>
  <c r="V202" i="3"/>
  <c r="W202" i="3"/>
  <c r="X202" i="3"/>
  <c r="I203" i="7"/>
  <c r="V203" i="3"/>
  <c r="W203" i="3"/>
  <c r="AA203" i="3" s="1"/>
  <c r="X203" i="3"/>
  <c r="I204" i="7"/>
  <c r="V204" i="3"/>
  <c r="W204" i="3"/>
  <c r="AA204" i="3" s="1"/>
  <c r="X204" i="3"/>
  <c r="I205" i="7"/>
  <c r="V205" i="3"/>
  <c r="W205" i="3"/>
  <c r="X205" i="3"/>
  <c r="I206" i="7"/>
  <c r="V206" i="3"/>
  <c r="W206" i="3"/>
  <c r="X206" i="3"/>
  <c r="I207" i="7"/>
  <c r="V207" i="3"/>
  <c r="Z207" i="3" s="1"/>
  <c r="W207" i="3"/>
  <c r="AA207" i="3" s="1"/>
  <c r="X207" i="3"/>
  <c r="AB207" i="3" s="1"/>
  <c r="I208" i="7"/>
  <c r="V208" i="3"/>
  <c r="W208" i="3"/>
  <c r="X208" i="3"/>
  <c r="I209" i="7"/>
  <c r="V209" i="3"/>
  <c r="W209" i="3"/>
  <c r="X209" i="3"/>
  <c r="I210" i="7"/>
  <c r="V210" i="3"/>
  <c r="W210" i="3"/>
  <c r="X210" i="3"/>
  <c r="I211" i="7"/>
  <c r="V211" i="3"/>
  <c r="W211" i="3"/>
  <c r="AA211" i="3" s="1"/>
  <c r="X211" i="3"/>
  <c r="I212" i="7"/>
  <c r="V212" i="3"/>
  <c r="W212" i="3"/>
  <c r="AA212" i="3" s="1"/>
  <c r="X212" i="3"/>
  <c r="I213" i="7"/>
  <c r="V213" i="3"/>
  <c r="W213" i="3"/>
  <c r="X213" i="3"/>
  <c r="I214" i="7"/>
  <c r="V214" i="3"/>
  <c r="W214" i="3"/>
  <c r="X214" i="3"/>
  <c r="I215" i="7"/>
  <c r="V215" i="3"/>
  <c r="Z215" i="3" s="1"/>
  <c r="W215" i="3"/>
  <c r="AA215" i="3" s="1"/>
  <c r="X215" i="3"/>
  <c r="AB215" i="3" s="1"/>
  <c r="I216" i="7"/>
  <c r="V216" i="3"/>
  <c r="W216" i="3"/>
  <c r="X216" i="3"/>
  <c r="I217" i="7"/>
  <c r="V217" i="3"/>
  <c r="W217" i="3"/>
  <c r="X217" i="3"/>
  <c r="I218" i="7"/>
  <c r="V218" i="3"/>
  <c r="W218" i="3"/>
  <c r="X218" i="3"/>
  <c r="I219" i="7"/>
  <c r="V219" i="3"/>
  <c r="W219" i="3"/>
  <c r="AA219" i="3" s="1"/>
  <c r="X219" i="3"/>
  <c r="I220" i="7"/>
  <c r="V220" i="3"/>
  <c r="W220" i="3"/>
  <c r="AA220" i="3" s="1"/>
  <c r="X220" i="3"/>
  <c r="I221" i="7"/>
  <c r="V221" i="3"/>
  <c r="W221" i="3"/>
  <c r="X221" i="3"/>
  <c r="I222" i="7"/>
  <c r="V222" i="3"/>
  <c r="W222" i="3"/>
  <c r="X222" i="3"/>
  <c r="I223" i="7"/>
  <c r="V223" i="3"/>
  <c r="W223" i="3"/>
  <c r="AA223" i="3" s="1"/>
  <c r="X223" i="3"/>
  <c r="AB223" i="3" s="1"/>
  <c r="I224" i="7"/>
  <c r="V224" i="3"/>
  <c r="W224" i="3"/>
  <c r="X224" i="3"/>
  <c r="I225" i="7"/>
  <c r="V225" i="3"/>
  <c r="W225" i="3"/>
  <c r="X225" i="3"/>
  <c r="AB225" i="3" s="1"/>
  <c r="I226" i="7"/>
  <c r="V226" i="3"/>
  <c r="W226" i="3"/>
  <c r="X226" i="3"/>
  <c r="I227" i="7"/>
  <c r="V227" i="3"/>
  <c r="W227" i="3"/>
  <c r="AA227" i="3" s="1"/>
  <c r="X227" i="3"/>
  <c r="I228" i="7"/>
  <c r="V228" i="3"/>
  <c r="W228" i="3"/>
  <c r="AA228" i="3" s="1"/>
  <c r="X228" i="3"/>
  <c r="I229" i="7"/>
  <c r="V229" i="3"/>
  <c r="W229" i="3"/>
  <c r="X229" i="3"/>
  <c r="I230" i="7"/>
  <c r="V230" i="3"/>
  <c r="W230" i="3"/>
  <c r="X230" i="3"/>
  <c r="I231" i="7"/>
  <c r="V231" i="3"/>
  <c r="W231" i="3"/>
  <c r="AA231" i="3" s="1"/>
  <c r="X231" i="3"/>
  <c r="AB231" i="3" s="1"/>
  <c r="I232" i="7"/>
  <c r="V232" i="3"/>
  <c r="W232" i="3"/>
  <c r="X232" i="3"/>
  <c r="I233" i="7"/>
  <c r="V233" i="3"/>
  <c r="W233" i="3"/>
  <c r="X233" i="3"/>
  <c r="AB233" i="3" s="1"/>
  <c r="I234" i="7"/>
  <c r="V234" i="3"/>
  <c r="W234" i="3"/>
  <c r="X234" i="3"/>
  <c r="I235" i="7"/>
  <c r="V235" i="3"/>
  <c r="W235" i="3"/>
  <c r="AA235" i="3" s="1"/>
  <c r="X235" i="3"/>
  <c r="I236" i="7"/>
  <c r="V236" i="3"/>
  <c r="W236" i="3"/>
  <c r="AA236" i="3" s="1"/>
  <c r="X236" i="3"/>
  <c r="I238" i="7"/>
  <c r="V238" i="3"/>
  <c r="W238" i="3"/>
  <c r="X238" i="3"/>
  <c r="I239" i="7"/>
  <c r="V239" i="3"/>
  <c r="W239" i="3"/>
  <c r="X239" i="3"/>
  <c r="I240" i="7"/>
  <c r="V240" i="3"/>
  <c r="W240" i="3"/>
  <c r="AA240" i="3" s="1"/>
  <c r="X240" i="3"/>
  <c r="AB240" i="3" s="1"/>
  <c r="I241" i="7"/>
  <c r="V241" i="3"/>
  <c r="W241" i="3"/>
  <c r="X241" i="3"/>
  <c r="I242" i="7"/>
  <c r="V242" i="3"/>
  <c r="W242" i="3"/>
  <c r="X242" i="3"/>
  <c r="AB242" i="3" s="1"/>
  <c r="I243" i="7"/>
  <c r="V243" i="3"/>
  <c r="W243" i="3"/>
  <c r="X243" i="3"/>
  <c r="I244" i="7"/>
  <c r="V244" i="3"/>
  <c r="W244" i="3"/>
  <c r="AA244" i="3" s="1"/>
  <c r="X244" i="3"/>
  <c r="I245" i="7"/>
  <c r="V245" i="3"/>
  <c r="W245" i="3"/>
  <c r="AA245" i="3" s="1"/>
  <c r="X245" i="3"/>
  <c r="I246" i="7"/>
  <c r="V246" i="3"/>
  <c r="W246" i="3"/>
  <c r="X246" i="3"/>
  <c r="I247" i="7"/>
  <c r="V247" i="3"/>
  <c r="W247" i="3"/>
  <c r="X247" i="3"/>
  <c r="I248" i="7"/>
  <c r="V248" i="3"/>
  <c r="W248" i="3"/>
  <c r="AA248" i="3" s="1"/>
  <c r="X248" i="3"/>
  <c r="AB248" i="3" s="1"/>
  <c r="I249" i="7"/>
  <c r="V249" i="3"/>
  <c r="W249" i="3"/>
  <c r="X249" i="3"/>
  <c r="I250" i="7"/>
  <c r="V250" i="3"/>
  <c r="W250" i="3"/>
  <c r="X250" i="3"/>
  <c r="AB250" i="3" s="1"/>
  <c r="I251" i="7"/>
  <c r="V251" i="3"/>
  <c r="W251" i="3"/>
  <c r="X251" i="3"/>
  <c r="I252" i="7"/>
  <c r="V252" i="3"/>
  <c r="W252" i="3"/>
  <c r="AA252" i="3" s="1"/>
  <c r="X252" i="3"/>
  <c r="I253" i="7"/>
  <c r="V253" i="3"/>
  <c r="W253" i="3"/>
  <c r="AA253" i="3" s="1"/>
  <c r="X253" i="3"/>
  <c r="I254" i="7"/>
  <c r="V254" i="3"/>
  <c r="W254" i="3"/>
  <c r="X254" i="3"/>
  <c r="I255" i="7"/>
  <c r="V255" i="3"/>
  <c r="W255" i="3"/>
  <c r="X255" i="3"/>
  <c r="I256" i="7"/>
  <c r="V256" i="3"/>
  <c r="W256" i="3"/>
  <c r="AA256" i="3" s="1"/>
  <c r="X256" i="3"/>
  <c r="AB256" i="3" s="1"/>
  <c r="I257" i="7"/>
  <c r="V257" i="3"/>
  <c r="W257" i="3"/>
  <c r="X257" i="3"/>
  <c r="I258" i="7"/>
  <c r="V258" i="3"/>
  <c r="W258" i="3"/>
  <c r="X258" i="3"/>
  <c r="AB258" i="3" s="1"/>
  <c r="I259" i="7"/>
  <c r="V259" i="3"/>
  <c r="W259" i="3"/>
  <c r="X259" i="3"/>
  <c r="I260" i="7"/>
  <c r="V260" i="3"/>
  <c r="W260" i="3"/>
  <c r="AA260" i="3" s="1"/>
  <c r="X260" i="3"/>
  <c r="I261" i="7"/>
  <c r="V261" i="3"/>
  <c r="W261" i="3"/>
  <c r="AA261" i="3" s="1"/>
  <c r="X261" i="3"/>
  <c r="I262" i="7"/>
  <c r="V262" i="3"/>
  <c r="W262" i="3"/>
  <c r="X262" i="3"/>
  <c r="I263" i="7"/>
  <c r="V263" i="3"/>
  <c r="W263" i="3"/>
  <c r="X263" i="3"/>
  <c r="I264" i="7"/>
  <c r="V264" i="3"/>
  <c r="W264" i="3"/>
  <c r="AA264" i="3" s="1"/>
  <c r="X264" i="3"/>
  <c r="AB264" i="3" s="1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G130" i="7"/>
  <c r="O265" i="1"/>
  <c r="O267" i="1" s="1"/>
  <c r="E265" i="5"/>
  <c r="E267" i="5" s="1"/>
  <c r="E267" i="2"/>
  <c r="G206" i="7"/>
  <c r="F267" i="3"/>
  <c r="E267" i="3"/>
  <c r="D267" i="3"/>
  <c r="C267" i="3"/>
  <c r="K265" i="3"/>
  <c r="K267" i="3" s="1"/>
  <c r="J265" i="3"/>
  <c r="J267" i="3" s="1"/>
  <c r="I265" i="3"/>
  <c r="I267" i="3" s="1"/>
  <c r="H265" i="3"/>
  <c r="G165" i="7"/>
  <c r="D265" i="2"/>
  <c r="D267" i="2" s="1"/>
  <c r="C265" i="2"/>
  <c r="C267" i="2" s="1"/>
  <c r="E265" i="7"/>
  <c r="E267" i="7" s="1"/>
  <c r="D265" i="7"/>
  <c r="D267" i="7" s="1"/>
  <c r="R265" i="1"/>
  <c r="R267" i="1" s="1"/>
  <c r="D265" i="5"/>
  <c r="D267" i="5" s="1"/>
  <c r="C265" i="5"/>
  <c r="C267" i="5" s="1"/>
  <c r="P273" i="1"/>
  <c r="F265" i="7"/>
  <c r="F267" i="7" s="1"/>
  <c r="G62" i="7"/>
  <c r="P272" i="1"/>
  <c r="G5" i="7"/>
  <c r="G6" i="7"/>
  <c r="G7" i="7"/>
  <c r="G8" i="7"/>
  <c r="G9" i="7"/>
  <c r="G10" i="7"/>
  <c r="G11" i="7"/>
  <c r="G12" i="7"/>
  <c r="G13" i="7"/>
  <c r="G14" i="7"/>
  <c r="G15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16" i="7"/>
  <c r="G56" i="7"/>
  <c r="G57" i="7"/>
  <c r="G58" i="7"/>
  <c r="G59" i="7"/>
  <c r="G60" i="7"/>
  <c r="G61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7" i="7"/>
  <c r="G91" i="7"/>
  <c r="G94" i="7"/>
  <c r="G95" i="7"/>
  <c r="G96" i="7"/>
  <c r="G92" i="7"/>
  <c r="G93" i="7"/>
  <c r="G98" i="7"/>
  <c r="G99" i="7"/>
  <c r="G100" i="7"/>
  <c r="G101" i="7"/>
  <c r="G102" i="7"/>
  <c r="G103" i="7"/>
  <c r="G105" i="7"/>
  <c r="G106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8" i="7"/>
  <c r="G129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233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146" i="7"/>
  <c r="G205" i="7"/>
  <c r="G207" i="7"/>
  <c r="G208" i="7"/>
  <c r="G209" i="7"/>
  <c r="G210" i="7"/>
  <c r="G211" i="7"/>
  <c r="G212" i="7"/>
  <c r="G213" i="7"/>
  <c r="G214" i="7"/>
  <c r="G217" i="7"/>
  <c r="G218" i="7"/>
  <c r="G215" i="7"/>
  <c r="G216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4" i="7"/>
  <c r="G235" i="7"/>
  <c r="G236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N267" i="3"/>
  <c r="N271" i="3" s="1"/>
  <c r="O267" i="3"/>
  <c r="O271" i="3" s="1"/>
  <c r="P267" i="3"/>
  <c r="P271" i="3" s="1"/>
  <c r="M267" i="3"/>
  <c r="M271" i="3" s="1"/>
  <c r="P270" i="1"/>
  <c r="P271" i="1"/>
  <c r="O275" i="1"/>
  <c r="AB217" i="3" l="1"/>
  <c r="AB209" i="3"/>
  <c r="AB201" i="3"/>
  <c r="AB193" i="3"/>
  <c r="AB185" i="3"/>
  <c r="AB177" i="3"/>
  <c r="AB169" i="3"/>
  <c r="AB161" i="3"/>
  <c r="AB153" i="3"/>
  <c r="AB145" i="3"/>
  <c r="AB140" i="3"/>
  <c r="AB132" i="3"/>
  <c r="AB104" i="3"/>
  <c r="AD104" i="3" s="1"/>
  <c r="J104" i="7" s="1"/>
  <c r="K104" i="7" s="1"/>
  <c r="L104" i="7" s="1"/>
  <c r="P104" i="7" s="1"/>
  <c r="AB23" i="3"/>
  <c r="AB27" i="3"/>
  <c r="AB142" i="3"/>
  <c r="AB138" i="3"/>
  <c r="AB134" i="3"/>
  <c r="AA107" i="3"/>
  <c r="AD107" i="3" s="1"/>
  <c r="J107" i="7" s="1"/>
  <c r="K107" i="7" s="1"/>
  <c r="L107" i="7" s="1"/>
  <c r="P107" i="7" s="1"/>
  <c r="AB128" i="3"/>
  <c r="AB124" i="3"/>
  <c r="AB120" i="3"/>
  <c r="AB116" i="3"/>
  <c r="AB112" i="3"/>
  <c r="AB108" i="3"/>
  <c r="AB106" i="3"/>
  <c r="AB102" i="3"/>
  <c r="AB98" i="3"/>
  <c r="AB94" i="3"/>
  <c r="AB90" i="3"/>
  <c r="AB86" i="3"/>
  <c r="AB82" i="3"/>
  <c r="AB78" i="3"/>
  <c r="AB74" i="3"/>
  <c r="AB70" i="3"/>
  <c r="AB66" i="3"/>
  <c r="AB62" i="3"/>
  <c r="AB58" i="3"/>
  <c r="AB54" i="3"/>
  <c r="AB42" i="3"/>
  <c r="AB38" i="3"/>
  <c r="AB34" i="3"/>
  <c r="AB30" i="3"/>
  <c r="AB26" i="3"/>
  <c r="AB22" i="3"/>
  <c r="AB18" i="3"/>
  <c r="AA100" i="3"/>
  <c r="AA96" i="3"/>
  <c r="AA88" i="3"/>
  <c r="AA84" i="3"/>
  <c r="AA80" i="3"/>
  <c r="AA76" i="3"/>
  <c r="AA72" i="3"/>
  <c r="AA68" i="3"/>
  <c r="AA64" i="3"/>
  <c r="AA60" i="3"/>
  <c r="AA56" i="3"/>
  <c r="AA52" i="3"/>
  <c r="AA48" i="3"/>
  <c r="AA44" i="3"/>
  <c r="AA40" i="3"/>
  <c r="AA36" i="3"/>
  <c r="AA32" i="3"/>
  <c r="AA28" i="3"/>
  <c r="AD28" i="3" s="1"/>
  <c r="J28" i="7" s="1"/>
  <c r="K28" i="7" s="1"/>
  <c r="L28" i="7" s="1"/>
  <c r="P28" i="7" s="1"/>
  <c r="AA24" i="3"/>
  <c r="AA20" i="3"/>
  <c r="AA14" i="3"/>
  <c r="AA10" i="3"/>
  <c r="AA6" i="3"/>
  <c r="AB158" i="3"/>
  <c r="AB150" i="3"/>
  <c r="AA257" i="3"/>
  <c r="AA249" i="3"/>
  <c r="AA241" i="3"/>
  <c r="AA232" i="3"/>
  <c r="AA224" i="3"/>
  <c r="AA216" i="3"/>
  <c r="AA208" i="3"/>
  <c r="AA200" i="3"/>
  <c r="AA192" i="3"/>
  <c r="AA184" i="3"/>
  <c r="AA176" i="3"/>
  <c r="AA168" i="3"/>
  <c r="AA160" i="3"/>
  <c r="AA152" i="3"/>
  <c r="AA144" i="3"/>
  <c r="AB262" i="3"/>
  <c r="AB260" i="3"/>
  <c r="AB254" i="3"/>
  <c r="AB252" i="3"/>
  <c r="AB246" i="3"/>
  <c r="AB244" i="3"/>
  <c r="AB238" i="3"/>
  <c r="AB235" i="3"/>
  <c r="AB229" i="3"/>
  <c r="AB227" i="3"/>
  <c r="AB221" i="3"/>
  <c r="AB219" i="3"/>
  <c r="AB213" i="3"/>
  <c r="AB211" i="3"/>
  <c r="AB205" i="3"/>
  <c r="AB203" i="3"/>
  <c r="AB197" i="3"/>
  <c r="AB195" i="3"/>
  <c r="AB189" i="3"/>
  <c r="AB187" i="3"/>
  <c r="AB181" i="3"/>
  <c r="AB179" i="3"/>
  <c r="AB173" i="3"/>
  <c r="AB171" i="3"/>
  <c r="AB165" i="3"/>
  <c r="AB157" i="3"/>
  <c r="AB149" i="3"/>
  <c r="AA181" i="3"/>
  <c r="Z211" i="3"/>
  <c r="Z203" i="3"/>
  <c r="Z195" i="3"/>
  <c r="Z187" i="3"/>
  <c r="Z179" i="3"/>
  <c r="Z171" i="3"/>
  <c r="Z163" i="3"/>
  <c r="Z155" i="3"/>
  <c r="Z147" i="3"/>
  <c r="AB50" i="3"/>
  <c r="AB49" i="3"/>
  <c r="AB46" i="3"/>
  <c r="AB45" i="3"/>
  <c r="Z263" i="3"/>
  <c r="Z259" i="3"/>
  <c r="Z255" i="3"/>
  <c r="Z251" i="3"/>
  <c r="Z247" i="3"/>
  <c r="Z243" i="3"/>
  <c r="Z239" i="3"/>
  <c r="Z234" i="3"/>
  <c r="Z230" i="3"/>
  <c r="Z226" i="3"/>
  <c r="Z222" i="3"/>
  <c r="Z218" i="3"/>
  <c r="Z214" i="3"/>
  <c r="Z210" i="3"/>
  <c r="Z206" i="3"/>
  <c r="Z202" i="3"/>
  <c r="Z198" i="3"/>
  <c r="Z194" i="3"/>
  <c r="Z190" i="3"/>
  <c r="Z186" i="3"/>
  <c r="Z182" i="3"/>
  <c r="Z178" i="3"/>
  <c r="Z174" i="3"/>
  <c r="Z170" i="3"/>
  <c r="Z166" i="3"/>
  <c r="Z162" i="3"/>
  <c r="Z158" i="3"/>
  <c r="Z154" i="3"/>
  <c r="Z150" i="3"/>
  <c r="Z146" i="3"/>
  <c r="Z139" i="3"/>
  <c r="Z135" i="3"/>
  <c r="Z105" i="3"/>
  <c r="Z102" i="3"/>
  <c r="Z98" i="3"/>
  <c r="Z94" i="3"/>
  <c r="Z90" i="3"/>
  <c r="Z86" i="3"/>
  <c r="Z82" i="3"/>
  <c r="Z78" i="3"/>
  <c r="Z74" i="3"/>
  <c r="Z70" i="3"/>
  <c r="Z66" i="3"/>
  <c r="Z62" i="3"/>
  <c r="Z58" i="3"/>
  <c r="Z54" i="3"/>
  <c r="Z50" i="3"/>
  <c r="Z46" i="3"/>
  <c r="Z42" i="3"/>
  <c r="Z38" i="3"/>
  <c r="Z34" i="3"/>
  <c r="AB261" i="3"/>
  <c r="AB257" i="3"/>
  <c r="AB253" i="3"/>
  <c r="AB249" i="3"/>
  <c r="AB245" i="3"/>
  <c r="AB241" i="3"/>
  <c r="AB236" i="3"/>
  <c r="AB232" i="3"/>
  <c r="AB228" i="3"/>
  <c r="AB224" i="3"/>
  <c r="AB220" i="3"/>
  <c r="AB216" i="3"/>
  <c r="AB212" i="3"/>
  <c r="AB208" i="3"/>
  <c r="AB204" i="3"/>
  <c r="AB200" i="3"/>
  <c r="AB196" i="3"/>
  <c r="AB192" i="3"/>
  <c r="AB188" i="3"/>
  <c r="AB184" i="3"/>
  <c r="AB180" i="3"/>
  <c r="AB176" i="3"/>
  <c r="AB172" i="3"/>
  <c r="AB168" i="3"/>
  <c r="AB164" i="3"/>
  <c r="AB160" i="3"/>
  <c r="AB156" i="3"/>
  <c r="AB152" i="3"/>
  <c r="AB148" i="3"/>
  <c r="AB144" i="3"/>
  <c r="AB141" i="3"/>
  <c r="AB137" i="3"/>
  <c r="AB133" i="3"/>
  <c r="AB126" i="3"/>
  <c r="AB122" i="3"/>
  <c r="AB118" i="3"/>
  <c r="AB114" i="3"/>
  <c r="AD114" i="3" s="1"/>
  <c r="J114" i="7" s="1"/>
  <c r="K114" i="7" s="1"/>
  <c r="L114" i="7" s="1"/>
  <c r="P114" i="7" s="1"/>
  <c r="AB110" i="3"/>
  <c r="AB14" i="3"/>
  <c r="AB6" i="3"/>
  <c r="Z262" i="3"/>
  <c r="Z258" i="3"/>
  <c r="Z254" i="3"/>
  <c r="Z250" i="3"/>
  <c r="Z246" i="3"/>
  <c r="Z242" i="3"/>
  <c r="Z238" i="3"/>
  <c r="Z233" i="3"/>
  <c r="Z229" i="3"/>
  <c r="Z225" i="3"/>
  <c r="Z221" i="3"/>
  <c r="Z217" i="3"/>
  <c r="Z213" i="3"/>
  <c r="Z209" i="3"/>
  <c r="Z205" i="3"/>
  <c r="Z201" i="3"/>
  <c r="Z197" i="3"/>
  <c r="Z193" i="3"/>
  <c r="Z189" i="3"/>
  <c r="Z185" i="3"/>
  <c r="Z181" i="3"/>
  <c r="Z177" i="3"/>
  <c r="Z173" i="3"/>
  <c r="Z169" i="3"/>
  <c r="AA263" i="3"/>
  <c r="AA259" i="3"/>
  <c r="AA255" i="3"/>
  <c r="AA251" i="3"/>
  <c r="AA247" i="3"/>
  <c r="AA243" i="3"/>
  <c r="AA239" i="3"/>
  <c r="AA234" i="3"/>
  <c r="AA230" i="3"/>
  <c r="AA226" i="3"/>
  <c r="AA222" i="3"/>
  <c r="AA218" i="3"/>
  <c r="AA214" i="3"/>
  <c r="AA210" i="3"/>
  <c r="AA206" i="3"/>
  <c r="AA202" i="3"/>
  <c r="AA198" i="3"/>
  <c r="AA194" i="3"/>
  <c r="AA190" i="3"/>
  <c r="AA186" i="3"/>
  <c r="AA182" i="3"/>
  <c r="AA178" i="3"/>
  <c r="AA174" i="3"/>
  <c r="AA170" i="3"/>
  <c r="AA166" i="3"/>
  <c r="AA158" i="3"/>
  <c r="AA139" i="3"/>
  <c r="AA135" i="3"/>
  <c r="AA108" i="3"/>
  <c r="Z138" i="3"/>
  <c r="Z134" i="3"/>
  <c r="Z127" i="3"/>
  <c r="Z123" i="3"/>
  <c r="Z119" i="3"/>
  <c r="Z115" i="3"/>
  <c r="Z111" i="3"/>
  <c r="Z15" i="3"/>
  <c r="I265" i="7"/>
  <c r="I267" i="7" s="1"/>
  <c r="R164" i="3"/>
  <c r="R160" i="3"/>
  <c r="R49" i="3"/>
  <c r="R45" i="3"/>
  <c r="R41" i="3"/>
  <c r="R37" i="3"/>
  <c r="R33" i="3"/>
  <c r="R29" i="3"/>
  <c r="R25" i="3"/>
  <c r="Z87" i="3"/>
  <c r="Z83" i="3"/>
  <c r="Z79" i="3"/>
  <c r="Z75" i="3"/>
  <c r="Z71" i="3"/>
  <c r="Z67" i="3"/>
  <c r="Z63" i="3"/>
  <c r="Z59" i="3"/>
  <c r="Z55" i="3"/>
  <c r="Z51" i="3"/>
  <c r="Z47" i="3"/>
  <c r="Z43" i="3"/>
  <c r="Z39" i="3"/>
  <c r="Z35" i="3"/>
  <c r="Z31" i="3"/>
  <c r="Z30" i="3"/>
  <c r="Z27" i="3"/>
  <c r="Z26" i="3"/>
  <c r="Z23" i="3"/>
  <c r="Z22" i="3"/>
  <c r="Z19" i="3"/>
  <c r="Z18" i="3"/>
  <c r="Z12" i="3"/>
  <c r="Z8" i="3"/>
  <c r="R264" i="3"/>
  <c r="R260" i="3"/>
  <c r="R256" i="3"/>
  <c r="R252" i="3"/>
  <c r="R248" i="3"/>
  <c r="R244" i="3"/>
  <c r="R240" i="3"/>
  <c r="R235" i="3"/>
  <c r="R231" i="3"/>
  <c r="R227" i="3"/>
  <c r="R223" i="3"/>
  <c r="R219" i="3"/>
  <c r="R215" i="3"/>
  <c r="R211" i="3"/>
  <c r="R207" i="3"/>
  <c r="R203" i="3"/>
  <c r="R199" i="3"/>
  <c r="R195" i="3"/>
  <c r="R191" i="3"/>
  <c r="R187" i="3"/>
  <c r="R183" i="3"/>
  <c r="R179" i="3"/>
  <c r="R175" i="3"/>
  <c r="R171" i="3"/>
  <c r="R167" i="3"/>
  <c r="Z219" i="3"/>
  <c r="Z264" i="3"/>
  <c r="AD264" i="3" s="1"/>
  <c r="J264" i="7" s="1"/>
  <c r="K264" i="7" s="1"/>
  <c r="L264" i="7" s="1"/>
  <c r="P264" i="7" s="1"/>
  <c r="Z260" i="3"/>
  <c r="Z256" i="3"/>
  <c r="AD256" i="3" s="1"/>
  <c r="J256" i="7" s="1"/>
  <c r="K256" i="7" s="1"/>
  <c r="L256" i="7" s="1"/>
  <c r="P256" i="7" s="1"/>
  <c r="Z252" i="3"/>
  <c r="Z248" i="3"/>
  <c r="AD248" i="3" s="1"/>
  <c r="J248" i="7" s="1"/>
  <c r="K248" i="7" s="1"/>
  <c r="L248" i="7" s="1"/>
  <c r="P248" i="7" s="1"/>
  <c r="Z244" i="3"/>
  <c r="Z240" i="3"/>
  <c r="AD240" i="3" s="1"/>
  <c r="J240" i="7" s="1"/>
  <c r="K240" i="7" s="1"/>
  <c r="L240" i="7" s="1"/>
  <c r="P240" i="7" s="1"/>
  <c r="Z235" i="3"/>
  <c r="Z231" i="3"/>
  <c r="AD231" i="3" s="1"/>
  <c r="J231" i="7" s="1"/>
  <c r="K231" i="7" s="1"/>
  <c r="L231" i="7" s="1"/>
  <c r="P231" i="7" s="1"/>
  <c r="Z227" i="3"/>
  <c r="Z223" i="3"/>
  <c r="AD223" i="3" s="1"/>
  <c r="J223" i="7" s="1"/>
  <c r="K223" i="7" s="1"/>
  <c r="L223" i="7" s="1"/>
  <c r="P223" i="7" s="1"/>
  <c r="AB214" i="3"/>
  <c r="AB190" i="3"/>
  <c r="Z14" i="3"/>
  <c r="Z10" i="3"/>
  <c r="Z6" i="3"/>
  <c r="AB255" i="3"/>
  <c r="AA221" i="3"/>
  <c r="AD221" i="3" s="1"/>
  <c r="J221" i="7" s="1"/>
  <c r="K221" i="7" s="1"/>
  <c r="L221" i="7" s="1"/>
  <c r="P221" i="7" s="1"/>
  <c r="Z164" i="3"/>
  <c r="AD164" i="3" s="1"/>
  <c r="J164" i="7" s="1"/>
  <c r="K164" i="7" s="1"/>
  <c r="L164" i="7" s="1"/>
  <c r="P164" i="7" s="1"/>
  <c r="Z160" i="3"/>
  <c r="Z156" i="3"/>
  <c r="Z152" i="3"/>
  <c r="Z148" i="3"/>
  <c r="Z144" i="3"/>
  <c r="Z140" i="3"/>
  <c r="AD140" i="3" s="1"/>
  <c r="J140" i="7" s="1"/>
  <c r="K140" i="7" s="1"/>
  <c r="L140" i="7" s="1"/>
  <c r="P140" i="7" s="1"/>
  <c r="Z136" i="3"/>
  <c r="AD136" i="3" s="1"/>
  <c r="J136" i="7" s="1"/>
  <c r="K136" i="7" s="1"/>
  <c r="L136" i="7" s="1"/>
  <c r="P136" i="7" s="1"/>
  <c r="Z132" i="3"/>
  <c r="AD132" i="3" s="1"/>
  <c r="J132" i="7" s="1"/>
  <c r="K132" i="7" s="1"/>
  <c r="L132" i="7" s="1"/>
  <c r="P132" i="7" s="1"/>
  <c r="Z128" i="3"/>
  <c r="Z124" i="3"/>
  <c r="Z120" i="3"/>
  <c r="Z116" i="3"/>
  <c r="Z112" i="3"/>
  <c r="Z108" i="3"/>
  <c r="Z85" i="3"/>
  <c r="AD85" i="3" s="1"/>
  <c r="J85" i="7" s="1"/>
  <c r="K85" i="7" s="1"/>
  <c r="L85" i="7" s="1"/>
  <c r="P85" i="7" s="1"/>
  <c r="Z81" i="3"/>
  <c r="AD81" i="3" s="1"/>
  <c r="J81" i="7" s="1"/>
  <c r="K81" i="7" s="1"/>
  <c r="L81" i="7" s="1"/>
  <c r="P81" i="7" s="1"/>
  <c r="Z77" i="3"/>
  <c r="AD77" i="3" s="1"/>
  <c r="J77" i="7" s="1"/>
  <c r="K77" i="7" s="1"/>
  <c r="L77" i="7" s="1"/>
  <c r="P77" i="7" s="1"/>
  <c r="Z73" i="3"/>
  <c r="AD73" i="3" s="1"/>
  <c r="J73" i="7" s="1"/>
  <c r="K73" i="7" s="1"/>
  <c r="L73" i="7" s="1"/>
  <c r="P73" i="7" s="1"/>
  <c r="Z69" i="3"/>
  <c r="AD69" i="3" s="1"/>
  <c r="J69" i="7" s="1"/>
  <c r="K69" i="7" s="1"/>
  <c r="L69" i="7" s="1"/>
  <c r="P69" i="7" s="1"/>
  <c r="Z49" i="3"/>
  <c r="Z45" i="3"/>
  <c r="Z41" i="3"/>
  <c r="AD41" i="3" s="1"/>
  <c r="J41" i="7" s="1"/>
  <c r="K41" i="7" s="1"/>
  <c r="L41" i="7" s="1"/>
  <c r="P41" i="7" s="1"/>
  <c r="Z37" i="3"/>
  <c r="AD37" i="3" s="1"/>
  <c r="J37" i="7" s="1"/>
  <c r="K37" i="7" s="1"/>
  <c r="L37" i="7" s="1"/>
  <c r="P37" i="7" s="1"/>
  <c r="AA11" i="3"/>
  <c r="AA7" i="3"/>
  <c r="AA246" i="3"/>
  <c r="AA165" i="3"/>
  <c r="AA161" i="3"/>
  <c r="AA157" i="3"/>
  <c r="AA153" i="3"/>
  <c r="AA149" i="3"/>
  <c r="AA145" i="3"/>
  <c r="AA141" i="3"/>
  <c r="AA137" i="3"/>
  <c r="AA133" i="3"/>
  <c r="AA125" i="3"/>
  <c r="AA117" i="3"/>
  <c r="AA109" i="3"/>
  <c r="AA66" i="3"/>
  <c r="AA62" i="3"/>
  <c r="AA58" i="3"/>
  <c r="AA34" i="3"/>
  <c r="AA30" i="3"/>
  <c r="AA15" i="3"/>
  <c r="R129" i="3"/>
  <c r="R125" i="3"/>
  <c r="R121" i="3"/>
  <c r="R117" i="3"/>
  <c r="R113" i="3"/>
  <c r="R109" i="3"/>
  <c r="R15" i="3"/>
  <c r="R11" i="3"/>
  <c r="R7" i="3"/>
  <c r="G265" i="5"/>
  <c r="G267" i="5" s="1"/>
  <c r="AB263" i="3"/>
  <c r="AB247" i="3"/>
  <c r="AB230" i="3"/>
  <c r="AB198" i="3"/>
  <c r="AB182" i="3"/>
  <c r="AB166" i="3"/>
  <c r="AB135" i="3"/>
  <c r="AA122" i="3"/>
  <c r="AA106" i="3"/>
  <c r="G265" i="7"/>
  <c r="AD16" i="3"/>
  <c r="J16" i="7" s="1"/>
  <c r="K16" i="7" s="1"/>
  <c r="L16" i="7" s="1"/>
  <c r="P16" i="7" s="1"/>
  <c r="L265" i="3"/>
  <c r="L267" i="3" s="1"/>
  <c r="AB239" i="3"/>
  <c r="AA229" i="3"/>
  <c r="AA205" i="3"/>
  <c r="AB174" i="3"/>
  <c r="AA142" i="3"/>
  <c r="Z125" i="3"/>
  <c r="AB115" i="3"/>
  <c r="AB111" i="3"/>
  <c r="AA103" i="3"/>
  <c r="AD103" i="3" s="1"/>
  <c r="J103" i="7" s="1"/>
  <c r="K103" i="7" s="1"/>
  <c r="L103" i="7" s="1"/>
  <c r="P103" i="7" s="1"/>
  <c r="AA99" i="3"/>
  <c r="AD99" i="3" s="1"/>
  <c r="J99" i="7" s="1"/>
  <c r="K99" i="7" s="1"/>
  <c r="L99" i="7" s="1"/>
  <c r="P99" i="7" s="1"/>
  <c r="AA95" i="3"/>
  <c r="AA91" i="3"/>
  <c r="AA87" i="3"/>
  <c r="AA83" i="3"/>
  <c r="AA79" i="3"/>
  <c r="AA75" i="3"/>
  <c r="AA71" i="3"/>
  <c r="AA67" i="3"/>
  <c r="AA63" i="3"/>
  <c r="AA59" i="3"/>
  <c r="AA55" i="3"/>
  <c r="AA51" i="3"/>
  <c r="AA47" i="3"/>
  <c r="AA43" i="3"/>
  <c r="AA39" i="3"/>
  <c r="AA35" i="3"/>
  <c r="AA31" i="3"/>
  <c r="AA27" i="3"/>
  <c r="AA23" i="3"/>
  <c r="AA19" i="3"/>
  <c r="AB13" i="3"/>
  <c r="AD13" i="3" s="1"/>
  <c r="J13" i="7" s="1"/>
  <c r="K13" i="7" s="1"/>
  <c r="L13" i="7" s="1"/>
  <c r="P13" i="7" s="1"/>
  <c r="Z7" i="3"/>
  <c r="R128" i="3"/>
  <c r="R124" i="3"/>
  <c r="R120" i="3"/>
  <c r="R116" i="3"/>
  <c r="R112" i="3"/>
  <c r="R108" i="3"/>
  <c r="R21" i="3"/>
  <c r="R17" i="3"/>
  <c r="R14" i="3"/>
  <c r="R10" i="3"/>
  <c r="R6" i="3"/>
  <c r="Q265" i="3"/>
  <c r="Q267" i="3" s="1"/>
  <c r="W265" i="3"/>
  <c r="AA254" i="3"/>
  <c r="AB222" i="3"/>
  <c r="AA213" i="3"/>
  <c r="AA189" i="3"/>
  <c r="AB159" i="3"/>
  <c r="AD159" i="3" s="1"/>
  <c r="J159" i="7" s="1"/>
  <c r="K159" i="7" s="1"/>
  <c r="L159" i="7" s="1"/>
  <c r="P159" i="7" s="1"/>
  <c r="AA150" i="3"/>
  <c r="Z129" i="3"/>
  <c r="AB119" i="3"/>
  <c r="Z109" i="3"/>
  <c r="AB100" i="3"/>
  <c r="AD100" i="3" s="1"/>
  <c r="J100" i="7" s="1"/>
  <c r="K100" i="7" s="1"/>
  <c r="L100" i="7" s="1"/>
  <c r="P100" i="7" s="1"/>
  <c r="AB96" i="3"/>
  <c r="AD96" i="3" s="1"/>
  <c r="J96" i="7" s="1"/>
  <c r="K96" i="7" s="1"/>
  <c r="L96" i="7" s="1"/>
  <c r="P96" i="7" s="1"/>
  <c r="AB92" i="3"/>
  <c r="AD92" i="3" s="1"/>
  <c r="J92" i="7" s="1"/>
  <c r="K92" i="7" s="1"/>
  <c r="L92" i="7" s="1"/>
  <c r="P92" i="7" s="1"/>
  <c r="AB88" i="3"/>
  <c r="AD88" i="3" s="1"/>
  <c r="J88" i="7" s="1"/>
  <c r="K88" i="7" s="1"/>
  <c r="L88" i="7" s="1"/>
  <c r="P88" i="7" s="1"/>
  <c r="AB84" i="3"/>
  <c r="AB80" i="3"/>
  <c r="AB76" i="3"/>
  <c r="AD76" i="3" s="1"/>
  <c r="J76" i="7" s="1"/>
  <c r="K76" i="7" s="1"/>
  <c r="L76" i="7" s="1"/>
  <c r="P76" i="7" s="1"/>
  <c r="AB72" i="3"/>
  <c r="AD72" i="3" s="1"/>
  <c r="J72" i="7" s="1"/>
  <c r="K72" i="7" s="1"/>
  <c r="L72" i="7" s="1"/>
  <c r="P72" i="7" s="1"/>
  <c r="AB68" i="3"/>
  <c r="AD68" i="3" s="1"/>
  <c r="J68" i="7" s="1"/>
  <c r="K68" i="7" s="1"/>
  <c r="L68" i="7" s="1"/>
  <c r="P68" i="7" s="1"/>
  <c r="AB64" i="3"/>
  <c r="AB60" i="3"/>
  <c r="AB56" i="3"/>
  <c r="AD56" i="3" s="1"/>
  <c r="J56" i="7" s="1"/>
  <c r="K56" i="7" s="1"/>
  <c r="L56" i="7" s="1"/>
  <c r="P56" i="7" s="1"/>
  <c r="AB52" i="3"/>
  <c r="AB48" i="3"/>
  <c r="AB44" i="3"/>
  <c r="AB40" i="3"/>
  <c r="AD40" i="3" s="1"/>
  <c r="J40" i="7" s="1"/>
  <c r="K40" i="7" s="1"/>
  <c r="L40" i="7" s="1"/>
  <c r="P40" i="7" s="1"/>
  <c r="AB36" i="3"/>
  <c r="AD36" i="3" s="1"/>
  <c r="J36" i="7" s="1"/>
  <c r="K36" i="7" s="1"/>
  <c r="L36" i="7" s="1"/>
  <c r="P36" i="7" s="1"/>
  <c r="AB32" i="3"/>
  <c r="AB28" i="3"/>
  <c r="AB24" i="3"/>
  <c r="AD24" i="3" s="1"/>
  <c r="J24" i="7" s="1"/>
  <c r="K24" i="7" s="1"/>
  <c r="L24" i="7" s="1"/>
  <c r="P24" i="7" s="1"/>
  <c r="AB20" i="3"/>
  <c r="Z11" i="3"/>
  <c r="R127" i="3"/>
  <c r="R123" i="3"/>
  <c r="R119" i="3"/>
  <c r="R115" i="3"/>
  <c r="R111" i="3"/>
  <c r="R107" i="3"/>
  <c r="R13" i="3"/>
  <c r="R9" i="3"/>
  <c r="R5" i="3"/>
  <c r="G265" i="3"/>
  <c r="G267" i="3" s="1"/>
  <c r="AA262" i="3"/>
  <c r="AA238" i="3"/>
  <c r="AB206" i="3"/>
  <c r="AA197" i="3"/>
  <c r="AA173" i="3"/>
  <c r="AB143" i="3"/>
  <c r="AD143" i="3" s="1"/>
  <c r="J143" i="7" s="1"/>
  <c r="K143" i="7" s="1"/>
  <c r="L143" i="7" s="1"/>
  <c r="AA134" i="3"/>
  <c r="AB123" i="3"/>
  <c r="Z117" i="3"/>
  <c r="Z113" i="3"/>
  <c r="AA12" i="3"/>
  <c r="AA8" i="3"/>
  <c r="AB5" i="3"/>
  <c r="AD5" i="3" s="1"/>
  <c r="J5" i="7" s="1"/>
  <c r="K5" i="7" s="1"/>
  <c r="L5" i="7" s="1"/>
  <c r="R126" i="3"/>
  <c r="R122" i="3"/>
  <c r="R118" i="3"/>
  <c r="R114" i="3"/>
  <c r="R110" i="3"/>
  <c r="R106" i="3"/>
  <c r="R12" i="3"/>
  <c r="R8" i="3"/>
  <c r="R105" i="3"/>
  <c r="Z261" i="3"/>
  <c r="AB259" i="3"/>
  <c r="Z257" i="3"/>
  <c r="Z253" i="3"/>
  <c r="AB251" i="3"/>
  <c r="Z249" i="3"/>
  <c r="Z245" i="3"/>
  <c r="AB243" i="3"/>
  <c r="Z241" i="3"/>
  <c r="Z236" i="3"/>
  <c r="AB234" i="3"/>
  <c r="Z232" i="3"/>
  <c r="Z228" i="3"/>
  <c r="AB226" i="3"/>
  <c r="Z224" i="3"/>
  <c r="Z220" i="3"/>
  <c r="AB218" i="3"/>
  <c r="Z216" i="3"/>
  <c r="Z212" i="3"/>
  <c r="AB210" i="3"/>
  <c r="Z208" i="3"/>
  <c r="Z204" i="3"/>
  <c r="AB202" i="3"/>
  <c r="Z200" i="3"/>
  <c r="Z196" i="3"/>
  <c r="AB194" i="3"/>
  <c r="Z192" i="3"/>
  <c r="Z188" i="3"/>
  <c r="AB186" i="3"/>
  <c r="Z184" i="3"/>
  <c r="Z180" i="3"/>
  <c r="AB178" i="3"/>
  <c r="Z176" i="3"/>
  <c r="Z172" i="3"/>
  <c r="AB170" i="3"/>
  <c r="Z168" i="3"/>
  <c r="Z165" i="3"/>
  <c r="AB163" i="3"/>
  <c r="Z161" i="3"/>
  <c r="Z157" i="3"/>
  <c r="AB155" i="3"/>
  <c r="Z153" i="3"/>
  <c r="Z149" i="3"/>
  <c r="AB147" i="3"/>
  <c r="Z141" i="3"/>
  <c r="AB139" i="3"/>
  <c r="Z137" i="3"/>
  <c r="Z133" i="3"/>
  <c r="AA126" i="3"/>
  <c r="AA118" i="3"/>
  <c r="AD118" i="3" s="1"/>
  <c r="J118" i="7" s="1"/>
  <c r="K118" i="7" s="1"/>
  <c r="L118" i="7" s="1"/>
  <c r="P118" i="7" s="1"/>
  <c r="AA110" i="3"/>
  <c r="AB10" i="3"/>
  <c r="AB9" i="3"/>
  <c r="AD9" i="3" s="1"/>
  <c r="J9" i="7" s="1"/>
  <c r="K9" i="7" s="1"/>
  <c r="L9" i="7" s="1"/>
  <c r="P9" i="7" s="1"/>
  <c r="AA128" i="3"/>
  <c r="AA124" i="3"/>
  <c r="AA120" i="3"/>
  <c r="AA116" i="3"/>
  <c r="AA112" i="3"/>
  <c r="G266" i="7"/>
  <c r="AB15" i="3"/>
  <c r="AB11" i="3"/>
  <c r="AB7" i="3"/>
  <c r="V265" i="3"/>
  <c r="V267" i="3" s="1"/>
  <c r="Z145" i="3"/>
  <c r="AA127" i="3"/>
  <c r="AD127" i="3" s="1"/>
  <c r="J127" i="7" s="1"/>
  <c r="K127" i="7" s="1"/>
  <c r="L127" i="7" s="1"/>
  <c r="P127" i="7" s="1"/>
  <c r="AA119" i="3"/>
  <c r="AA111" i="3"/>
  <c r="AA105" i="3"/>
  <c r="AD105" i="3" s="1"/>
  <c r="J105" i="7" s="1"/>
  <c r="K105" i="7" s="1"/>
  <c r="L105" i="7" s="1"/>
  <c r="P105" i="7" s="1"/>
  <c r="AA102" i="3"/>
  <c r="AB95" i="3"/>
  <c r="AB91" i="3"/>
  <c r="AB87" i="3"/>
  <c r="Z65" i="3"/>
  <c r="AD65" i="3" s="1"/>
  <c r="J65" i="7" s="1"/>
  <c r="K65" i="7" s="1"/>
  <c r="L65" i="7" s="1"/>
  <c r="P65" i="7" s="1"/>
  <c r="Z61" i="3"/>
  <c r="AD61" i="3" s="1"/>
  <c r="J61" i="7" s="1"/>
  <c r="K61" i="7" s="1"/>
  <c r="L61" i="7" s="1"/>
  <c r="P61" i="7" s="1"/>
  <c r="Z57" i="3"/>
  <c r="AD57" i="3" s="1"/>
  <c r="J57" i="7" s="1"/>
  <c r="K57" i="7" s="1"/>
  <c r="L57" i="7" s="1"/>
  <c r="P57" i="7" s="1"/>
  <c r="AA54" i="3"/>
  <c r="Z33" i="3"/>
  <c r="AD33" i="3" s="1"/>
  <c r="J33" i="7" s="1"/>
  <c r="K33" i="7" s="1"/>
  <c r="L33" i="7" s="1"/>
  <c r="P33" i="7" s="1"/>
  <c r="Z29" i="3"/>
  <c r="AD29" i="3" s="1"/>
  <c r="J29" i="7" s="1"/>
  <c r="K29" i="7" s="1"/>
  <c r="L29" i="7" s="1"/>
  <c r="P29" i="7" s="1"/>
  <c r="AA26" i="3"/>
  <c r="AA22" i="3"/>
  <c r="AB19" i="3"/>
  <c r="R262" i="3"/>
  <c r="R258" i="3"/>
  <c r="R254" i="3"/>
  <c r="R250" i="3"/>
  <c r="R246" i="3"/>
  <c r="R242" i="3"/>
  <c r="R238" i="3"/>
  <c r="R233" i="3"/>
  <c r="R229" i="3"/>
  <c r="R225" i="3"/>
  <c r="R221" i="3"/>
  <c r="R217" i="3"/>
  <c r="R213" i="3"/>
  <c r="R209" i="3"/>
  <c r="R205" i="3"/>
  <c r="R201" i="3"/>
  <c r="R197" i="3"/>
  <c r="R193" i="3"/>
  <c r="R189" i="3"/>
  <c r="R185" i="3"/>
  <c r="R181" i="3"/>
  <c r="R177" i="3"/>
  <c r="R173" i="3"/>
  <c r="R169" i="3"/>
  <c r="R162" i="3"/>
  <c r="R158" i="3"/>
  <c r="R154" i="3"/>
  <c r="R150" i="3"/>
  <c r="R146" i="3"/>
  <c r="R142" i="3"/>
  <c r="R138" i="3"/>
  <c r="R134" i="3"/>
  <c r="R102" i="3"/>
  <c r="R98" i="3"/>
  <c r="R94" i="3"/>
  <c r="R90" i="3"/>
  <c r="R86" i="3"/>
  <c r="R82" i="3"/>
  <c r="R78" i="3"/>
  <c r="R74" i="3"/>
  <c r="R70" i="3"/>
  <c r="R66" i="3"/>
  <c r="R62" i="3"/>
  <c r="R58" i="3"/>
  <c r="R54" i="3"/>
  <c r="X265" i="3"/>
  <c r="X267" i="3" s="1"/>
  <c r="AA123" i="3"/>
  <c r="AA115" i="3"/>
  <c r="Z97" i="3"/>
  <c r="AD97" i="3" s="1"/>
  <c r="J97" i="7" s="1"/>
  <c r="K97" i="7" s="1"/>
  <c r="L97" i="7" s="1"/>
  <c r="P97" i="7" s="1"/>
  <c r="Z93" i="3"/>
  <c r="AD93" i="3" s="1"/>
  <c r="J93" i="7" s="1"/>
  <c r="K93" i="7" s="1"/>
  <c r="L93" i="7" s="1"/>
  <c r="P93" i="7" s="1"/>
  <c r="Z89" i="3"/>
  <c r="AD89" i="3" s="1"/>
  <c r="J89" i="7" s="1"/>
  <c r="K89" i="7" s="1"/>
  <c r="L89" i="7" s="1"/>
  <c r="P89" i="7" s="1"/>
  <c r="AA86" i="3"/>
  <c r="AA82" i="3"/>
  <c r="AA78" i="3"/>
  <c r="AA74" i="3"/>
  <c r="AA70" i="3"/>
  <c r="AB63" i="3"/>
  <c r="AB59" i="3"/>
  <c r="AB55" i="3"/>
  <c r="AA50" i="3"/>
  <c r="AA46" i="3"/>
  <c r="AA42" i="3"/>
  <c r="AA38" i="3"/>
  <c r="AB35" i="3"/>
  <c r="AB31" i="3"/>
  <c r="Z17" i="3"/>
  <c r="AD17" i="3" s="1"/>
  <c r="J17" i="7" s="1"/>
  <c r="K17" i="7" s="1"/>
  <c r="L17" i="7" s="1"/>
  <c r="P17" i="7" s="1"/>
  <c r="AB12" i="3"/>
  <c r="R156" i="3"/>
  <c r="R152" i="3"/>
  <c r="R148" i="3"/>
  <c r="R144" i="3"/>
  <c r="R140" i="3"/>
  <c r="R136" i="3"/>
  <c r="R132" i="3"/>
  <c r="R100" i="3"/>
  <c r="R96" i="3"/>
  <c r="R92" i="3"/>
  <c r="R88" i="3"/>
  <c r="R84" i="3"/>
  <c r="R80" i="3"/>
  <c r="R76" i="3"/>
  <c r="R72" i="3"/>
  <c r="R68" i="3"/>
  <c r="R64" i="3"/>
  <c r="R60" i="3"/>
  <c r="R56" i="3"/>
  <c r="R52" i="3"/>
  <c r="AA258" i="3"/>
  <c r="AA250" i="3"/>
  <c r="AA242" i="3"/>
  <c r="AA233" i="3"/>
  <c r="AA225" i="3"/>
  <c r="AA217" i="3"/>
  <c r="AA209" i="3"/>
  <c r="AA201" i="3"/>
  <c r="AA193" i="3"/>
  <c r="AA185" i="3"/>
  <c r="AA177" i="3"/>
  <c r="AA169" i="3"/>
  <c r="AA162" i="3"/>
  <c r="AA154" i="3"/>
  <c r="AA146" i="3"/>
  <c r="AA138" i="3"/>
  <c r="AA129" i="3"/>
  <c r="AA121" i="3"/>
  <c r="AD121" i="3" s="1"/>
  <c r="J121" i="7" s="1"/>
  <c r="K121" i="7" s="1"/>
  <c r="L121" i="7" s="1"/>
  <c r="P121" i="7" s="1"/>
  <c r="AA113" i="3"/>
  <c r="Z101" i="3"/>
  <c r="AD101" i="3" s="1"/>
  <c r="J101" i="7" s="1"/>
  <c r="K101" i="7" s="1"/>
  <c r="L101" i="7" s="1"/>
  <c r="P101" i="7" s="1"/>
  <c r="AA98" i="3"/>
  <c r="AA94" i="3"/>
  <c r="AA90" i="3"/>
  <c r="AB83" i="3"/>
  <c r="AB79" i="3"/>
  <c r="AB75" i="3"/>
  <c r="AB71" i="3"/>
  <c r="AB67" i="3"/>
  <c r="Z53" i="3"/>
  <c r="AD53" i="3" s="1"/>
  <c r="J53" i="7" s="1"/>
  <c r="K53" i="7" s="1"/>
  <c r="L53" i="7" s="1"/>
  <c r="P53" i="7" s="1"/>
  <c r="AB51" i="3"/>
  <c r="AB47" i="3"/>
  <c r="AB43" i="3"/>
  <c r="AB39" i="3"/>
  <c r="Z25" i="3"/>
  <c r="AD25" i="3" s="1"/>
  <c r="J25" i="7" s="1"/>
  <c r="K25" i="7" s="1"/>
  <c r="L25" i="7" s="1"/>
  <c r="P25" i="7" s="1"/>
  <c r="Z21" i="3"/>
  <c r="AD21" i="3" s="1"/>
  <c r="J21" i="7" s="1"/>
  <c r="K21" i="7" s="1"/>
  <c r="L21" i="7" s="1"/>
  <c r="P21" i="7" s="1"/>
  <c r="AA18" i="3"/>
  <c r="AB8" i="3"/>
  <c r="R51" i="3"/>
  <c r="R47" i="3"/>
  <c r="R43" i="3"/>
  <c r="R39" i="3"/>
  <c r="R35" i="3"/>
  <c r="R31" i="3"/>
  <c r="R27" i="3"/>
  <c r="R23" i="3"/>
  <c r="R19" i="3"/>
  <c r="P275" i="1"/>
  <c r="AD151" i="3"/>
  <c r="J151" i="7" s="1"/>
  <c r="K151" i="7" s="1"/>
  <c r="L151" i="7" s="1"/>
  <c r="P151" i="7" s="1"/>
  <c r="AD130" i="3"/>
  <c r="J130" i="7" s="1"/>
  <c r="K130" i="7" s="1"/>
  <c r="L130" i="7" s="1"/>
  <c r="P130" i="7" s="1"/>
  <c r="AD199" i="3"/>
  <c r="J199" i="7" s="1"/>
  <c r="K199" i="7" s="1"/>
  <c r="L199" i="7" s="1"/>
  <c r="P199" i="7" s="1"/>
  <c r="AD191" i="3"/>
  <c r="J191" i="7" s="1"/>
  <c r="K191" i="7" s="1"/>
  <c r="L191" i="7" s="1"/>
  <c r="P191" i="7" s="1"/>
  <c r="AD183" i="3"/>
  <c r="J183" i="7" s="1"/>
  <c r="K183" i="7" s="1"/>
  <c r="L183" i="7" s="1"/>
  <c r="P183" i="7" s="1"/>
  <c r="AD175" i="3"/>
  <c r="J175" i="7" s="1"/>
  <c r="K175" i="7" s="1"/>
  <c r="L175" i="7" s="1"/>
  <c r="P175" i="7" s="1"/>
  <c r="AD167" i="3"/>
  <c r="J167" i="7" s="1"/>
  <c r="K167" i="7" s="1"/>
  <c r="L167" i="7" s="1"/>
  <c r="P167" i="7" s="1"/>
  <c r="J265" i="5"/>
  <c r="AD244" i="3"/>
  <c r="J244" i="7" s="1"/>
  <c r="K244" i="7" s="1"/>
  <c r="L244" i="7" s="1"/>
  <c r="P244" i="7" s="1"/>
  <c r="AD215" i="3"/>
  <c r="J215" i="7" s="1"/>
  <c r="K215" i="7" s="1"/>
  <c r="L215" i="7" s="1"/>
  <c r="P215" i="7" s="1"/>
  <c r="AD207" i="3"/>
  <c r="J207" i="7" s="1"/>
  <c r="K207" i="7" s="1"/>
  <c r="L207" i="7" s="1"/>
  <c r="P207" i="7" s="1"/>
  <c r="F265" i="2"/>
  <c r="F267" i="2" s="1"/>
  <c r="R263" i="3"/>
  <c r="R259" i="3"/>
  <c r="R255" i="3"/>
  <c r="R251" i="3"/>
  <c r="R247" i="3"/>
  <c r="R243" i="3"/>
  <c r="R239" i="3"/>
  <c r="R234" i="3"/>
  <c r="R230" i="3"/>
  <c r="R226" i="3"/>
  <c r="R222" i="3"/>
  <c r="R218" i="3"/>
  <c r="R214" i="3"/>
  <c r="R210" i="3"/>
  <c r="R206" i="3"/>
  <c r="R202" i="3"/>
  <c r="R198" i="3"/>
  <c r="R194" i="3"/>
  <c r="R190" i="3"/>
  <c r="R186" i="3"/>
  <c r="R182" i="3"/>
  <c r="R178" i="3"/>
  <c r="R174" i="3"/>
  <c r="R170" i="3"/>
  <c r="R166" i="3"/>
  <c r="R163" i="3"/>
  <c r="R159" i="3"/>
  <c r="R155" i="3"/>
  <c r="R151" i="3"/>
  <c r="R147" i="3"/>
  <c r="R143" i="3"/>
  <c r="R139" i="3"/>
  <c r="R135" i="3"/>
  <c r="R103" i="3"/>
  <c r="R99" i="3"/>
  <c r="R95" i="3"/>
  <c r="R91" i="3"/>
  <c r="R87" i="3"/>
  <c r="R83" i="3"/>
  <c r="R79" i="3"/>
  <c r="R75" i="3"/>
  <c r="R71" i="3"/>
  <c r="R67" i="3"/>
  <c r="R63" i="3"/>
  <c r="R59" i="3"/>
  <c r="R55" i="3"/>
  <c r="R48" i="3"/>
  <c r="R44" i="3"/>
  <c r="R40" i="3"/>
  <c r="R36" i="3"/>
  <c r="R32" i="3"/>
  <c r="R28" i="3"/>
  <c r="R24" i="3"/>
  <c r="R20" i="3"/>
  <c r="R261" i="3"/>
  <c r="R257" i="3"/>
  <c r="R253" i="3"/>
  <c r="R249" i="3"/>
  <c r="R245" i="3"/>
  <c r="R241" i="3"/>
  <c r="R236" i="3"/>
  <c r="R232" i="3"/>
  <c r="R228" i="3"/>
  <c r="R224" i="3"/>
  <c r="R220" i="3"/>
  <c r="R216" i="3"/>
  <c r="R212" i="3"/>
  <c r="R208" i="3"/>
  <c r="R204" i="3"/>
  <c r="R200" i="3"/>
  <c r="R196" i="3"/>
  <c r="R192" i="3"/>
  <c r="R188" i="3"/>
  <c r="R184" i="3"/>
  <c r="R180" i="3"/>
  <c r="R176" i="3"/>
  <c r="R172" i="3"/>
  <c r="R168" i="3"/>
  <c r="R165" i="3"/>
  <c r="R161" i="3"/>
  <c r="R157" i="3"/>
  <c r="R153" i="3"/>
  <c r="R149" i="3"/>
  <c r="R145" i="3"/>
  <c r="R141" i="3"/>
  <c r="R137" i="3"/>
  <c r="R133" i="3"/>
  <c r="R101" i="3"/>
  <c r="R97" i="3"/>
  <c r="R93" i="3"/>
  <c r="R89" i="3"/>
  <c r="R85" i="3"/>
  <c r="R81" i="3"/>
  <c r="R77" i="3"/>
  <c r="R73" i="3"/>
  <c r="R69" i="3"/>
  <c r="R65" i="3"/>
  <c r="R61" i="3"/>
  <c r="R57" i="3"/>
  <c r="R53" i="3"/>
  <c r="R50" i="3"/>
  <c r="R46" i="3"/>
  <c r="R42" i="3"/>
  <c r="R38" i="3"/>
  <c r="R34" i="3"/>
  <c r="R30" i="3"/>
  <c r="R26" i="3"/>
  <c r="R22" i="3"/>
  <c r="R18" i="3"/>
  <c r="AD27" i="3" l="1"/>
  <c r="J27" i="7" s="1"/>
  <c r="K27" i="7" s="1"/>
  <c r="L27" i="7" s="1"/>
  <c r="P27" i="7" s="1"/>
  <c r="AD174" i="3"/>
  <c r="J174" i="7" s="1"/>
  <c r="K174" i="7" s="1"/>
  <c r="L174" i="7" s="1"/>
  <c r="P174" i="7" s="1"/>
  <c r="AD255" i="3"/>
  <c r="J255" i="7" s="1"/>
  <c r="K255" i="7" s="1"/>
  <c r="L255" i="7" s="1"/>
  <c r="P255" i="7" s="1"/>
  <c r="AD211" i="3"/>
  <c r="J211" i="7" s="1"/>
  <c r="K211" i="7" s="1"/>
  <c r="L211" i="7" s="1"/>
  <c r="P211" i="7" s="1"/>
  <c r="AD146" i="3"/>
  <c r="J146" i="7" s="1"/>
  <c r="K146" i="7" s="1"/>
  <c r="L146" i="7" s="1"/>
  <c r="P146" i="7" s="1"/>
  <c r="AD122" i="3"/>
  <c r="J122" i="7" s="1"/>
  <c r="K122" i="7" s="1"/>
  <c r="L122" i="7" s="1"/>
  <c r="P122" i="7" s="1"/>
  <c r="AD48" i="3"/>
  <c r="J48" i="7" s="1"/>
  <c r="K48" i="7" s="1"/>
  <c r="L48" i="7" s="1"/>
  <c r="P48" i="7" s="1"/>
  <c r="AD80" i="3"/>
  <c r="J80" i="7" s="1"/>
  <c r="K80" i="7" s="1"/>
  <c r="L80" i="7" s="1"/>
  <c r="P80" i="7" s="1"/>
  <c r="AD60" i="3"/>
  <c r="J60" i="7" s="1"/>
  <c r="K60" i="7" s="1"/>
  <c r="L60" i="7" s="1"/>
  <c r="P60" i="7" s="1"/>
  <c r="AD177" i="3"/>
  <c r="J177" i="7" s="1"/>
  <c r="K177" i="7" s="1"/>
  <c r="L177" i="7" s="1"/>
  <c r="P177" i="7" s="1"/>
  <c r="AD242" i="3"/>
  <c r="J242" i="7" s="1"/>
  <c r="K242" i="7" s="1"/>
  <c r="L242" i="7" s="1"/>
  <c r="P242" i="7" s="1"/>
  <c r="AD171" i="3"/>
  <c r="J171" i="7" s="1"/>
  <c r="K171" i="7" s="1"/>
  <c r="L171" i="7" s="1"/>
  <c r="P171" i="7" s="1"/>
  <c r="AD39" i="3"/>
  <c r="J39" i="7" s="1"/>
  <c r="K39" i="7" s="1"/>
  <c r="L39" i="7" s="1"/>
  <c r="P39" i="7" s="1"/>
  <c r="AD209" i="3"/>
  <c r="J209" i="7" s="1"/>
  <c r="K209" i="7" s="1"/>
  <c r="L209" i="7" s="1"/>
  <c r="P209" i="7" s="1"/>
  <c r="AD42" i="3"/>
  <c r="J42" i="7" s="1"/>
  <c r="K42" i="7" s="1"/>
  <c r="L42" i="7" s="1"/>
  <c r="P42" i="7" s="1"/>
  <c r="AD260" i="3"/>
  <c r="J260" i="7" s="1"/>
  <c r="K260" i="7" s="1"/>
  <c r="L260" i="7" s="1"/>
  <c r="P260" i="7" s="1"/>
  <c r="AD227" i="3"/>
  <c r="J227" i="7" s="1"/>
  <c r="K227" i="7" s="1"/>
  <c r="L227" i="7" s="1"/>
  <c r="P227" i="7" s="1"/>
  <c r="AD220" i="3"/>
  <c r="J220" i="7" s="1"/>
  <c r="K220" i="7" s="1"/>
  <c r="L220" i="7" s="1"/>
  <c r="P220" i="7" s="1"/>
  <c r="AD187" i="3"/>
  <c r="J187" i="7" s="1"/>
  <c r="K187" i="7" s="1"/>
  <c r="L187" i="7" s="1"/>
  <c r="P187" i="7" s="1"/>
  <c r="AD195" i="3"/>
  <c r="J195" i="7" s="1"/>
  <c r="K195" i="7" s="1"/>
  <c r="L195" i="7" s="1"/>
  <c r="P195" i="7" s="1"/>
  <c r="AD110" i="3"/>
  <c r="J110" i="7" s="1"/>
  <c r="K110" i="7" s="1"/>
  <c r="L110" i="7" s="1"/>
  <c r="P110" i="7" s="1"/>
  <c r="AD142" i="3"/>
  <c r="J142" i="7" s="1"/>
  <c r="K142" i="7" s="1"/>
  <c r="L142" i="7" s="1"/>
  <c r="P142" i="7" s="1"/>
  <c r="AD58" i="3"/>
  <c r="J58" i="7" s="1"/>
  <c r="K58" i="7" s="1"/>
  <c r="L58" i="7" s="1"/>
  <c r="P58" i="7" s="1"/>
  <c r="AD102" i="3"/>
  <c r="J102" i="7" s="1"/>
  <c r="K102" i="7" s="1"/>
  <c r="L102" i="7" s="1"/>
  <c r="P102" i="7" s="1"/>
  <c r="AD70" i="3"/>
  <c r="J70" i="7" s="1"/>
  <c r="K70" i="7" s="1"/>
  <c r="L70" i="7" s="1"/>
  <c r="P70" i="7" s="1"/>
  <c r="AD38" i="3"/>
  <c r="J38" i="7" s="1"/>
  <c r="K38" i="7" s="1"/>
  <c r="L38" i="7" s="1"/>
  <c r="P38" i="7" s="1"/>
  <c r="AD49" i="3"/>
  <c r="J49" i="7" s="1"/>
  <c r="K49" i="7" s="1"/>
  <c r="L49" i="7" s="1"/>
  <c r="P49" i="7" s="1"/>
  <c r="AD147" i="3"/>
  <c r="J147" i="7" s="1"/>
  <c r="K147" i="7" s="1"/>
  <c r="L147" i="7" s="1"/>
  <c r="P147" i="7" s="1"/>
  <c r="G237" i="2"/>
  <c r="C237" i="1" s="1"/>
  <c r="G131" i="2"/>
  <c r="C131" i="1" s="1"/>
  <c r="AD74" i="3"/>
  <c r="J74" i="7" s="1"/>
  <c r="K74" i="7" s="1"/>
  <c r="L74" i="7" s="1"/>
  <c r="P74" i="7" s="1"/>
  <c r="AD126" i="3"/>
  <c r="J126" i="7" s="1"/>
  <c r="K126" i="7" s="1"/>
  <c r="L126" i="7" s="1"/>
  <c r="P126" i="7" s="1"/>
  <c r="AD134" i="3"/>
  <c r="J134" i="7" s="1"/>
  <c r="K134" i="7" s="1"/>
  <c r="L134" i="7" s="1"/>
  <c r="P134" i="7" s="1"/>
  <c r="AD106" i="3"/>
  <c r="J106" i="7" s="1"/>
  <c r="K106" i="7" s="1"/>
  <c r="L106" i="7" s="1"/>
  <c r="P106" i="7" s="1"/>
  <c r="AD217" i="3"/>
  <c r="J217" i="7" s="1"/>
  <c r="K217" i="7" s="1"/>
  <c r="L217" i="7" s="1"/>
  <c r="P217" i="7" s="1"/>
  <c r="AD82" i="3"/>
  <c r="J82" i="7" s="1"/>
  <c r="K82" i="7" s="1"/>
  <c r="L82" i="7" s="1"/>
  <c r="P82" i="7" s="1"/>
  <c r="AD161" i="3"/>
  <c r="J161" i="7" s="1"/>
  <c r="K161" i="7" s="1"/>
  <c r="L161" i="7" s="1"/>
  <c r="P161" i="7" s="1"/>
  <c r="AD224" i="3"/>
  <c r="J224" i="7" s="1"/>
  <c r="K224" i="7" s="1"/>
  <c r="L224" i="7" s="1"/>
  <c r="P224" i="7" s="1"/>
  <c r="AD20" i="3"/>
  <c r="J20" i="7" s="1"/>
  <c r="K20" i="7" s="1"/>
  <c r="L20" i="7" s="1"/>
  <c r="P20" i="7" s="1"/>
  <c r="AD52" i="3"/>
  <c r="J52" i="7" s="1"/>
  <c r="K52" i="7" s="1"/>
  <c r="L52" i="7" s="1"/>
  <c r="P52" i="7" s="1"/>
  <c r="AD84" i="3"/>
  <c r="J84" i="7" s="1"/>
  <c r="K84" i="7" s="1"/>
  <c r="L84" i="7" s="1"/>
  <c r="P84" i="7" s="1"/>
  <c r="AD6" i="3"/>
  <c r="J6" i="7" s="1"/>
  <c r="K6" i="7" s="1"/>
  <c r="L6" i="7" s="1"/>
  <c r="P6" i="7" s="1"/>
  <c r="AD169" i="3"/>
  <c r="J169" i="7" s="1"/>
  <c r="K169" i="7" s="1"/>
  <c r="L169" i="7" s="1"/>
  <c r="P169" i="7" s="1"/>
  <c r="AD233" i="3"/>
  <c r="J233" i="7" s="1"/>
  <c r="K233" i="7" s="1"/>
  <c r="L233" i="7" s="1"/>
  <c r="P233" i="7" s="1"/>
  <c r="AD34" i="3"/>
  <c r="J34" i="7" s="1"/>
  <c r="K34" i="7" s="1"/>
  <c r="L34" i="7" s="1"/>
  <c r="P34" i="7" s="1"/>
  <c r="AD90" i="3"/>
  <c r="J90" i="7" s="1"/>
  <c r="K90" i="7" s="1"/>
  <c r="L90" i="7" s="1"/>
  <c r="P90" i="7" s="1"/>
  <c r="AD200" i="3"/>
  <c r="J200" i="7" s="1"/>
  <c r="K200" i="7" s="1"/>
  <c r="L200" i="7" s="1"/>
  <c r="P200" i="7" s="1"/>
  <c r="AD44" i="3"/>
  <c r="J44" i="7" s="1"/>
  <c r="K44" i="7" s="1"/>
  <c r="L44" i="7" s="1"/>
  <c r="P44" i="7" s="1"/>
  <c r="AD66" i="3"/>
  <c r="J66" i="7" s="1"/>
  <c r="K66" i="7" s="1"/>
  <c r="L66" i="7" s="1"/>
  <c r="P66" i="7" s="1"/>
  <c r="AD253" i="3"/>
  <c r="J253" i="7" s="1"/>
  <c r="K253" i="7" s="1"/>
  <c r="L253" i="7" s="1"/>
  <c r="P253" i="7" s="1"/>
  <c r="AD210" i="3"/>
  <c r="J210" i="7" s="1"/>
  <c r="K210" i="7" s="1"/>
  <c r="L210" i="7" s="1"/>
  <c r="P210" i="7" s="1"/>
  <c r="AD116" i="3"/>
  <c r="J116" i="7" s="1"/>
  <c r="K116" i="7" s="1"/>
  <c r="L116" i="7" s="1"/>
  <c r="P116" i="7" s="1"/>
  <c r="AD203" i="3"/>
  <c r="J203" i="7" s="1"/>
  <c r="K203" i="7" s="1"/>
  <c r="L203" i="7" s="1"/>
  <c r="P203" i="7" s="1"/>
  <c r="AD139" i="3"/>
  <c r="J139" i="7" s="1"/>
  <c r="K139" i="7" s="1"/>
  <c r="L139" i="7" s="1"/>
  <c r="P139" i="7" s="1"/>
  <c r="AD54" i="3"/>
  <c r="J54" i="7" s="1"/>
  <c r="K54" i="7" s="1"/>
  <c r="L54" i="7" s="1"/>
  <c r="P54" i="7" s="1"/>
  <c r="AD208" i="3"/>
  <c r="J208" i="7" s="1"/>
  <c r="K208" i="7" s="1"/>
  <c r="L208" i="7" s="1"/>
  <c r="P208" i="7" s="1"/>
  <c r="AD158" i="3"/>
  <c r="J158" i="7" s="1"/>
  <c r="K158" i="7" s="1"/>
  <c r="L158" i="7" s="1"/>
  <c r="P158" i="7" s="1"/>
  <c r="AD98" i="3"/>
  <c r="J98" i="7" s="1"/>
  <c r="K98" i="7" s="1"/>
  <c r="L98" i="7" s="1"/>
  <c r="P98" i="7" s="1"/>
  <c r="AD45" i="3"/>
  <c r="J45" i="7" s="1"/>
  <c r="K45" i="7" s="1"/>
  <c r="L45" i="7" s="1"/>
  <c r="P45" i="7" s="1"/>
  <c r="AD144" i="3"/>
  <c r="J144" i="7" s="1"/>
  <c r="K144" i="7" s="1"/>
  <c r="L144" i="7" s="1"/>
  <c r="P144" i="7" s="1"/>
  <c r="AD235" i="3"/>
  <c r="J235" i="7" s="1"/>
  <c r="K235" i="7" s="1"/>
  <c r="L235" i="7" s="1"/>
  <c r="P235" i="7" s="1"/>
  <c r="AD232" i="3"/>
  <c r="J232" i="7" s="1"/>
  <c r="K232" i="7" s="1"/>
  <c r="L232" i="7" s="1"/>
  <c r="P232" i="7" s="1"/>
  <c r="AD239" i="3"/>
  <c r="J239" i="7" s="1"/>
  <c r="K239" i="7" s="1"/>
  <c r="L239" i="7" s="1"/>
  <c r="P239" i="7" s="1"/>
  <c r="AD14" i="3"/>
  <c r="J14" i="7" s="1"/>
  <c r="K14" i="7" s="1"/>
  <c r="L14" i="7" s="1"/>
  <c r="P14" i="7" s="1"/>
  <c r="AD206" i="3"/>
  <c r="J206" i="7" s="1"/>
  <c r="K206" i="7" s="1"/>
  <c r="L206" i="7" s="1"/>
  <c r="P206" i="7" s="1"/>
  <c r="AD179" i="3"/>
  <c r="J179" i="7" s="1"/>
  <c r="K179" i="7" s="1"/>
  <c r="L179" i="7" s="1"/>
  <c r="P179" i="7" s="1"/>
  <c r="AD86" i="3"/>
  <c r="J86" i="7" s="1"/>
  <c r="K86" i="7" s="1"/>
  <c r="L86" i="7" s="1"/>
  <c r="P86" i="7" s="1"/>
  <c r="AD185" i="3"/>
  <c r="J185" i="7" s="1"/>
  <c r="K185" i="7" s="1"/>
  <c r="L185" i="7" s="1"/>
  <c r="P185" i="7" s="1"/>
  <c r="AD250" i="3"/>
  <c r="J250" i="7" s="1"/>
  <c r="K250" i="7" s="1"/>
  <c r="L250" i="7" s="1"/>
  <c r="P250" i="7" s="1"/>
  <c r="AD32" i="3"/>
  <c r="J32" i="7" s="1"/>
  <c r="K32" i="7" s="1"/>
  <c r="L32" i="7" s="1"/>
  <c r="P32" i="7" s="1"/>
  <c r="AD64" i="3"/>
  <c r="J64" i="7" s="1"/>
  <c r="K64" i="7" s="1"/>
  <c r="L64" i="7" s="1"/>
  <c r="P64" i="7" s="1"/>
  <c r="AD162" i="3"/>
  <c r="J162" i="7" s="1"/>
  <c r="K162" i="7" s="1"/>
  <c r="L162" i="7" s="1"/>
  <c r="P162" i="7" s="1"/>
  <c r="AD225" i="3"/>
  <c r="J225" i="7" s="1"/>
  <c r="K225" i="7" s="1"/>
  <c r="L225" i="7" s="1"/>
  <c r="P225" i="7" s="1"/>
  <c r="AD163" i="3"/>
  <c r="J163" i="7" s="1"/>
  <c r="K163" i="7" s="1"/>
  <c r="L163" i="7" s="1"/>
  <c r="P163" i="7" s="1"/>
  <c r="AD184" i="3"/>
  <c r="J184" i="7" s="1"/>
  <c r="K184" i="7" s="1"/>
  <c r="L184" i="7" s="1"/>
  <c r="P184" i="7" s="1"/>
  <c r="AD204" i="3"/>
  <c r="J204" i="7" s="1"/>
  <c r="K204" i="7" s="1"/>
  <c r="L204" i="7" s="1"/>
  <c r="P204" i="7" s="1"/>
  <c r="AD249" i="3"/>
  <c r="J249" i="7" s="1"/>
  <c r="K249" i="7" s="1"/>
  <c r="L249" i="7" s="1"/>
  <c r="P249" i="7" s="1"/>
  <c r="AD173" i="3"/>
  <c r="J173" i="7" s="1"/>
  <c r="K173" i="7" s="1"/>
  <c r="L173" i="7" s="1"/>
  <c r="P173" i="7" s="1"/>
  <c r="AD150" i="3"/>
  <c r="J150" i="7" s="1"/>
  <c r="K150" i="7" s="1"/>
  <c r="L150" i="7" s="1"/>
  <c r="P150" i="7" s="1"/>
  <c r="AD219" i="3"/>
  <c r="J219" i="7" s="1"/>
  <c r="K219" i="7" s="1"/>
  <c r="L219" i="7" s="1"/>
  <c r="P219" i="7" s="1"/>
  <c r="AD168" i="3"/>
  <c r="J168" i="7" s="1"/>
  <c r="K168" i="7" s="1"/>
  <c r="L168" i="7" s="1"/>
  <c r="P168" i="7" s="1"/>
  <c r="AD189" i="3"/>
  <c r="J189" i="7" s="1"/>
  <c r="K189" i="7" s="1"/>
  <c r="L189" i="7" s="1"/>
  <c r="P189" i="7" s="1"/>
  <c r="AD192" i="3"/>
  <c r="J192" i="7" s="1"/>
  <c r="K192" i="7" s="1"/>
  <c r="L192" i="7" s="1"/>
  <c r="P192" i="7" s="1"/>
  <c r="AD257" i="3"/>
  <c r="J257" i="7" s="1"/>
  <c r="K257" i="7" s="1"/>
  <c r="L257" i="7" s="1"/>
  <c r="P257" i="7" s="1"/>
  <c r="AD238" i="3"/>
  <c r="J238" i="7" s="1"/>
  <c r="K238" i="7" s="1"/>
  <c r="L238" i="7" s="1"/>
  <c r="P238" i="7" s="1"/>
  <c r="AD156" i="3"/>
  <c r="J156" i="7" s="1"/>
  <c r="K156" i="7" s="1"/>
  <c r="L156" i="7" s="1"/>
  <c r="P156" i="7" s="1"/>
  <c r="AD149" i="3"/>
  <c r="J149" i="7" s="1"/>
  <c r="K149" i="7" s="1"/>
  <c r="L149" i="7" s="1"/>
  <c r="P149" i="7" s="1"/>
  <c r="AD193" i="3"/>
  <c r="J193" i="7" s="1"/>
  <c r="K193" i="7" s="1"/>
  <c r="L193" i="7" s="1"/>
  <c r="P193" i="7" s="1"/>
  <c r="AD258" i="3"/>
  <c r="J258" i="7" s="1"/>
  <c r="K258" i="7" s="1"/>
  <c r="L258" i="7" s="1"/>
  <c r="P258" i="7" s="1"/>
  <c r="AD172" i="3"/>
  <c r="J172" i="7" s="1"/>
  <c r="K172" i="7" s="1"/>
  <c r="L172" i="7" s="1"/>
  <c r="P172" i="7" s="1"/>
  <c r="AD216" i="3"/>
  <c r="J216" i="7" s="1"/>
  <c r="K216" i="7" s="1"/>
  <c r="L216" i="7" s="1"/>
  <c r="P216" i="7" s="1"/>
  <c r="AD236" i="3"/>
  <c r="J236" i="7" s="1"/>
  <c r="K236" i="7" s="1"/>
  <c r="L236" i="7" s="1"/>
  <c r="P236" i="7" s="1"/>
  <c r="AD160" i="3"/>
  <c r="J160" i="7" s="1"/>
  <c r="K160" i="7" s="1"/>
  <c r="L160" i="7" s="1"/>
  <c r="P160" i="7" s="1"/>
  <c r="AD214" i="3"/>
  <c r="J214" i="7" s="1"/>
  <c r="K214" i="7" s="1"/>
  <c r="L214" i="7" s="1"/>
  <c r="P214" i="7" s="1"/>
  <c r="AD252" i="3"/>
  <c r="J252" i="7" s="1"/>
  <c r="K252" i="7" s="1"/>
  <c r="L252" i="7" s="1"/>
  <c r="P252" i="7" s="1"/>
  <c r="AD181" i="3"/>
  <c r="J181" i="7" s="1"/>
  <c r="K181" i="7" s="1"/>
  <c r="L181" i="7" s="1"/>
  <c r="P181" i="7" s="1"/>
  <c r="AD188" i="3"/>
  <c r="J188" i="7" s="1"/>
  <c r="K188" i="7" s="1"/>
  <c r="L188" i="7" s="1"/>
  <c r="P188" i="7" s="1"/>
  <c r="AD201" i="3"/>
  <c r="J201" i="7" s="1"/>
  <c r="K201" i="7" s="1"/>
  <c r="L201" i="7" s="1"/>
  <c r="P201" i="7" s="1"/>
  <c r="AD155" i="3"/>
  <c r="J155" i="7" s="1"/>
  <c r="K155" i="7" s="1"/>
  <c r="L155" i="7" s="1"/>
  <c r="P155" i="7" s="1"/>
  <c r="AD176" i="3"/>
  <c r="J176" i="7" s="1"/>
  <c r="K176" i="7" s="1"/>
  <c r="L176" i="7" s="1"/>
  <c r="P176" i="7" s="1"/>
  <c r="AD241" i="3"/>
  <c r="J241" i="7" s="1"/>
  <c r="K241" i="7" s="1"/>
  <c r="L241" i="7" s="1"/>
  <c r="P241" i="7" s="1"/>
  <c r="AD245" i="3"/>
  <c r="J245" i="7" s="1"/>
  <c r="K245" i="7" s="1"/>
  <c r="L245" i="7" s="1"/>
  <c r="P245" i="7" s="1"/>
  <c r="AD50" i="3"/>
  <c r="J50" i="7" s="1"/>
  <c r="K50" i="7" s="1"/>
  <c r="L50" i="7" s="1"/>
  <c r="P50" i="7" s="1"/>
  <c r="AD152" i="3"/>
  <c r="J152" i="7" s="1"/>
  <c r="K152" i="7" s="1"/>
  <c r="L152" i="7" s="1"/>
  <c r="P152" i="7" s="1"/>
  <c r="AD148" i="3"/>
  <c r="J148" i="7" s="1"/>
  <c r="K148" i="7" s="1"/>
  <c r="L148" i="7" s="1"/>
  <c r="P148" i="7" s="1"/>
  <c r="AD186" i="3"/>
  <c r="J186" i="7" s="1"/>
  <c r="K186" i="7" s="1"/>
  <c r="L186" i="7" s="1"/>
  <c r="P186" i="7" s="1"/>
  <c r="AD196" i="3"/>
  <c r="J196" i="7" s="1"/>
  <c r="K196" i="7" s="1"/>
  <c r="L196" i="7" s="1"/>
  <c r="P196" i="7" s="1"/>
  <c r="AD218" i="3"/>
  <c r="J218" i="7" s="1"/>
  <c r="K218" i="7" s="1"/>
  <c r="L218" i="7" s="1"/>
  <c r="P218" i="7" s="1"/>
  <c r="AD228" i="3"/>
  <c r="J228" i="7" s="1"/>
  <c r="K228" i="7" s="1"/>
  <c r="L228" i="7" s="1"/>
  <c r="P228" i="7" s="1"/>
  <c r="AD251" i="3"/>
  <c r="J251" i="7" s="1"/>
  <c r="K251" i="7" s="1"/>
  <c r="L251" i="7" s="1"/>
  <c r="P251" i="7" s="1"/>
  <c r="AD261" i="3"/>
  <c r="J261" i="7" s="1"/>
  <c r="K261" i="7" s="1"/>
  <c r="L261" i="7" s="1"/>
  <c r="P261" i="7" s="1"/>
  <c r="AD229" i="3"/>
  <c r="J229" i="7" s="1"/>
  <c r="K229" i="7" s="1"/>
  <c r="L229" i="7" s="1"/>
  <c r="P229" i="7" s="1"/>
  <c r="AD166" i="3"/>
  <c r="J166" i="7" s="1"/>
  <c r="K166" i="7" s="1"/>
  <c r="L166" i="7" s="1"/>
  <c r="P166" i="7" s="1"/>
  <c r="AD247" i="3"/>
  <c r="J247" i="7" s="1"/>
  <c r="K247" i="7" s="1"/>
  <c r="L247" i="7" s="1"/>
  <c r="P247" i="7" s="1"/>
  <c r="AD62" i="3"/>
  <c r="J62" i="7" s="1"/>
  <c r="K62" i="7" s="1"/>
  <c r="L62" i="7" s="1"/>
  <c r="P62" i="7" s="1"/>
  <c r="AD78" i="3"/>
  <c r="J78" i="7" s="1"/>
  <c r="K78" i="7" s="1"/>
  <c r="L78" i="7" s="1"/>
  <c r="P78" i="7" s="1"/>
  <c r="AD26" i="3"/>
  <c r="J26" i="7" s="1"/>
  <c r="K26" i="7" s="1"/>
  <c r="L26" i="7" s="1"/>
  <c r="P26" i="7" s="1"/>
  <c r="AD94" i="3"/>
  <c r="J94" i="7" s="1"/>
  <c r="K94" i="7" s="1"/>
  <c r="L94" i="7" s="1"/>
  <c r="P94" i="7" s="1"/>
  <c r="AD154" i="3"/>
  <c r="J154" i="7" s="1"/>
  <c r="K154" i="7" s="1"/>
  <c r="L154" i="7" s="1"/>
  <c r="P154" i="7" s="1"/>
  <c r="AD46" i="3"/>
  <c r="J46" i="7" s="1"/>
  <c r="K46" i="7" s="1"/>
  <c r="L46" i="7" s="1"/>
  <c r="P46" i="7" s="1"/>
  <c r="AD170" i="3"/>
  <c r="J170" i="7" s="1"/>
  <c r="K170" i="7" s="1"/>
  <c r="L170" i="7" s="1"/>
  <c r="P170" i="7" s="1"/>
  <c r="AD180" i="3"/>
  <c r="J180" i="7" s="1"/>
  <c r="K180" i="7" s="1"/>
  <c r="L180" i="7" s="1"/>
  <c r="P180" i="7" s="1"/>
  <c r="AD202" i="3"/>
  <c r="J202" i="7" s="1"/>
  <c r="K202" i="7" s="1"/>
  <c r="L202" i="7" s="1"/>
  <c r="P202" i="7" s="1"/>
  <c r="AD212" i="3"/>
  <c r="J212" i="7" s="1"/>
  <c r="K212" i="7" s="1"/>
  <c r="L212" i="7" s="1"/>
  <c r="P212" i="7" s="1"/>
  <c r="AD234" i="3"/>
  <c r="J234" i="7" s="1"/>
  <c r="K234" i="7" s="1"/>
  <c r="L234" i="7" s="1"/>
  <c r="P234" i="7" s="1"/>
  <c r="AD254" i="3"/>
  <c r="J254" i="7" s="1"/>
  <c r="K254" i="7" s="1"/>
  <c r="L254" i="7" s="1"/>
  <c r="P254" i="7" s="1"/>
  <c r="AD190" i="3"/>
  <c r="J190" i="7" s="1"/>
  <c r="K190" i="7" s="1"/>
  <c r="L190" i="7" s="1"/>
  <c r="P190" i="7" s="1"/>
  <c r="AD222" i="3"/>
  <c r="J222" i="7" s="1"/>
  <c r="K222" i="7" s="1"/>
  <c r="L222" i="7" s="1"/>
  <c r="P222" i="7" s="1"/>
  <c r="AD205" i="3"/>
  <c r="J205" i="7" s="1"/>
  <c r="K205" i="7" s="1"/>
  <c r="L205" i="7" s="1"/>
  <c r="P205" i="7" s="1"/>
  <c r="AD55" i="3"/>
  <c r="J55" i="7" s="1"/>
  <c r="K55" i="7" s="1"/>
  <c r="L55" i="7" s="1"/>
  <c r="P55" i="7" s="1"/>
  <c r="AD145" i="3"/>
  <c r="J145" i="7" s="1"/>
  <c r="K145" i="7" s="1"/>
  <c r="L145" i="7" s="1"/>
  <c r="P145" i="7" s="1"/>
  <c r="AD10" i="3"/>
  <c r="J10" i="7" s="1"/>
  <c r="K10" i="7" s="1"/>
  <c r="L10" i="7" s="1"/>
  <c r="P10" i="7" s="1"/>
  <c r="AD153" i="3"/>
  <c r="J153" i="7" s="1"/>
  <c r="K153" i="7" s="1"/>
  <c r="L153" i="7" s="1"/>
  <c r="P153" i="7" s="1"/>
  <c r="AD178" i="3"/>
  <c r="J178" i="7" s="1"/>
  <c r="K178" i="7" s="1"/>
  <c r="L178" i="7" s="1"/>
  <c r="P178" i="7" s="1"/>
  <c r="AD194" i="3"/>
  <c r="J194" i="7" s="1"/>
  <c r="K194" i="7" s="1"/>
  <c r="L194" i="7" s="1"/>
  <c r="P194" i="7" s="1"/>
  <c r="AD226" i="3"/>
  <c r="J226" i="7" s="1"/>
  <c r="K226" i="7" s="1"/>
  <c r="L226" i="7" s="1"/>
  <c r="P226" i="7" s="1"/>
  <c r="AD243" i="3"/>
  <c r="J243" i="7" s="1"/>
  <c r="K243" i="7" s="1"/>
  <c r="L243" i="7" s="1"/>
  <c r="P243" i="7" s="1"/>
  <c r="AD259" i="3"/>
  <c r="J259" i="7" s="1"/>
  <c r="K259" i="7" s="1"/>
  <c r="L259" i="7" s="1"/>
  <c r="P259" i="7" s="1"/>
  <c r="AD135" i="3"/>
  <c r="J135" i="7" s="1"/>
  <c r="K135" i="7" s="1"/>
  <c r="L135" i="7" s="1"/>
  <c r="P135" i="7" s="1"/>
  <c r="AD18" i="3"/>
  <c r="J18" i="7" s="1"/>
  <c r="K18" i="7" s="1"/>
  <c r="L18" i="7" s="1"/>
  <c r="P18" i="7" s="1"/>
  <c r="AD182" i="3"/>
  <c r="J182" i="7" s="1"/>
  <c r="K182" i="7" s="1"/>
  <c r="L182" i="7" s="1"/>
  <c r="P182" i="7" s="1"/>
  <c r="AD263" i="3"/>
  <c r="J263" i="7" s="1"/>
  <c r="K263" i="7" s="1"/>
  <c r="L263" i="7" s="1"/>
  <c r="P263" i="7" s="1"/>
  <c r="AD197" i="3"/>
  <c r="J197" i="7" s="1"/>
  <c r="K197" i="7" s="1"/>
  <c r="L197" i="7" s="1"/>
  <c r="P197" i="7" s="1"/>
  <c r="H265" i="5"/>
  <c r="AD262" i="3"/>
  <c r="J262" i="7" s="1"/>
  <c r="K262" i="7" s="1"/>
  <c r="L262" i="7" s="1"/>
  <c r="P262" i="7" s="1"/>
  <c r="AD230" i="3"/>
  <c r="J230" i="7" s="1"/>
  <c r="K230" i="7" s="1"/>
  <c r="L230" i="7" s="1"/>
  <c r="P230" i="7" s="1"/>
  <c r="AD246" i="3"/>
  <c r="J246" i="7" s="1"/>
  <c r="K246" i="7" s="1"/>
  <c r="L246" i="7" s="1"/>
  <c r="P246" i="7" s="1"/>
  <c r="AD108" i="3"/>
  <c r="J108" i="7" s="1"/>
  <c r="K108" i="7" s="1"/>
  <c r="L108" i="7" s="1"/>
  <c r="P108" i="7" s="1"/>
  <c r="AD213" i="3"/>
  <c r="J213" i="7" s="1"/>
  <c r="K213" i="7" s="1"/>
  <c r="L213" i="7" s="1"/>
  <c r="P213" i="7" s="1"/>
  <c r="AD198" i="3"/>
  <c r="J198" i="7" s="1"/>
  <c r="K198" i="7" s="1"/>
  <c r="L198" i="7" s="1"/>
  <c r="P198" i="7" s="1"/>
  <c r="AD15" i="3"/>
  <c r="J15" i="7" s="1"/>
  <c r="K15" i="7" s="1"/>
  <c r="L15" i="7" s="1"/>
  <c r="P15" i="7" s="1"/>
  <c r="AD23" i="3"/>
  <c r="J23" i="7" s="1"/>
  <c r="K23" i="7" s="1"/>
  <c r="L23" i="7" s="1"/>
  <c r="P23" i="7" s="1"/>
  <c r="AD138" i="3"/>
  <c r="J138" i="7" s="1"/>
  <c r="K138" i="7" s="1"/>
  <c r="L138" i="7" s="1"/>
  <c r="P138" i="7" s="1"/>
  <c r="AD79" i="3"/>
  <c r="J79" i="7" s="1"/>
  <c r="K79" i="7" s="1"/>
  <c r="L79" i="7" s="1"/>
  <c r="P79" i="7" s="1"/>
  <c r="AD119" i="3"/>
  <c r="J119" i="7" s="1"/>
  <c r="K119" i="7" s="1"/>
  <c r="L119" i="7" s="1"/>
  <c r="P119" i="7" s="1"/>
  <c r="AD137" i="3"/>
  <c r="J137" i="7" s="1"/>
  <c r="K137" i="7" s="1"/>
  <c r="L137" i="7" s="1"/>
  <c r="P137" i="7" s="1"/>
  <c r="AD30" i="3"/>
  <c r="J30" i="7" s="1"/>
  <c r="K30" i="7" s="1"/>
  <c r="L30" i="7" s="1"/>
  <c r="P30" i="7" s="1"/>
  <c r="AD109" i="3"/>
  <c r="J109" i="7" s="1"/>
  <c r="K109" i="7" s="1"/>
  <c r="L109" i="7" s="1"/>
  <c r="P109" i="7" s="1"/>
  <c r="AD75" i="3"/>
  <c r="J75" i="7" s="1"/>
  <c r="K75" i="7" s="1"/>
  <c r="L75" i="7" s="1"/>
  <c r="P75" i="7" s="1"/>
  <c r="AD113" i="3"/>
  <c r="J113" i="7" s="1"/>
  <c r="K113" i="7" s="1"/>
  <c r="L113" i="7" s="1"/>
  <c r="P113" i="7" s="1"/>
  <c r="AD91" i="3"/>
  <c r="J91" i="7" s="1"/>
  <c r="K91" i="7" s="1"/>
  <c r="L91" i="7" s="1"/>
  <c r="P91" i="7" s="1"/>
  <c r="AD111" i="3"/>
  <c r="J111" i="7" s="1"/>
  <c r="K111" i="7" s="1"/>
  <c r="L111" i="7" s="1"/>
  <c r="P111" i="7" s="1"/>
  <c r="AD8" i="3"/>
  <c r="J8" i="7" s="1"/>
  <c r="K8" i="7" s="1"/>
  <c r="L8" i="7" s="1"/>
  <c r="P8" i="7" s="1"/>
  <c r="AD43" i="3"/>
  <c r="J43" i="7" s="1"/>
  <c r="K43" i="7" s="1"/>
  <c r="L43" i="7" s="1"/>
  <c r="P43" i="7" s="1"/>
  <c r="AD129" i="3"/>
  <c r="J129" i="7" s="1"/>
  <c r="K129" i="7" s="1"/>
  <c r="L129" i="7" s="1"/>
  <c r="P129" i="7" s="1"/>
  <c r="AD22" i="3"/>
  <c r="J22" i="7" s="1"/>
  <c r="K22" i="7" s="1"/>
  <c r="L22" i="7" s="1"/>
  <c r="P22" i="7" s="1"/>
  <c r="AD133" i="3"/>
  <c r="J133" i="7" s="1"/>
  <c r="K133" i="7" s="1"/>
  <c r="L133" i="7" s="1"/>
  <c r="P133" i="7" s="1"/>
  <c r="AD59" i="3"/>
  <c r="J59" i="7" s="1"/>
  <c r="K59" i="7" s="1"/>
  <c r="L59" i="7" s="1"/>
  <c r="P59" i="7" s="1"/>
  <c r="AD120" i="3"/>
  <c r="J120" i="7" s="1"/>
  <c r="K120" i="7" s="1"/>
  <c r="L120" i="7" s="1"/>
  <c r="P120" i="7" s="1"/>
  <c r="AD165" i="3"/>
  <c r="J165" i="7" s="1"/>
  <c r="K165" i="7" s="1"/>
  <c r="L165" i="7" s="1"/>
  <c r="P165" i="7" s="1"/>
  <c r="J267" i="5"/>
  <c r="Z265" i="3"/>
  <c r="AD51" i="3"/>
  <c r="J51" i="7" s="1"/>
  <c r="K51" i="7" s="1"/>
  <c r="L51" i="7" s="1"/>
  <c r="P51" i="7" s="1"/>
  <c r="AD47" i="3"/>
  <c r="J47" i="7" s="1"/>
  <c r="K47" i="7" s="1"/>
  <c r="L47" i="7" s="1"/>
  <c r="P47" i="7" s="1"/>
  <c r="AD123" i="3"/>
  <c r="J123" i="7" s="1"/>
  <c r="K123" i="7" s="1"/>
  <c r="L123" i="7" s="1"/>
  <c r="P123" i="7" s="1"/>
  <c r="AD157" i="3"/>
  <c r="J157" i="7" s="1"/>
  <c r="K157" i="7" s="1"/>
  <c r="L157" i="7" s="1"/>
  <c r="P157" i="7" s="1"/>
  <c r="AA265" i="3"/>
  <c r="AD87" i="3"/>
  <c r="J87" i="7" s="1"/>
  <c r="K87" i="7" s="1"/>
  <c r="L87" i="7" s="1"/>
  <c r="P87" i="7" s="1"/>
  <c r="AD11" i="3"/>
  <c r="J11" i="7" s="1"/>
  <c r="K11" i="7" s="1"/>
  <c r="L11" i="7" s="1"/>
  <c r="P11" i="7" s="1"/>
  <c r="W267" i="3"/>
  <c r="AA267" i="3" s="1"/>
  <c r="AD125" i="3"/>
  <c r="J125" i="7" s="1"/>
  <c r="K125" i="7" s="1"/>
  <c r="L125" i="7" s="1"/>
  <c r="P125" i="7" s="1"/>
  <c r="AD71" i="3"/>
  <c r="J71" i="7" s="1"/>
  <c r="K71" i="7" s="1"/>
  <c r="L71" i="7" s="1"/>
  <c r="P71" i="7" s="1"/>
  <c r="AD112" i="3"/>
  <c r="J112" i="7" s="1"/>
  <c r="K112" i="7" s="1"/>
  <c r="L112" i="7" s="1"/>
  <c r="P112" i="7" s="1"/>
  <c r="AD128" i="3"/>
  <c r="J128" i="7" s="1"/>
  <c r="K128" i="7" s="1"/>
  <c r="L128" i="7" s="1"/>
  <c r="P128" i="7" s="1"/>
  <c r="AD124" i="3"/>
  <c r="J124" i="7" s="1"/>
  <c r="K124" i="7" s="1"/>
  <c r="L124" i="7" s="1"/>
  <c r="P124" i="7" s="1"/>
  <c r="AD7" i="3"/>
  <c r="J7" i="7" s="1"/>
  <c r="K7" i="7" s="1"/>
  <c r="L7" i="7" s="1"/>
  <c r="P7" i="7" s="1"/>
  <c r="AD35" i="3"/>
  <c r="J35" i="7" s="1"/>
  <c r="K35" i="7" s="1"/>
  <c r="L35" i="7" s="1"/>
  <c r="P35" i="7" s="1"/>
  <c r="AD19" i="3"/>
  <c r="J19" i="7" s="1"/>
  <c r="K19" i="7" s="1"/>
  <c r="L19" i="7" s="1"/>
  <c r="P19" i="7" s="1"/>
  <c r="AD141" i="3"/>
  <c r="J141" i="7" s="1"/>
  <c r="K141" i="7" s="1"/>
  <c r="L141" i="7" s="1"/>
  <c r="P141" i="7" s="1"/>
  <c r="AD117" i="3"/>
  <c r="J117" i="7" s="1"/>
  <c r="K117" i="7" s="1"/>
  <c r="L117" i="7" s="1"/>
  <c r="P117" i="7" s="1"/>
  <c r="AD63" i="3"/>
  <c r="J63" i="7" s="1"/>
  <c r="K63" i="7" s="1"/>
  <c r="L63" i="7" s="1"/>
  <c r="P63" i="7" s="1"/>
  <c r="AD115" i="3"/>
  <c r="J115" i="7" s="1"/>
  <c r="K115" i="7" s="1"/>
  <c r="L115" i="7" s="1"/>
  <c r="P115" i="7" s="1"/>
  <c r="AD67" i="3"/>
  <c r="J67" i="7" s="1"/>
  <c r="K67" i="7" s="1"/>
  <c r="L67" i="7" s="1"/>
  <c r="P67" i="7" s="1"/>
  <c r="AD83" i="3"/>
  <c r="J83" i="7" s="1"/>
  <c r="K83" i="7" s="1"/>
  <c r="L83" i="7" s="1"/>
  <c r="P83" i="7" s="1"/>
  <c r="AD12" i="3"/>
  <c r="J12" i="7" s="1"/>
  <c r="K12" i="7" s="1"/>
  <c r="L12" i="7" s="1"/>
  <c r="P12" i="7" s="1"/>
  <c r="AD95" i="3"/>
  <c r="J95" i="7" s="1"/>
  <c r="K95" i="7" s="1"/>
  <c r="L95" i="7" s="1"/>
  <c r="P95" i="7" s="1"/>
  <c r="AD31" i="3"/>
  <c r="J31" i="7" s="1"/>
  <c r="K31" i="7" s="1"/>
  <c r="L31" i="7" s="1"/>
  <c r="P31" i="7" s="1"/>
  <c r="AB267" i="3"/>
  <c r="Z267" i="3"/>
  <c r="AB265" i="3"/>
  <c r="P5" i="7"/>
  <c r="R265" i="3"/>
  <c r="R267" i="3" s="1"/>
  <c r="P143" i="7"/>
  <c r="G6" i="2"/>
  <c r="C6" i="1" s="1"/>
  <c r="G8" i="2"/>
  <c r="C8" i="1" s="1"/>
  <c r="G10" i="2"/>
  <c r="C10" i="1" s="1"/>
  <c r="G12" i="2"/>
  <c r="C12" i="1" s="1"/>
  <c r="G14" i="2"/>
  <c r="C14" i="1" s="1"/>
  <c r="G16" i="2"/>
  <c r="C16" i="1" s="1"/>
  <c r="G18" i="2"/>
  <c r="C18" i="1" s="1"/>
  <c r="G20" i="2"/>
  <c r="C20" i="1" s="1"/>
  <c r="G22" i="2"/>
  <c r="C22" i="1" s="1"/>
  <c r="G24" i="2"/>
  <c r="C24" i="1" s="1"/>
  <c r="G26" i="2"/>
  <c r="C26" i="1" s="1"/>
  <c r="G28" i="2"/>
  <c r="C28" i="1" s="1"/>
  <c r="G30" i="2"/>
  <c r="C30" i="1" s="1"/>
  <c r="G32" i="2"/>
  <c r="C32" i="1" s="1"/>
  <c r="G34" i="2"/>
  <c r="C34" i="1" s="1"/>
  <c r="G36" i="2"/>
  <c r="C36" i="1" s="1"/>
  <c r="G38" i="2"/>
  <c r="C38" i="1" s="1"/>
  <c r="G40" i="2"/>
  <c r="C40" i="1" s="1"/>
  <c r="G42" i="2"/>
  <c r="C42" i="1" s="1"/>
  <c r="G44" i="2"/>
  <c r="C44" i="1" s="1"/>
  <c r="G46" i="2"/>
  <c r="C46" i="1" s="1"/>
  <c r="G48" i="2"/>
  <c r="C48" i="1" s="1"/>
  <c r="G50" i="2"/>
  <c r="C50" i="1" s="1"/>
  <c r="G53" i="2"/>
  <c r="C53" i="1" s="1"/>
  <c r="G55" i="2"/>
  <c r="C55" i="1" s="1"/>
  <c r="G57" i="2"/>
  <c r="C57" i="1" s="1"/>
  <c r="G59" i="2"/>
  <c r="C59" i="1" s="1"/>
  <c r="G61" i="2"/>
  <c r="C61" i="1" s="1"/>
  <c r="G63" i="2"/>
  <c r="C63" i="1" s="1"/>
  <c r="G65" i="2"/>
  <c r="C65" i="1" s="1"/>
  <c r="G67" i="2"/>
  <c r="C67" i="1" s="1"/>
  <c r="G69" i="2"/>
  <c r="C69" i="1" s="1"/>
  <c r="G71" i="2"/>
  <c r="C71" i="1" s="1"/>
  <c r="G73" i="2"/>
  <c r="C73" i="1" s="1"/>
  <c r="G75" i="2"/>
  <c r="C75" i="1" s="1"/>
  <c r="G77" i="2"/>
  <c r="C77" i="1" s="1"/>
  <c r="G79" i="2"/>
  <c r="C79" i="1" s="1"/>
  <c r="G81" i="2"/>
  <c r="C81" i="1" s="1"/>
  <c r="G83" i="2"/>
  <c r="C83" i="1" s="1"/>
  <c r="G85" i="2"/>
  <c r="C85" i="1" s="1"/>
  <c r="G87" i="2"/>
  <c r="C87" i="1" s="1"/>
  <c r="G89" i="2"/>
  <c r="C89" i="1" s="1"/>
  <c r="G91" i="2"/>
  <c r="C91" i="1" s="1"/>
  <c r="G93" i="2"/>
  <c r="C93" i="1" s="1"/>
  <c r="G95" i="2"/>
  <c r="C95" i="1" s="1"/>
  <c r="G97" i="2"/>
  <c r="C97" i="1" s="1"/>
  <c r="G99" i="2"/>
  <c r="C99" i="1" s="1"/>
  <c r="G101" i="2"/>
  <c r="C101" i="1" s="1"/>
  <c r="G103" i="2"/>
  <c r="C103" i="1" s="1"/>
  <c r="G105" i="2"/>
  <c r="C105" i="1" s="1"/>
  <c r="G106" i="2"/>
  <c r="C106" i="1" s="1"/>
  <c r="G108" i="2"/>
  <c r="C108" i="1" s="1"/>
  <c r="G110" i="2"/>
  <c r="C110" i="1" s="1"/>
  <c r="G11" i="2"/>
  <c r="C11" i="1" s="1"/>
  <c r="G19" i="2"/>
  <c r="C19" i="1" s="1"/>
  <c r="G27" i="2"/>
  <c r="C27" i="1" s="1"/>
  <c r="G35" i="2"/>
  <c r="C35" i="1" s="1"/>
  <c r="G43" i="2"/>
  <c r="C43" i="1" s="1"/>
  <c r="G51" i="2"/>
  <c r="C51" i="1" s="1"/>
  <c r="G58" i="2"/>
  <c r="C58" i="1" s="1"/>
  <c r="G66" i="2"/>
  <c r="C66" i="1" s="1"/>
  <c r="G74" i="2"/>
  <c r="C74" i="1" s="1"/>
  <c r="G82" i="2"/>
  <c r="C82" i="1" s="1"/>
  <c r="G90" i="2"/>
  <c r="C90" i="1" s="1"/>
  <c r="G98" i="2"/>
  <c r="C98" i="1" s="1"/>
  <c r="G113" i="2"/>
  <c r="C113" i="1" s="1"/>
  <c r="G117" i="2"/>
  <c r="C117" i="1" s="1"/>
  <c r="G121" i="2"/>
  <c r="C121" i="1" s="1"/>
  <c r="G125" i="2"/>
  <c r="C125" i="1" s="1"/>
  <c r="G129" i="2"/>
  <c r="C129" i="1" s="1"/>
  <c r="G134" i="2"/>
  <c r="C134" i="1" s="1"/>
  <c r="G138" i="2"/>
  <c r="C138" i="1" s="1"/>
  <c r="G142" i="2"/>
  <c r="C142" i="1" s="1"/>
  <c r="G146" i="2"/>
  <c r="C146" i="1" s="1"/>
  <c r="G150" i="2"/>
  <c r="C150" i="1" s="1"/>
  <c r="G154" i="2"/>
  <c r="C154" i="1" s="1"/>
  <c r="G158" i="2"/>
  <c r="C158" i="1" s="1"/>
  <c r="G162" i="2"/>
  <c r="C162" i="1" s="1"/>
  <c r="G169" i="2"/>
  <c r="C169" i="1" s="1"/>
  <c r="G173" i="2"/>
  <c r="C173" i="1" s="1"/>
  <c r="G177" i="2"/>
  <c r="C177" i="1" s="1"/>
  <c r="G181" i="2"/>
  <c r="C181" i="1" s="1"/>
  <c r="G185" i="2"/>
  <c r="C185" i="1" s="1"/>
  <c r="G189" i="2"/>
  <c r="C189" i="1" s="1"/>
  <c r="G193" i="2"/>
  <c r="C193" i="1" s="1"/>
  <c r="G197" i="2"/>
  <c r="C197" i="1" s="1"/>
  <c r="G201" i="2"/>
  <c r="C201" i="1" s="1"/>
  <c r="G205" i="2"/>
  <c r="C205" i="1" s="1"/>
  <c r="G207" i="2"/>
  <c r="C207" i="1" s="1"/>
  <c r="G209" i="2"/>
  <c r="C209" i="1" s="1"/>
  <c r="G211" i="2"/>
  <c r="C211" i="1" s="1"/>
  <c r="G213" i="2"/>
  <c r="C213" i="1" s="1"/>
  <c r="G215" i="2"/>
  <c r="C215" i="1" s="1"/>
  <c r="G217" i="2"/>
  <c r="C217" i="1" s="1"/>
  <c r="G219" i="2"/>
  <c r="C219" i="1" s="1"/>
  <c r="G221" i="2"/>
  <c r="C221" i="1" s="1"/>
  <c r="G223" i="2"/>
  <c r="C223" i="1" s="1"/>
  <c r="G225" i="2"/>
  <c r="C225" i="1" s="1"/>
  <c r="G227" i="2"/>
  <c r="C227" i="1" s="1"/>
  <c r="G229" i="2"/>
  <c r="C229" i="1" s="1"/>
  <c r="G231" i="2"/>
  <c r="C231" i="1" s="1"/>
  <c r="G233" i="2"/>
  <c r="C233" i="1" s="1"/>
  <c r="G235" i="2"/>
  <c r="C235" i="1" s="1"/>
  <c r="G238" i="2"/>
  <c r="C238" i="1" s="1"/>
  <c r="G240" i="2"/>
  <c r="C240" i="1" s="1"/>
  <c r="G242" i="2"/>
  <c r="C242" i="1" s="1"/>
  <c r="G244" i="2"/>
  <c r="C244" i="1" s="1"/>
  <c r="G246" i="2"/>
  <c r="C246" i="1" s="1"/>
  <c r="G248" i="2"/>
  <c r="C248" i="1" s="1"/>
  <c r="G250" i="2"/>
  <c r="C250" i="1" s="1"/>
  <c r="G252" i="2"/>
  <c r="C252" i="1" s="1"/>
  <c r="G254" i="2"/>
  <c r="C254" i="1" s="1"/>
  <c r="G256" i="2"/>
  <c r="C256" i="1" s="1"/>
  <c r="G258" i="2"/>
  <c r="C258" i="1" s="1"/>
  <c r="G260" i="2"/>
  <c r="C260" i="1" s="1"/>
  <c r="G262" i="2"/>
  <c r="C262" i="1" s="1"/>
  <c r="G264" i="2"/>
  <c r="C264" i="1" s="1"/>
  <c r="G13" i="2"/>
  <c r="C13" i="1" s="1"/>
  <c r="G21" i="2"/>
  <c r="C21" i="1" s="1"/>
  <c r="G29" i="2"/>
  <c r="C29" i="1" s="1"/>
  <c r="G37" i="2"/>
  <c r="C37" i="1" s="1"/>
  <c r="G45" i="2"/>
  <c r="C45" i="1" s="1"/>
  <c r="G52" i="2"/>
  <c r="C52" i="1" s="1"/>
  <c r="G60" i="2"/>
  <c r="C60" i="1" s="1"/>
  <c r="G68" i="2"/>
  <c r="C68" i="1" s="1"/>
  <c r="G76" i="2"/>
  <c r="C76" i="1" s="1"/>
  <c r="G84" i="2"/>
  <c r="C84" i="1" s="1"/>
  <c r="G92" i="2"/>
  <c r="C92" i="1" s="1"/>
  <c r="G100" i="2"/>
  <c r="C100" i="1" s="1"/>
  <c r="G107" i="2"/>
  <c r="C107" i="1" s="1"/>
  <c r="G114" i="2"/>
  <c r="C114" i="1" s="1"/>
  <c r="G118" i="2"/>
  <c r="C118" i="1" s="1"/>
  <c r="G122" i="2"/>
  <c r="C122" i="1" s="1"/>
  <c r="G126" i="2"/>
  <c r="C126" i="1" s="1"/>
  <c r="G130" i="2"/>
  <c r="C130" i="1" s="1"/>
  <c r="G135" i="2"/>
  <c r="C135" i="1" s="1"/>
  <c r="G139" i="2"/>
  <c r="C139" i="1" s="1"/>
  <c r="G143" i="2"/>
  <c r="G147" i="2"/>
  <c r="C147" i="1" s="1"/>
  <c r="G151" i="2"/>
  <c r="C151" i="1" s="1"/>
  <c r="G155" i="2"/>
  <c r="C155" i="1" s="1"/>
  <c r="G159" i="2"/>
  <c r="C159" i="1" s="1"/>
  <c r="G163" i="2"/>
  <c r="C163" i="1" s="1"/>
  <c r="G166" i="2"/>
  <c r="C166" i="1" s="1"/>
  <c r="G170" i="2"/>
  <c r="C170" i="1" s="1"/>
  <c r="G174" i="2"/>
  <c r="C174" i="1" s="1"/>
  <c r="G178" i="2"/>
  <c r="C178" i="1" s="1"/>
  <c r="G182" i="2"/>
  <c r="C182" i="1" s="1"/>
  <c r="G186" i="2"/>
  <c r="C186" i="1" s="1"/>
  <c r="G190" i="2"/>
  <c r="C190" i="1" s="1"/>
  <c r="G194" i="2"/>
  <c r="C194" i="1" s="1"/>
  <c r="G198" i="2"/>
  <c r="C198" i="1" s="1"/>
  <c r="G202" i="2"/>
  <c r="C202" i="1" s="1"/>
  <c r="G7" i="2"/>
  <c r="C7" i="1" s="1"/>
  <c r="G15" i="2"/>
  <c r="C15" i="1" s="1"/>
  <c r="G23" i="2"/>
  <c r="C23" i="1" s="1"/>
  <c r="G31" i="2"/>
  <c r="C31" i="1" s="1"/>
  <c r="G39" i="2"/>
  <c r="C39" i="1" s="1"/>
  <c r="G47" i="2"/>
  <c r="C47" i="1" s="1"/>
  <c r="G54" i="2"/>
  <c r="C54" i="1" s="1"/>
  <c r="G62" i="2"/>
  <c r="C62" i="1" s="1"/>
  <c r="G70" i="2"/>
  <c r="C70" i="1" s="1"/>
  <c r="G78" i="2"/>
  <c r="C78" i="1" s="1"/>
  <c r="G86" i="2"/>
  <c r="C86" i="1" s="1"/>
  <c r="G94" i="2"/>
  <c r="C94" i="1" s="1"/>
  <c r="G102" i="2"/>
  <c r="C102" i="1" s="1"/>
  <c r="G109" i="2"/>
  <c r="C109" i="1" s="1"/>
  <c r="G111" i="2"/>
  <c r="C111" i="1" s="1"/>
  <c r="G115" i="2"/>
  <c r="C115" i="1" s="1"/>
  <c r="G119" i="2"/>
  <c r="C119" i="1" s="1"/>
  <c r="G123" i="2"/>
  <c r="C123" i="1" s="1"/>
  <c r="G127" i="2"/>
  <c r="C127" i="1" s="1"/>
  <c r="G132" i="2"/>
  <c r="C132" i="1" s="1"/>
  <c r="G136" i="2"/>
  <c r="C136" i="1" s="1"/>
  <c r="G140" i="2"/>
  <c r="C140" i="1" s="1"/>
  <c r="G144" i="2"/>
  <c r="C144" i="1" s="1"/>
  <c r="G148" i="2"/>
  <c r="C148" i="1" s="1"/>
  <c r="G152" i="2"/>
  <c r="C152" i="1" s="1"/>
  <c r="G156" i="2"/>
  <c r="C156" i="1" s="1"/>
  <c r="G160" i="2"/>
  <c r="C160" i="1" s="1"/>
  <c r="G164" i="2"/>
  <c r="C164" i="1" s="1"/>
  <c r="G167" i="2"/>
  <c r="C167" i="1" s="1"/>
  <c r="G171" i="2"/>
  <c r="C171" i="1" s="1"/>
  <c r="G175" i="2"/>
  <c r="C175" i="1" s="1"/>
  <c r="G179" i="2"/>
  <c r="C179" i="1" s="1"/>
  <c r="G183" i="2"/>
  <c r="C183" i="1" s="1"/>
  <c r="G187" i="2"/>
  <c r="C187" i="1" s="1"/>
  <c r="G191" i="2"/>
  <c r="C191" i="1" s="1"/>
  <c r="G195" i="2"/>
  <c r="C195" i="1" s="1"/>
  <c r="G199" i="2"/>
  <c r="C199" i="1" s="1"/>
  <c r="G203" i="2"/>
  <c r="C203" i="1" s="1"/>
  <c r="G204" i="2"/>
  <c r="C204" i="1" s="1"/>
  <c r="G206" i="2"/>
  <c r="C206" i="1" s="1"/>
  <c r="G208" i="2"/>
  <c r="C208" i="1" s="1"/>
  <c r="G210" i="2"/>
  <c r="C210" i="1" s="1"/>
  <c r="G212" i="2"/>
  <c r="C212" i="1" s="1"/>
  <c r="G214" i="2"/>
  <c r="C214" i="1" s="1"/>
  <c r="G216" i="2"/>
  <c r="C216" i="1" s="1"/>
  <c r="G218" i="2"/>
  <c r="C218" i="1" s="1"/>
  <c r="G220" i="2"/>
  <c r="C220" i="1" s="1"/>
  <c r="G222" i="2"/>
  <c r="C222" i="1" s="1"/>
  <c r="G224" i="2"/>
  <c r="C224" i="1" s="1"/>
  <c r="G226" i="2"/>
  <c r="C226" i="1" s="1"/>
  <c r="G228" i="2"/>
  <c r="C228" i="1" s="1"/>
  <c r="G230" i="2"/>
  <c r="C230" i="1" s="1"/>
  <c r="G232" i="2"/>
  <c r="C232" i="1" s="1"/>
  <c r="G234" i="2"/>
  <c r="C234" i="1" s="1"/>
  <c r="G236" i="2"/>
  <c r="C236" i="1" s="1"/>
  <c r="G239" i="2"/>
  <c r="C239" i="1" s="1"/>
  <c r="G241" i="2"/>
  <c r="C241" i="1" s="1"/>
  <c r="G243" i="2"/>
  <c r="C243" i="1" s="1"/>
  <c r="G245" i="2"/>
  <c r="C245" i="1" s="1"/>
  <c r="G247" i="2"/>
  <c r="C247" i="1" s="1"/>
  <c r="G249" i="2"/>
  <c r="C249" i="1" s="1"/>
  <c r="G251" i="2"/>
  <c r="C251" i="1" s="1"/>
  <c r="G253" i="2"/>
  <c r="C253" i="1" s="1"/>
  <c r="G255" i="2"/>
  <c r="C255" i="1" s="1"/>
  <c r="G257" i="2"/>
  <c r="C257" i="1" s="1"/>
  <c r="G259" i="2"/>
  <c r="C259" i="1" s="1"/>
  <c r="G261" i="2"/>
  <c r="C261" i="1" s="1"/>
  <c r="G263" i="2"/>
  <c r="C263" i="1" s="1"/>
  <c r="G17" i="2"/>
  <c r="C17" i="1" s="1"/>
  <c r="G49" i="2"/>
  <c r="C49" i="1" s="1"/>
  <c r="G80" i="2"/>
  <c r="C80" i="1" s="1"/>
  <c r="G116" i="2"/>
  <c r="C116" i="1" s="1"/>
  <c r="G133" i="2"/>
  <c r="C133" i="1" s="1"/>
  <c r="G149" i="2"/>
  <c r="C149" i="1" s="1"/>
  <c r="G165" i="2"/>
  <c r="C165" i="1" s="1"/>
  <c r="G180" i="2"/>
  <c r="C180" i="1" s="1"/>
  <c r="G196" i="2"/>
  <c r="C196" i="1" s="1"/>
  <c r="G25" i="2"/>
  <c r="C25" i="1" s="1"/>
  <c r="G56" i="2"/>
  <c r="C56" i="1" s="1"/>
  <c r="G88" i="2"/>
  <c r="C88" i="1" s="1"/>
  <c r="G120" i="2"/>
  <c r="C120" i="1" s="1"/>
  <c r="G137" i="2"/>
  <c r="C137" i="1" s="1"/>
  <c r="G153" i="2"/>
  <c r="C153" i="1" s="1"/>
  <c r="G168" i="2"/>
  <c r="C168" i="1" s="1"/>
  <c r="G184" i="2"/>
  <c r="C184" i="1" s="1"/>
  <c r="G200" i="2"/>
  <c r="C200" i="1" s="1"/>
  <c r="G33" i="2"/>
  <c r="C33" i="1" s="1"/>
  <c r="G64" i="2"/>
  <c r="C64" i="1" s="1"/>
  <c r="G96" i="2"/>
  <c r="C96" i="1" s="1"/>
  <c r="G124" i="2"/>
  <c r="C124" i="1" s="1"/>
  <c r="G141" i="2"/>
  <c r="C141" i="1" s="1"/>
  <c r="G157" i="2"/>
  <c r="C157" i="1" s="1"/>
  <c r="G172" i="2"/>
  <c r="C172" i="1" s="1"/>
  <c r="G188" i="2"/>
  <c r="C188" i="1" s="1"/>
  <c r="G9" i="2"/>
  <c r="C9" i="1" s="1"/>
  <c r="G145" i="2"/>
  <c r="C145" i="1" s="1"/>
  <c r="G41" i="2"/>
  <c r="C41" i="1" s="1"/>
  <c r="G161" i="2"/>
  <c r="C161" i="1" s="1"/>
  <c r="G104" i="2"/>
  <c r="C104" i="1" s="1"/>
  <c r="G72" i="2"/>
  <c r="C72" i="1" s="1"/>
  <c r="G112" i="2"/>
  <c r="C112" i="1" s="1"/>
  <c r="G176" i="2"/>
  <c r="C176" i="1" s="1"/>
  <c r="G128" i="2"/>
  <c r="C128" i="1" s="1"/>
  <c r="G192" i="2"/>
  <c r="C192" i="1" s="1"/>
  <c r="G5" i="2"/>
  <c r="L237" i="5" l="1"/>
  <c r="L131" i="5"/>
  <c r="T237" i="3"/>
  <c r="D237" i="1" s="1"/>
  <c r="T131" i="3"/>
  <c r="D131" i="1" s="1"/>
  <c r="L265" i="7"/>
  <c r="K265" i="7" s="1"/>
  <c r="H267" i="5"/>
  <c r="L172" i="5"/>
  <c r="L175" i="5"/>
  <c r="L177" i="5"/>
  <c r="L219" i="5"/>
  <c r="L216" i="5"/>
  <c r="L236" i="5"/>
  <c r="L40" i="5"/>
  <c r="L242" i="5"/>
  <c r="L46" i="5"/>
  <c r="L170" i="5"/>
  <c r="L222" i="5"/>
  <c r="L227" i="5"/>
  <c r="L108" i="5"/>
  <c r="L66" i="5"/>
  <c r="L49" i="5"/>
  <c r="L18" i="5"/>
  <c r="L204" i="5"/>
  <c r="L77" i="5"/>
  <c r="L209" i="5"/>
  <c r="L234" i="5"/>
  <c r="L240" i="5"/>
  <c r="L25" i="5"/>
  <c r="L92" i="5"/>
  <c r="L145" i="5"/>
  <c r="L134" i="5"/>
  <c r="L91" i="5"/>
  <c r="L100" i="5"/>
  <c r="L238" i="5"/>
  <c r="L22" i="5"/>
  <c r="L243" i="5"/>
  <c r="L248" i="5"/>
  <c r="L168" i="5"/>
  <c r="L45" i="5"/>
  <c r="L149" i="5"/>
  <c r="L141" i="5"/>
  <c r="L14" i="5"/>
  <c r="L129" i="5"/>
  <c r="L103" i="5"/>
  <c r="L111" i="5"/>
  <c r="L214" i="5"/>
  <c r="L220" i="5"/>
  <c r="L157" i="5"/>
  <c r="L93" i="5"/>
  <c r="L30" i="5"/>
  <c r="L225" i="5"/>
  <c r="L162" i="5"/>
  <c r="L51" i="5"/>
  <c r="L155" i="5"/>
  <c r="L24" i="5"/>
  <c r="L160" i="5"/>
  <c r="L27" i="5"/>
  <c r="L247" i="5"/>
  <c r="L123" i="5"/>
  <c r="L161" i="5"/>
  <c r="L150" i="5"/>
  <c r="L106" i="5"/>
  <c r="L115" i="5"/>
  <c r="L254" i="5"/>
  <c r="L69" i="5"/>
  <c r="L58" i="5"/>
  <c r="L32" i="5"/>
  <c r="L264" i="5"/>
  <c r="L171" i="5"/>
  <c r="L230" i="5"/>
  <c r="L154" i="5"/>
  <c r="L110" i="5"/>
  <c r="L88" i="5"/>
  <c r="L62" i="5"/>
  <c r="L253" i="5"/>
  <c r="L188" i="5"/>
  <c r="L124" i="5"/>
  <c r="L61" i="5"/>
  <c r="L258" i="5"/>
  <c r="L193" i="5"/>
  <c r="L113" i="5"/>
  <c r="L218" i="5"/>
  <c r="L87" i="5"/>
  <c r="L223" i="5"/>
  <c r="L96" i="5"/>
  <c r="L9" i="5"/>
  <c r="L99" i="5"/>
  <c r="L7" i="5"/>
  <c r="L34" i="5"/>
  <c r="L239" i="5"/>
  <c r="L244" i="5"/>
  <c r="L13" i="5"/>
  <c r="L47" i="5"/>
  <c r="L196" i="5"/>
  <c r="L201" i="5"/>
  <c r="L163" i="5"/>
  <c r="L152" i="5"/>
  <c r="L189" i="5"/>
  <c r="L98" i="5"/>
  <c r="L143" i="5"/>
  <c r="L202" i="5"/>
  <c r="L135" i="5"/>
  <c r="L71" i="5"/>
  <c r="L8" i="5"/>
  <c r="L207" i="5"/>
  <c r="L144" i="5"/>
  <c r="L80" i="5"/>
  <c r="L11" i="5"/>
  <c r="L182" i="5"/>
  <c r="L187" i="5"/>
  <c r="L60" i="5"/>
  <c r="L224" i="5"/>
  <c r="L97" i="5"/>
  <c r="L229" i="5"/>
  <c r="L86" i="5"/>
  <c r="L174" i="5"/>
  <c r="L44" i="5"/>
  <c r="L179" i="5"/>
  <c r="L52" i="5"/>
  <c r="L120" i="5"/>
  <c r="L173" i="5"/>
  <c r="L114" i="5"/>
  <c r="L261" i="5"/>
  <c r="L133" i="5"/>
  <c r="L6" i="5"/>
  <c r="L138" i="5"/>
  <c r="L226" i="5"/>
  <c r="L95" i="5"/>
  <c r="L231" i="5"/>
  <c r="L72" i="5"/>
  <c r="L137" i="5"/>
  <c r="L83" i="5"/>
  <c r="L23" i="5"/>
  <c r="L146" i="5"/>
  <c r="L82" i="5"/>
  <c r="L251" i="5"/>
  <c r="L186" i="5"/>
  <c r="L118" i="5"/>
  <c r="L55" i="5"/>
  <c r="L256" i="5"/>
  <c r="L191" i="5"/>
  <c r="L127" i="5"/>
  <c r="L64" i="5"/>
  <c r="L41" i="5"/>
  <c r="L263" i="5"/>
  <c r="L130" i="5"/>
  <c r="L156" i="5"/>
  <c r="L39" i="5"/>
  <c r="L208" i="5"/>
  <c r="L81" i="5"/>
  <c r="L213" i="5"/>
  <c r="L70" i="5"/>
  <c r="L159" i="5"/>
  <c r="L28" i="5"/>
  <c r="L164" i="5"/>
  <c r="L31" i="5"/>
  <c r="L89" i="5"/>
  <c r="L158" i="5"/>
  <c r="L67" i="5"/>
  <c r="L212" i="5"/>
  <c r="L85" i="5"/>
  <c r="L217" i="5"/>
  <c r="L74" i="5"/>
  <c r="L178" i="5"/>
  <c r="L48" i="5"/>
  <c r="L167" i="5"/>
  <c r="L33" i="5"/>
  <c r="L10" i="5"/>
  <c r="L203" i="5"/>
  <c r="L257" i="5"/>
  <c r="L192" i="5"/>
  <c r="L128" i="5"/>
  <c r="L65" i="5"/>
  <c r="L262" i="5"/>
  <c r="L197" i="5"/>
  <c r="L117" i="5"/>
  <c r="L54" i="5"/>
  <c r="L206" i="5"/>
  <c r="L139" i="5"/>
  <c r="L75" i="5"/>
  <c r="L12" i="5"/>
  <c r="L211" i="5"/>
  <c r="L148" i="5"/>
  <c r="L84" i="5"/>
  <c r="L15" i="5"/>
  <c r="L184" i="5"/>
  <c r="L57" i="5"/>
  <c r="L221" i="5"/>
  <c r="L125" i="5"/>
  <c r="L198" i="5"/>
  <c r="L36" i="5"/>
  <c r="L245" i="5"/>
  <c r="L180" i="5"/>
  <c r="L116" i="5"/>
  <c r="L53" i="5"/>
  <c r="L250" i="5"/>
  <c r="L185" i="5"/>
  <c r="L121" i="5"/>
  <c r="L43" i="5"/>
  <c r="L210" i="5"/>
  <c r="L147" i="5"/>
  <c r="L79" i="5"/>
  <c r="L16" i="5"/>
  <c r="L215" i="5"/>
  <c r="L136" i="5"/>
  <c r="L35" i="5"/>
  <c r="L249" i="5"/>
  <c r="L105" i="5"/>
  <c r="L109" i="5"/>
  <c r="L20" i="5"/>
  <c r="L140" i="5"/>
  <c r="L21" i="5"/>
  <c r="L241" i="5"/>
  <c r="L176" i="5"/>
  <c r="L112" i="5"/>
  <c r="L50" i="5"/>
  <c r="L246" i="5"/>
  <c r="L181" i="5"/>
  <c r="L102" i="5"/>
  <c r="L255" i="5"/>
  <c r="L190" i="5"/>
  <c r="L122" i="5"/>
  <c r="L59" i="5"/>
  <c r="L260" i="5"/>
  <c r="L195" i="5"/>
  <c r="L132" i="5"/>
  <c r="L68" i="5"/>
  <c r="L29" i="5"/>
  <c r="L153" i="5"/>
  <c r="L26" i="5"/>
  <c r="L205" i="5"/>
  <c r="L78" i="5"/>
  <c r="L166" i="5"/>
  <c r="L228" i="5"/>
  <c r="L165" i="5"/>
  <c r="L101" i="5"/>
  <c r="L38" i="5"/>
  <c r="L233" i="5"/>
  <c r="L169" i="5"/>
  <c r="L90" i="5"/>
  <c r="L259" i="5"/>
  <c r="L194" i="5"/>
  <c r="L126" i="5"/>
  <c r="L63" i="5"/>
  <c r="L5" i="5"/>
  <c r="L199" i="5"/>
  <c r="L104" i="5"/>
  <c r="L19" i="5"/>
  <c r="L232" i="5"/>
  <c r="L42" i="5"/>
  <c r="L94" i="5"/>
  <c r="L252" i="5"/>
  <c r="L76" i="5"/>
  <c r="AD265" i="3"/>
  <c r="J265" i="7" s="1"/>
  <c r="L183" i="5"/>
  <c r="L119" i="5"/>
  <c r="L56" i="5"/>
  <c r="L17" i="5"/>
  <c r="L200" i="5"/>
  <c r="L73" i="5"/>
  <c r="L142" i="5"/>
  <c r="L151" i="5"/>
  <c r="L235" i="5"/>
  <c r="L107" i="5"/>
  <c r="L37" i="5"/>
  <c r="AD267" i="3"/>
  <c r="J267" i="7" s="1"/>
  <c r="T143" i="3"/>
  <c r="D143" i="1" s="1"/>
  <c r="T20" i="3"/>
  <c r="D20" i="1" s="1"/>
  <c r="T50" i="3"/>
  <c r="D50" i="1" s="1"/>
  <c r="T95" i="3"/>
  <c r="D95" i="1" s="1"/>
  <c r="T232" i="3"/>
  <c r="D232" i="1" s="1"/>
  <c r="T73" i="3"/>
  <c r="D73" i="1" s="1"/>
  <c r="T196" i="3"/>
  <c r="D196" i="1" s="1"/>
  <c r="T24" i="3"/>
  <c r="D24" i="1" s="1"/>
  <c r="T103" i="3"/>
  <c r="D103" i="1" s="1"/>
  <c r="T226" i="3"/>
  <c r="D226" i="1" s="1"/>
  <c r="T101" i="3"/>
  <c r="D101" i="1" s="1"/>
  <c r="T32" i="3"/>
  <c r="D32" i="1" s="1"/>
  <c r="T224" i="3"/>
  <c r="D224" i="1" s="1"/>
  <c r="T168" i="3"/>
  <c r="D168" i="1" s="1"/>
  <c r="T214" i="3"/>
  <c r="D214" i="1" s="1"/>
  <c r="T57" i="3"/>
  <c r="D57" i="1" s="1"/>
  <c r="T165" i="3"/>
  <c r="D165" i="1" s="1"/>
  <c r="T261" i="3"/>
  <c r="D261" i="1" s="1"/>
  <c r="T87" i="3"/>
  <c r="D87" i="1" s="1"/>
  <c r="T194" i="3"/>
  <c r="D194" i="1" s="1"/>
  <c r="T206" i="3"/>
  <c r="D206" i="1" s="1"/>
  <c r="T204" i="3"/>
  <c r="D204" i="1" s="1"/>
  <c r="T251" i="3"/>
  <c r="D251" i="1" s="1"/>
  <c r="T85" i="3"/>
  <c r="D85" i="1" s="1"/>
  <c r="T77" i="3"/>
  <c r="D77" i="1" s="1"/>
  <c r="T151" i="3"/>
  <c r="D151" i="1" s="1"/>
  <c r="T42" i="3"/>
  <c r="D42" i="1" s="1"/>
  <c r="T149" i="3"/>
  <c r="D149" i="1" s="1"/>
  <c r="T228" i="3"/>
  <c r="D228" i="1" s="1"/>
  <c r="T71" i="3"/>
  <c r="D71" i="1" s="1"/>
  <c r="T178" i="3"/>
  <c r="D178" i="1" s="1"/>
  <c r="T259" i="3"/>
  <c r="D259" i="1" s="1"/>
  <c r="T99" i="3"/>
  <c r="D99" i="1" s="1"/>
  <c r="T141" i="3"/>
  <c r="D141" i="1" s="1"/>
  <c r="T186" i="3"/>
  <c r="D186" i="1" s="1"/>
  <c r="T212" i="3"/>
  <c r="D212" i="1" s="1"/>
  <c r="T59" i="3"/>
  <c r="D59" i="1" s="1"/>
  <c r="T133" i="3"/>
  <c r="D133" i="1" s="1"/>
  <c r="T40" i="3"/>
  <c r="D40" i="1" s="1"/>
  <c r="T163" i="3"/>
  <c r="D163" i="1" s="1"/>
  <c r="T243" i="3"/>
  <c r="D243" i="1" s="1"/>
  <c r="T263" i="3"/>
  <c r="D263" i="1" s="1"/>
  <c r="T198" i="3"/>
  <c r="D198" i="1" s="1"/>
  <c r="T135" i="3"/>
  <c r="D135" i="1" s="1"/>
  <c r="T44" i="3"/>
  <c r="D44" i="1" s="1"/>
  <c r="T216" i="3"/>
  <c r="D216" i="1" s="1"/>
  <c r="T153" i="3"/>
  <c r="D153" i="1" s="1"/>
  <c r="T61" i="3"/>
  <c r="D61" i="1" s="1"/>
  <c r="T208" i="3"/>
  <c r="D208" i="1" s="1"/>
  <c r="T53" i="3"/>
  <c r="D53" i="1" s="1"/>
  <c r="T234" i="3"/>
  <c r="D234" i="1" s="1"/>
  <c r="T170" i="3"/>
  <c r="D170" i="1" s="1"/>
  <c r="T79" i="3"/>
  <c r="D79" i="1" s="1"/>
  <c r="T253" i="3"/>
  <c r="D253" i="1" s="1"/>
  <c r="T188" i="3"/>
  <c r="D188" i="1" s="1"/>
  <c r="T97" i="3"/>
  <c r="D97" i="1" s="1"/>
  <c r="T34" i="3"/>
  <c r="D34" i="1" s="1"/>
  <c r="T255" i="3"/>
  <c r="D255" i="1" s="1"/>
  <c r="T190" i="3"/>
  <c r="D190" i="1" s="1"/>
  <c r="T83" i="3"/>
  <c r="D83" i="1" s="1"/>
  <c r="T241" i="3"/>
  <c r="D241" i="1" s="1"/>
  <c r="T69" i="3"/>
  <c r="D69" i="1" s="1"/>
  <c r="P265" i="7"/>
  <c r="T7" i="3"/>
  <c r="D7" i="1" s="1"/>
  <c r="T9" i="3"/>
  <c r="D9" i="1" s="1"/>
  <c r="T11" i="3"/>
  <c r="D11" i="1" s="1"/>
  <c r="T13" i="3"/>
  <c r="D13" i="1" s="1"/>
  <c r="T15" i="3"/>
  <c r="D15" i="1" s="1"/>
  <c r="T17" i="3"/>
  <c r="D17" i="1" s="1"/>
  <c r="T19" i="3"/>
  <c r="D19" i="1" s="1"/>
  <c r="T21" i="3"/>
  <c r="D21" i="1" s="1"/>
  <c r="T23" i="3"/>
  <c r="D23" i="1" s="1"/>
  <c r="T25" i="3"/>
  <c r="D25" i="1" s="1"/>
  <c r="T27" i="3"/>
  <c r="D27" i="1" s="1"/>
  <c r="T29" i="3"/>
  <c r="D29" i="1" s="1"/>
  <c r="T31" i="3"/>
  <c r="D31" i="1" s="1"/>
  <c r="T33" i="3"/>
  <c r="D33" i="1" s="1"/>
  <c r="T35" i="3"/>
  <c r="D35" i="1" s="1"/>
  <c r="T37" i="3"/>
  <c r="D37" i="1" s="1"/>
  <c r="T39" i="3"/>
  <c r="D39" i="1" s="1"/>
  <c r="T41" i="3"/>
  <c r="D41" i="1" s="1"/>
  <c r="T43" i="3"/>
  <c r="D43" i="1" s="1"/>
  <c r="T45" i="3"/>
  <c r="D45" i="1" s="1"/>
  <c r="T47" i="3"/>
  <c r="D47" i="1" s="1"/>
  <c r="T49" i="3"/>
  <c r="D49" i="1" s="1"/>
  <c r="T51" i="3"/>
  <c r="D51" i="1" s="1"/>
  <c r="T52" i="3"/>
  <c r="D52" i="1" s="1"/>
  <c r="T54" i="3"/>
  <c r="D54" i="1" s="1"/>
  <c r="T56" i="3"/>
  <c r="D56" i="1" s="1"/>
  <c r="T58" i="3"/>
  <c r="D58" i="1" s="1"/>
  <c r="T60" i="3"/>
  <c r="D60" i="1" s="1"/>
  <c r="T62" i="3"/>
  <c r="D62" i="1" s="1"/>
  <c r="T64" i="3"/>
  <c r="D64" i="1" s="1"/>
  <c r="T66" i="3"/>
  <c r="D66" i="1" s="1"/>
  <c r="T68" i="3"/>
  <c r="D68" i="1" s="1"/>
  <c r="T70" i="3"/>
  <c r="D70" i="1" s="1"/>
  <c r="T72" i="3"/>
  <c r="D72" i="1" s="1"/>
  <c r="T74" i="3"/>
  <c r="D74" i="1" s="1"/>
  <c r="T76" i="3"/>
  <c r="D76" i="1" s="1"/>
  <c r="T78" i="3"/>
  <c r="D78" i="1" s="1"/>
  <c r="T80" i="3"/>
  <c r="D80" i="1" s="1"/>
  <c r="T82" i="3"/>
  <c r="D82" i="1" s="1"/>
  <c r="T84" i="3"/>
  <c r="D84" i="1" s="1"/>
  <c r="T86" i="3"/>
  <c r="D86" i="1" s="1"/>
  <c r="T88" i="3"/>
  <c r="D88" i="1" s="1"/>
  <c r="T90" i="3"/>
  <c r="D90" i="1" s="1"/>
  <c r="T92" i="3"/>
  <c r="D92" i="1" s="1"/>
  <c r="T94" i="3"/>
  <c r="D94" i="1" s="1"/>
  <c r="T96" i="3"/>
  <c r="D96" i="1" s="1"/>
  <c r="T98" i="3"/>
  <c r="D98" i="1" s="1"/>
  <c r="T100" i="3"/>
  <c r="D100" i="1" s="1"/>
  <c r="T102" i="3"/>
  <c r="D102" i="1" s="1"/>
  <c r="T104" i="3"/>
  <c r="D104" i="1" s="1"/>
  <c r="T107" i="3"/>
  <c r="D107" i="1" s="1"/>
  <c r="T109" i="3"/>
  <c r="D109" i="1" s="1"/>
  <c r="T8" i="3"/>
  <c r="D8" i="1" s="1"/>
  <c r="T16" i="3"/>
  <c r="D16" i="1" s="1"/>
  <c r="T110" i="3"/>
  <c r="D110" i="1" s="1"/>
  <c r="T114" i="3"/>
  <c r="D114" i="1" s="1"/>
  <c r="T118" i="3"/>
  <c r="D118" i="1" s="1"/>
  <c r="T122" i="3"/>
  <c r="D122" i="1" s="1"/>
  <c r="T126" i="3"/>
  <c r="D126" i="1" s="1"/>
  <c r="T130" i="3"/>
  <c r="D130" i="1" s="1"/>
  <c r="T10" i="3"/>
  <c r="D10" i="1" s="1"/>
  <c r="T105" i="3"/>
  <c r="D105" i="1" s="1"/>
  <c r="T111" i="3"/>
  <c r="D111" i="1" s="1"/>
  <c r="T115" i="3"/>
  <c r="D115" i="1" s="1"/>
  <c r="T119" i="3"/>
  <c r="D119" i="1" s="1"/>
  <c r="T123" i="3"/>
  <c r="D123" i="1" s="1"/>
  <c r="T127" i="3"/>
  <c r="D127" i="1" s="1"/>
  <c r="T132" i="3"/>
  <c r="D132" i="1" s="1"/>
  <c r="T136" i="3"/>
  <c r="D136" i="1" s="1"/>
  <c r="T140" i="3"/>
  <c r="D140" i="1" s="1"/>
  <c r="T144" i="3"/>
  <c r="D144" i="1" s="1"/>
  <c r="T148" i="3"/>
  <c r="D148" i="1" s="1"/>
  <c r="T152" i="3"/>
  <c r="D152" i="1" s="1"/>
  <c r="T156" i="3"/>
  <c r="D156" i="1" s="1"/>
  <c r="T160" i="3"/>
  <c r="D160" i="1" s="1"/>
  <c r="T164" i="3"/>
  <c r="D164" i="1" s="1"/>
  <c r="T167" i="3"/>
  <c r="D167" i="1" s="1"/>
  <c r="T171" i="3"/>
  <c r="D171" i="1" s="1"/>
  <c r="T175" i="3"/>
  <c r="D175" i="1" s="1"/>
  <c r="T179" i="3"/>
  <c r="D179" i="1" s="1"/>
  <c r="T183" i="3"/>
  <c r="D183" i="1" s="1"/>
  <c r="T187" i="3"/>
  <c r="D187" i="1" s="1"/>
  <c r="T191" i="3"/>
  <c r="D191" i="1" s="1"/>
  <c r="T195" i="3"/>
  <c r="D195" i="1" s="1"/>
  <c r="T199" i="3"/>
  <c r="D199" i="1" s="1"/>
  <c r="T203" i="3"/>
  <c r="D203" i="1" s="1"/>
  <c r="T12" i="3"/>
  <c r="D12" i="1" s="1"/>
  <c r="T106" i="3"/>
  <c r="D106" i="1" s="1"/>
  <c r="T112" i="3"/>
  <c r="D112" i="1" s="1"/>
  <c r="T116" i="3"/>
  <c r="D116" i="1" s="1"/>
  <c r="T120" i="3"/>
  <c r="D120" i="1" s="1"/>
  <c r="T124" i="3"/>
  <c r="D124" i="1" s="1"/>
  <c r="T128" i="3"/>
  <c r="D128" i="1" s="1"/>
  <c r="T205" i="3"/>
  <c r="D205" i="1" s="1"/>
  <c r="T207" i="3"/>
  <c r="D207" i="1" s="1"/>
  <c r="T209" i="3"/>
  <c r="D209" i="1" s="1"/>
  <c r="T211" i="3"/>
  <c r="D211" i="1" s="1"/>
  <c r="T213" i="3"/>
  <c r="D213" i="1" s="1"/>
  <c r="T215" i="3"/>
  <c r="D215" i="1" s="1"/>
  <c r="T217" i="3"/>
  <c r="D217" i="1" s="1"/>
  <c r="T219" i="3"/>
  <c r="D219" i="1" s="1"/>
  <c r="T221" i="3"/>
  <c r="D221" i="1" s="1"/>
  <c r="T223" i="3"/>
  <c r="D223" i="1" s="1"/>
  <c r="T225" i="3"/>
  <c r="D225" i="1" s="1"/>
  <c r="T227" i="3"/>
  <c r="D227" i="1" s="1"/>
  <c r="T229" i="3"/>
  <c r="D229" i="1" s="1"/>
  <c r="T231" i="3"/>
  <c r="D231" i="1" s="1"/>
  <c r="T233" i="3"/>
  <c r="D233" i="1" s="1"/>
  <c r="T235" i="3"/>
  <c r="D235" i="1" s="1"/>
  <c r="T238" i="3"/>
  <c r="D238" i="1" s="1"/>
  <c r="T240" i="3"/>
  <c r="D240" i="1" s="1"/>
  <c r="T242" i="3"/>
  <c r="D242" i="1" s="1"/>
  <c r="T244" i="3"/>
  <c r="D244" i="1" s="1"/>
  <c r="T246" i="3"/>
  <c r="D246" i="1" s="1"/>
  <c r="T248" i="3"/>
  <c r="D248" i="1" s="1"/>
  <c r="T250" i="3"/>
  <c r="D250" i="1" s="1"/>
  <c r="T252" i="3"/>
  <c r="D252" i="1" s="1"/>
  <c r="T254" i="3"/>
  <c r="D254" i="1" s="1"/>
  <c r="T256" i="3"/>
  <c r="D256" i="1" s="1"/>
  <c r="T258" i="3"/>
  <c r="D258" i="1" s="1"/>
  <c r="T260" i="3"/>
  <c r="D260" i="1" s="1"/>
  <c r="T262" i="3"/>
  <c r="D262" i="1" s="1"/>
  <c r="T264" i="3"/>
  <c r="D264" i="1" s="1"/>
  <c r="T6" i="3"/>
  <c r="D6" i="1" s="1"/>
  <c r="T121" i="3"/>
  <c r="D121" i="1" s="1"/>
  <c r="T138" i="3"/>
  <c r="D138" i="1" s="1"/>
  <c r="T154" i="3"/>
  <c r="D154" i="1" s="1"/>
  <c r="T169" i="3"/>
  <c r="D169" i="1" s="1"/>
  <c r="T185" i="3"/>
  <c r="D185" i="1" s="1"/>
  <c r="T201" i="3"/>
  <c r="D201" i="1" s="1"/>
  <c r="T14" i="3"/>
  <c r="D14" i="1" s="1"/>
  <c r="T108" i="3"/>
  <c r="D108" i="1" s="1"/>
  <c r="T125" i="3"/>
  <c r="D125" i="1" s="1"/>
  <c r="T142" i="3"/>
  <c r="D142" i="1" s="1"/>
  <c r="T158" i="3"/>
  <c r="D158" i="1" s="1"/>
  <c r="T173" i="3"/>
  <c r="D173" i="1" s="1"/>
  <c r="T189" i="3"/>
  <c r="D189" i="1" s="1"/>
  <c r="T113" i="3"/>
  <c r="D113" i="1" s="1"/>
  <c r="T129" i="3"/>
  <c r="D129" i="1" s="1"/>
  <c r="T146" i="3"/>
  <c r="D146" i="1" s="1"/>
  <c r="T162" i="3"/>
  <c r="D162" i="1" s="1"/>
  <c r="T177" i="3"/>
  <c r="D177" i="1" s="1"/>
  <c r="T193" i="3"/>
  <c r="D193" i="1" s="1"/>
  <c r="T150" i="3"/>
  <c r="D150" i="1" s="1"/>
  <c r="T117" i="3"/>
  <c r="D117" i="1" s="1"/>
  <c r="T181" i="3"/>
  <c r="D181" i="1" s="1"/>
  <c r="T134" i="3"/>
  <c r="D134" i="1" s="1"/>
  <c r="T197" i="3"/>
  <c r="D197" i="1" s="1"/>
  <c r="T5" i="3"/>
  <c r="C5" i="1"/>
  <c r="T210" i="3"/>
  <c r="D210" i="1" s="1"/>
  <c r="T147" i="3"/>
  <c r="D147" i="1" s="1"/>
  <c r="T55" i="3"/>
  <c r="D55" i="1" s="1"/>
  <c r="T245" i="3"/>
  <c r="D245" i="1" s="1"/>
  <c r="T180" i="3"/>
  <c r="D180" i="1" s="1"/>
  <c r="T89" i="3"/>
  <c r="D89" i="1" s="1"/>
  <c r="T26" i="3"/>
  <c r="D26" i="1" s="1"/>
  <c r="T230" i="3"/>
  <c r="D230" i="1" s="1"/>
  <c r="T166" i="3"/>
  <c r="D166" i="1" s="1"/>
  <c r="T75" i="3"/>
  <c r="D75" i="1" s="1"/>
  <c r="T249" i="3"/>
  <c r="D249" i="1" s="1"/>
  <c r="T184" i="3"/>
  <c r="D184" i="1" s="1"/>
  <c r="T93" i="3"/>
  <c r="D93" i="1" s="1"/>
  <c r="T30" i="3"/>
  <c r="D30" i="1" s="1"/>
  <c r="T257" i="3"/>
  <c r="D257" i="1" s="1"/>
  <c r="T145" i="3"/>
  <c r="D145" i="1" s="1"/>
  <c r="T202" i="3"/>
  <c r="D202" i="1" s="1"/>
  <c r="T139" i="3"/>
  <c r="D139" i="1" s="1"/>
  <c r="T48" i="3"/>
  <c r="D48" i="1" s="1"/>
  <c r="T220" i="3"/>
  <c r="D220" i="1" s="1"/>
  <c r="T157" i="3"/>
  <c r="D157" i="1" s="1"/>
  <c r="T65" i="3"/>
  <c r="D65" i="1" s="1"/>
  <c r="T222" i="3"/>
  <c r="D222" i="1" s="1"/>
  <c r="T159" i="3"/>
  <c r="D159" i="1" s="1"/>
  <c r="T36" i="3"/>
  <c r="D36" i="1" s="1"/>
  <c r="T161" i="3"/>
  <c r="D161" i="1" s="1"/>
  <c r="T18" i="3"/>
  <c r="D18" i="1" s="1"/>
  <c r="C143" i="1"/>
  <c r="G265" i="2"/>
  <c r="G267" i="2" s="1"/>
  <c r="T247" i="3"/>
  <c r="D247" i="1" s="1"/>
  <c r="T182" i="3"/>
  <c r="D182" i="1" s="1"/>
  <c r="T91" i="3"/>
  <c r="D91" i="1" s="1"/>
  <c r="T28" i="3"/>
  <c r="D28" i="1" s="1"/>
  <c r="T200" i="3"/>
  <c r="D200" i="1" s="1"/>
  <c r="T137" i="3"/>
  <c r="D137" i="1" s="1"/>
  <c r="T46" i="3"/>
  <c r="D46" i="1" s="1"/>
  <c r="T67" i="3"/>
  <c r="D67" i="1" s="1"/>
  <c r="T176" i="3"/>
  <c r="D176" i="1" s="1"/>
  <c r="T22" i="3"/>
  <c r="D22" i="1" s="1"/>
  <c r="T218" i="3"/>
  <c r="D218" i="1" s="1"/>
  <c r="T155" i="3"/>
  <c r="D155" i="1" s="1"/>
  <c r="T63" i="3"/>
  <c r="D63" i="1" s="1"/>
  <c r="T236" i="3"/>
  <c r="D236" i="1" s="1"/>
  <c r="T172" i="3"/>
  <c r="D172" i="1" s="1"/>
  <c r="T81" i="3"/>
  <c r="D81" i="1" s="1"/>
  <c r="T239" i="3"/>
  <c r="D239" i="1" s="1"/>
  <c r="T174" i="3"/>
  <c r="D174" i="1" s="1"/>
  <c r="T192" i="3"/>
  <c r="D192" i="1" s="1"/>
  <c r="T38" i="3"/>
  <c r="D38" i="1" s="1"/>
  <c r="N142" i="5" l="1"/>
  <c r="N5" i="5"/>
  <c r="N241" i="5"/>
  <c r="P241" i="5" s="1"/>
  <c r="R241" i="5" s="1"/>
  <c r="V241" i="5" s="1"/>
  <c r="N136" i="5"/>
  <c r="P136" i="5" s="1"/>
  <c r="R136" i="5" s="1"/>
  <c r="V136" i="5" s="1"/>
  <c r="N185" i="5"/>
  <c r="N125" i="5"/>
  <c r="N89" i="5"/>
  <c r="P89" i="5" s="1"/>
  <c r="R89" i="5" s="1"/>
  <c r="V89" i="5" s="1"/>
  <c r="N208" i="5"/>
  <c r="N191" i="5"/>
  <c r="N23" i="5"/>
  <c r="N6" i="5"/>
  <c r="P6" i="5" s="1"/>
  <c r="R6" i="5" s="1"/>
  <c r="V6" i="5" s="1"/>
  <c r="N44" i="5"/>
  <c r="N182" i="5"/>
  <c r="N202" i="5"/>
  <c r="N47" i="5"/>
  <c r="F96" i="1"/>
  <c r="N124" i="5"/>
  <c r="F171" i="1"/>
  <c r="N150" i="5"/>
  <c r="P150" i="5" s="1"/>
  <c r="R150" i="5" s="1"/>
  <c r="V150" i="5" s="1"/>
  <c r="F51" i="1"/>
  <c r="N111" i="5"/>
  <c r="N248" i="5"/>
  <c r="F92" i="1"/>
  <c r="F49" i="1"/>
  <c r="N40" i="5"/>
  <c r="N73" i="5"/>
  <c r="F252" i="1"/>
  <c r="F63" i="1"/>
  <c r="F101" i="1"/>
  <c r="N29" i="5"/>
  <c r="N255" i="5"/>
  <c r="P255" i="5" s="1"/>
  <c r="R255" i="5" s="1"/>
  <c r="V255" i="5" s="1"/>
  <c r="N21" i="5"/>
  <c r="P21" i="5" s="1"/>
  <c r="R21" i="5" s="1"/>
  <c r="V21" i="5" s="1"/>
  <c r="N215" i="5"/>
  <c r="F250" i="1"/>
  <c r="F221" i="1"/>
  <c r="F75" i="1"/>
  <c r="F128" i="1"/>
  <c r="F178" i="1"/>
  <c r="F31" i="1"/>
  <c r="N39" i="5"/>
  <c r="N256" i="5"/>
  <c r="F83" i="1"/>
  <c r="N133" i="5"/>
  <c r="N174" i="5"/>
  <c r="P174" i="5" s="1"/>
  <c r="R174" i="5" s="1"/>
  <c r="V174" i="5" s="1"/>
  <c r="N11" i="5"/>
  <c r="F143" i="1"/>
  <c r="N13" i="5"/>
  <c r="P13" i="5" s="1"/>
  <c r="R13" i="5" s="1"/>
  <c r="V13" i="5" s="1"/>
  <c r="N223" i="5"/>
  <c r="N188" i="5"/>
  <c r="F264" i="1"/>
  <c r="F161" i="1"/>
  <c r="N162" i="5"/>
  <c r="P162" i="5" s="1"/>
  <c r="R162" i="5" s="1"/>
  <c r="V162" i="5" s="1"/>
  <c r="F103" i="1"/>
  <c r="F243" i="1"/>
  <c r="N25" i="5"/>
  <c r="F66" i="1"/>
  <c r="F236" i="1"/>
  <c r="N200" i="5"/>
  <c r="N94" i="5"/>
  <c r="P94" i="5" s="1"/>
  <c r="R94" i="5" s="1"/>
  <c r="V94" i="5" s="1"/>
  <c r="F126" i="1"/>
  <c r="N165" i="5"/>
  <c r="F68" i="1"/>
  <c r="N102" i="5"/>
  <c r="P102" i="5" s="1"/>
  <c r="R102" i="5" s="1"/>
  <c r="V102" i="5" s="1"/>
  <c r="N140" i="5"/>
  <c r="N16" i="5"/>
  <c r="F53" i="1"/>
  <c r="F57" i="1"/>
  <c r="N139" i="5"/>
  <c r="P139" i="5" s="1"/>
  <c r="R139" i="5" s="1"/>
  <c r="V139" i="5" s="1"/>
  <c r="F192" i="1"/>
  <c r="N74" i="5"/>
  <c r="N164" i="5"/>
  <c r="P164" i="5" s="1"/>
  <c r="R164" i="5" s="1"/>
  <c r="V164" i="5" s="1"/>
  <c r="N156" i="5"/>
  <c r="N55" i="5"/>
  <c r="F137" i="1"/>
  <c r="N261" i="5"/>
  <c r="P261" i="5" s="1"/>
  <c r="R261" i="5" s="1"/>
  <c r="V261" i="5" s="1"/>
  <c r="N86" i="5"/>
  <c r="P86" i="5" s="1"/>
  <c r="R86" i="5" s="1"/>
  <c r="V86" i="5" s="1"/>
  <c r="N80" i="5"/>
  <c r="F98" i="1"/>
  <c r="N244" i="5"/>
  <c r="P244" i="5" s="1"/>
  <c r="R244" i="5" s="1"/>
  <c r="V244" i="5" s="1"/>
  <c r="N87" i="5"/>
  <c r="P87" i="5" s="1"/>
  <c r="R87" i="5" s="1"/>
  <c r="V87" i="5" s="1"/>
  <c r="N253" i="5"/>
  <c r="F32" i="1"/>
  <c r="N123" i="5"/>
  <c r="P123" i="5" s="1"/>
  <c r="R123" i="5" s="1"/>
  <c r="V123" i="5" s="1"/>
  <c r="N225" i="5"/>
  <c r="P225" i="5" s="1"/>
  <c r="R225" i="5" s="1"/>
  <c r="V225" i="5" s="1"/>
  <c r="F129" i="1"/>
  <c r="N22" i="5"/>
  <c r="N240" i="5"/>
  <c r="N108" i="5"/>
  <c r="N216" i="5"/>
  <c r="N153" i="5"/>
  <c r="N65" i="5"/>
  <c r="P65" i="5" s="1"/>
  <c r="R65" i="5" s="1"/>
  <c r="V65" i="5" s="1"/>
  <c r="F17" i="1"/>
  <c r="N132" i="5"/>
  <c r="F79" i="1"/>
  <c r="N206" i="5"/>
  <c r="P206" i="5" s="1"/>
  <c r="R206" i="5" s="1"/>
  <c r="V206" i="5" s="1"/>
  <c r="N28" i="5"/>
  <c r="F72" i="1"/>
  <c r="F229" i="1"/>
  <c r="N218" i="5"/>
  <c r="P218" i="5" s="1"/>
  <c r="R218" i="5" s="1"/>
  <c r="V218" i="5" s="1"/>
  <c r="N58" i="5"/>
  <c r="N247" i="5"/>
  <c r="N14" i="5"/>
  <c r="N234" i="5"/>
  <c r="P234" i="5" s="1"/>
  <c r="R234" i="5" s="1"/>
  <c r="V234" i="5" s="1"/>
  <c r="F227" i="1"/>
  <c r="F37" i="1"/>
  <c r="N232" i="5"/>
  <c r="N259" i="5"/>
  <c r="P259" i="5" s="1"/>
  <c r="R259" i="5" s="1"/>
  <c r="V259" i="5" s="1"/>
  <c r="N195" i="5"/>
  <c r="N246" i="5"/>
  <c r="N109" i="5"/>
  <c r="N147" i="5"/>
  <c r="P147" i="5" s="1"/>
  <c r="R147" i="5" s="1"/>
  <c r="V147" i="5" s="1"/>
  <c r="F180" i="1"/>
  <c r="F15" i="1"/>
  <c r="N54" i="5"/>
  <c r="F203" i="1"/>
  <c r="N85" i="5"/>
  <c r="N159" i="5"/>
  <c r="N263" i="5"/>
  <c r="N186" i="5"/>
  <c r="N231" i="5"/>
  <c r="F173" i="1"/>
  <c r="N97" i="5"/>
  <c r="N207" i="5"/>
  <c r="P207" i="5" s="1"/>
  <c r="R207" i="5" s="1"/>
  <c r="V207" i="5" s="1"/>
  <c r="N152" i="5"/>
  <c r="F34" i="1"/>
  <c r="F113" i="1"/>
  <c r="F88" i="1"/>
  <c r="N69" i="5"/>
  <c r="P69" i="5" s="1"/>
  <c r="R69" i="5" s="1"/>
  <c r="V69" i="5" s="1"/>
  <c r="F27" i="1"/>
  <c r="N93" i="5"/>
  <c r="F141" i="1"/>
  <c r="N100" i="5"/>
  <c r="P100" i="5" s="1"/>
  <c r="R100" i="5" s="1"/>
  <c r="V100" i="5" s="1"/>
  <c r="F209" i="1"/>
  <c r="N222" i="5"/>
  <c r="N177" i="5"/>
  <c r="P177" i="5" s="1"/>
  <c r="R177" i="5" s="1"/>
  <c r="V177" i="5" s="1"/>
  <c r="F237" i="1"/>
  <c r="F107" i="1"/>
  <c r="N119" i="5"/>
  <c r="F19" i="1"/>
  <c r="N90" i="5"/>
  <c r="P90" i="5" s="1"/>
  <c r="R90" i="5" s="1"/>
  <c r="V90" i="5" s="1"/>
  <c r="N78" i="5"/>
  <c r="F260" i="1"/>
  <c r="F50" i="1"/>
  <c r="N105" i="5"/>
  <c r="F210" i="1"/>
  <c r="F245" i="1"/>
  <c r="F84" i="1"/>
  <c r="F117" i="1"/>
  <c r="N10" i="5"/>
  <c r="F212" i="1"/>
  <c r="F70" i="1"/>
  <c r="F41" i="1"/>
  <c r="F251" i="1"/>
  <c r="F95" i="1"/>
  <c r="N120" i="5"/>
  <c r="P120" i="5" s="1"/>
  <c r="R120" i="5" s="1"/>
  <c r="V120" i="5" s="1"/>
  <c r="F224" i="1"/>
  <c r="F8" i="1"/>
  <c r="F163" i="1"/>
  <c r="F7" i="1"/>
  <c r="F193" i="1"/>
  <c r="N110" i="5"/>
  <c r="N254" i="5"/>
  <c r="F160" i="1"/>
  <c r="F157" i="1"/>
  <c r="F149" i="1"/>
  <c r="N91" i="5"/>
  <c r="N77" i="5"/>
  <c r="N170" i="5"/>
  <c r="P170" i="5" s="1"/>
  <c r="R170" i="5" s="1"/>
  <c r="V170" i="5" s="1"/>
  <c r="N175" i="5"/>
  <c r="F76" i="1"/>
  <c r="F190" i="1"/>
  <c r="N12" i="5"/>
  <c r="P12" i="5" s="1"/>
  <c r="R12" i="5" s="1"/>
  <c r="V12" i="5" s="1"/>
  <c r="N194" i="5"/>
  <c r="N181" i="5"/>
  <c r="N116" i="5"/>
  <c r="P116" i="5" s="1"/>
  <c r="R116" i="5" s="1"/>
  <c r="V116" i="5" s="1"/>
  <c r="N257" i="5"/>
  <c r="N118" i="5"/>
  <c r="N189" i="5"/>
  <c r="F56" i="1"/>
  <c r="N235" i="5"/>
  <c r="F169" i="1"/>
  <c r="F112" i="1"/>
  <c r="N36" i="5"/>
  <c r="F33" i="1"/>
  <c r="N64" i="5"/>
  <c r="N226" i="5"/>
  <c r="N60" i="5"/>
  <c r="N201" i="5"/>
  <c r="N258" i="5"/>
  <c r="F154" i="1"/>
  <c r="N115" i="5"/>
  <c r="P115" i="5" s="1"/>
  <c r="R115" i="5" s="1"/>
  <c r="V115" i="5" s="1"/>
  <c r="F24" i="1"/>
  <c r="N220" i="5"/>
  <c r="N45" i="5"/>
  <c r="N204" i="5"/>
  <c r="N46" i="5"/>
  <c r="F172" i="1"/>
  <c r="N38" i="5"/>
  <c r="N48" i="5"/>
  <c r="P48" i="5" s="1"/>
  <c r="R48" i="5" s="1"/>
  <c r="V48" i="5" s="1"/>
  <c r="N42" i="5"/>
  <c r="N228" i="5"/>
  <c r="P228" i="5" s="1"/>
  <c r="R228" i="5" s="1"/>
  <c r="V228" i="5" s="1"/>
  <c r="F20" i="1"/>
  <c r="F184" i="1"/>
  <c r="N217" i="5"/>
  <c r="F130" i="1"/>
  <c r="N114" i="5"/>
  <c r="N144" i="5"/>
  <c r="P144" i="5" s="1"/>
  <c r="R144" i="5" s="1"/>
  <c r="V144" i="5" s="1"/>
  <c r="F239" i="1"/>
  <c r="N62" i="5"/>
  <c r="P62" i="5" s="1"/>
  <c r="R62" i="5" s="1"/>
  <c r="V62" i="5" s="1"/>
  <c r="N30" i="5"/>
  <c r="N238" i="5"/>
  <c r="P238" i="5" s="1"/>
  <c r="R238" i="5" s="1"/>
  <c r="V238" i="5" s="1"/>
  <c r="F219" i="1"/>
  <c r="N166" i="5"/>
  <c r="P166" i="5" s="1"/>
  <c r="R166" i="5" s="1"/>
  <c r="V166" i="5" s="1"/>
  <c r="F104" i="1"/>
  <c r="N205" i="5"/>
  <c r="F59" i="1"/>
  <c r="F249" i="1"/>
  <c r="N43" i="5"/>
  <c r="P43" i="5" s="1"/>
  <c r="R43" i="5" s="1"/>
  <c r="V43" i="5" s="1"/>
  <c r="N148" i="5"/>
  <c r="N197" i="5"/>
  <c r="F67" i="1"/>
  <c r="N213" i="5"/>
  <c r="P213" i="5" s="1"/>
  <c r="R213" i="5" s="1"/>
  <c r="V213" i="5" s="1"/>
  <c r="N82" i="5"/>
  <c r="N52" i="5"/>
  <c r="P52" i="5" s="1"/>
  <c r="R52" i="5" s="1"/>
  <c r="V52" i="5" s="1"/>
  <c r="N71" i="5"/>
  <c r="N99" i="5"/>
  <c r="N134" i="5"/>
  <c r="N151" i="5"/>
  <c r="P151" i="5" s="1"/>
  <c r="R151" i="5" s="1"/>
  <c r="V151" i="5" s="1"/>
  <c r="F199" i="1"/>
  <c r="F233" i="1"/>
  <c r="N26" i="5"/>
  <c r="F122" i="1"/>
  <c r="F176" i="1"/>
  <c r="F35" i="1"/>
  <c r="N121" i="5"/>
  <c r="N198" i="5"/>
  <c r="P198" i="5" s="1"/>
  <c r="R198" i="5" s="1"/>
  <c r="V198" i="5" s="1"/>
  <c r="F211" i="1"/>
  <c r="F262" i="1"/>
  <c r="F167" i="1"/>
  <c r="F158" i="1"/>
  <c r="F81" i="1"/>
  <c r="N127" i="5"/>
  <c r="N146" i="5"/>
  <c r="N138" i="5"/>
  <c r="P138" i="5" s="1"/>
  <c r="R138" i="5" s="1"/>
  <c r="V138" i="5" s="1"/>
  <c r="N179" i="5"/>
  <c r="N187" i="5"/>
  <c r="N135" i="5"/>
  <c r="F196" i="1"/>
  <c r="F9" i="1"/>
  <c r="F61" i="1"/>
  <c r="F230" i="1"/>
  <c r="F106" i="1"/>
  <c r="N155" i="5"/>
  <c r="N214" i="5"/>
  <c r="P214" i="5" s="1"/>
  <c r="R214" i="5" s="1"/>
  <c r="V214" i="5" s="1"/>
  <c r="N168" i="5"/>
  <c r="F145" i="1"/>
  <c r="F18" i="1"/>
  <c r="N242" i="5"/>
  <c r="P242" i="5" s="1"/>
  <c r="R242" i="5" s="1"/>
  <c r="V242" i="5" s="1"/>
  <c r="N237" i="5"/>
  <c r="P237" i="5" s="1"/>
  <c r="R237" i="5" s="1"/>
  <c r="V237" i="5" s="1"/>
  <c r="L267" i="7"/>
  <c r="K267" i="7" s="1"/>
  <c r="F131" i="1"/>
  <c r="N131" i="5"/>
  <c r="M265" i="7"/>
  <c r="F22" i="1"/>
  <c r="N172" i="5"/>
  <c r="P172" i="5" s="1"/>
  <c r="R172" i="5" s="1"/>
  <c r="V172" i="5" s="1"/>
  <c r="F261" i="1"/>
  <c r="F258" i="1"/>
  <c r="F52" i="1"/>
  <c r="N24" i="5"/>
  <c r="P24" i="5" s="1"/>
  <c r="R24" i="5" s="1"/>
  <c r="V24" i="5" s="1"/>
  <c r="N32" i="5"/>
  <c r="P32" i="5" s="1"/>
  <c r="R32" i="5" s="1"/>
  <c r="V32" i="5" s="1"/>
  <c r="F205" i="1"/>
  <c r="F71" i="1"/>
  <c r="F99" i="1"/>
  <c r="N96" i="5"/>
  <c r="P96" i="5" s="1"/>
  <c r="R96" i="5" s="1"/>
  <c r="V96" i="5" s="1"/>
  <c r="F134" i="1"/>
  <c r="F60" i="1"/>
  <c r="F48" i="1"/>
  <c r="F225" i="1"/>
  <c r="N137" i="5"/>
  <c r="P137" i="5" s="1"/>
  <c r="R137" i="5" s="1"/>
  <c r="V137" i="5" s="1"/>
  <c r="F226" i="1"/>
  <c r="N67" i="5"/>
  <c r="P67" i="5" s="1"/>
  <c r="R67" i="5" s="1"/>
  <c r="V67" i="5" s="1"/>
  <c r="F216" i="1"/>
  <c r="F102" i="1"/>
  <c r="F46" i="1"/>
  <c r="F69" i="1"/>
  <c r="N34" i="5"/>
  <c r="P34" i="5" s="1"/>
  <c r="R34" i="5" s="1"/>
  <c r="V34" i="5" s="1"/>
  <c r="N129" i="5"/>
  <c r="P129" i="5" s="1"/>
  <c r="R129" i="5" s="1"/>
  <c r="V129" i="5" s="1"/>
  <c r="N154" i="5"/>
  <c r="P154" i="5" s="1"/>
  <c r="R154" i="5" s="1"/>
  <c r="V154" i="5" s="1"/>
  <c r="F80" i="1"/>
  <c r="F208" i="1"/>
  <c r="F204" i="1"/>
  <c r="N33" i="5"/>
  <c r="F65" i="1"/>
  <c r="N98" i="5"/>
  <c r="P98" i="5" s="1"/>
  <c r="R98" i="5" s="1"/>
  <c r="V98" i="5" s="1"/>
  <c r="N51" i="5"/>
  <c r="P51" i="5" s="1"/>
  <c r="R51" i="5" s="1"/>
  <c r="V51" i="5" s="1"/>
  <c r="F175" i="1"/>
  <c r="F162" i="1"/>
  <c r="N7" i="5"/>
  <c r="P7" i="5" s="1"/>
  <c r="R7" i="5" s="1"/>
  <c r="V7" i="5" s="1"/>
  <c r="N126" i="5"/>
  <c r="P126" i="5" s="1"/>
  <c r="R126" i="5" s="1"/>
  <c r="V126" i="5" s="1"/>
  <c r="N37" i="5"/>
  <c r="P37" i="5" s="1"/>
  <c r="R37" i="5" s="1"/>
  <c r="V37" i="5" s="1"/>
  <c r="N76" i="5"/>
  <c r="P76" i="5" s="1"/>
  <c r="R76" i="5" s="1"/>
  <c r="V76" i="5" s="1"/>
  <c r="F187" i="1"/>
  <c r="F12" i="1"/>
  <c r="N49" i="5"/>
  <c r="P49" i="5" s="1"/>
  <c r="R49" i="5" s="1"/>
  <c r="V49" i="5" s="1"/>
  <c r="F147" i="1"/>
  <c r="N190" i="5"/>
  <c r="P190" i="5" s="1"/>
  <c r="R190" i="5" s="1"/>
  <c r="V190" i="5" s="1"/>
  <c r="N203" i="5"/>
  <c r="P203" i="5" s="1"/>
  <c r="R203" i="5" s="1"/>
  <c r="V203" i="5" s="1"/>
  <c r="F166" i="1"/>
  <c r="F136" i="1"/>
  <c r="F54" i="1"/>
  <c r="N27" i="5"/>
  <c r="P27" i="5" s="1"/>
  <c r="R27" i="5" s="1"/>
  <c r="V27" i="5" s="1"/>
  <c r="N56" i="5"/>
  <c r="P56" i="5" s="1"/>
  <c r="R56" i="5" s="1"/>
  <c r="V56" i="5" s="1"/>
  <c r="N209" i="5"/>
  <c r="P209" i="5" s="1"/>
  <c r="R209" i="5" s="1"/>
  <c r="V209" i="5" s="1"/>
  <c r="F232" i="1"/>
  <c r="N173" i="5"/>
  <c r="P173" i="5" s="1"/>
  <c r="R173" i="5" s="1"/>
  <c r="V173" i="5" s="1"/>
  <c r="N180" i="5"/>
  <c r="P180" i="5" s="1"/>
  <c r="R180" i="5" s="1"/>
  <c r="V180" i="5" s="1"/>
  <c r="F159" i="1"/>
  <c r="N15" i="5"/>
  <c r="P15" i="5" s="1"/>
  <c r="R15" i="5" s="1"/>
  <c r="V15" i="5" s="1"/>
  <c r="N92" i="5"/>
  <c r="P92" i="5" s="1"/>
  <c r="R92" i="5" s="1"/>
  <c r="V92" i="5" s="1"/>
  <c r="N113" i="5"/>
  <c r="P113" i="5" s="1"/>
  <c r="R113" i="5" s="1"/>
  <c r="V113" i="5" s="1"/>
  <c r="N88" i="5"/>
  <c r="P88" i="5" s="1"/>
  <c r="R88" i="5" s="1"/>
  <c r="V88" i="5" s="1"/>
  <c r="N171" i="5"/>
  <c r="P171" i="5" s="1"/>
  <c r="R171" i="5" s="1"/>
  <c r="V171" i="5" s="1"/>
  <c r="F125" i="1"/>
  <c r="F191" i="1"/>
  <c r="N141" i="5"/>
  <c r="P141" i="5" s="1"/>
  <c r="R141" i="5" s="1"/>
  <c r="V141" i="5" s="1"/>
  <c r="F248" i="1"/>
  <c r="F185" i="1"/>
  <c r="F241" i="1"/>
  <c r="F263" i="1"/>
  <c r="F111" i="1"/>
  <c r="F202" i="1"/>
  <c r="F47" i="1"/>
  <c r="F100" i="1"/>
  <c r="F150" i="1"/>
  <c r="F97" i="1"/>
  <c r="F186" i="1"/>
  <c r="F93" i="1"/>
  <c r="F152" i="1"/>
  <c r="F44" i="1"/>
  <c r="F40" i="1"/>
  <c r="F109" i="1"/>
  <c r="F23" i="1"/>
  <c r="F207" i="1"/>
  <c r="F177" i="1"/>
  <c r="F85" i="1"/>
  <c r="F89" i="1"/>
  <c r="F142" i="1"/>
  <c r="F231" i="1"/>
  <c r="F6" i="1"/>
  <c r="F259" i="1"/>
  <c r="F153" i="1"/>
  <c r="F5" i="1"/>
  <c r="F38" i="1"/>
  <c r="F195" i="1"/>
  <c r="F222" i="1"/>
  <c r="F246" i="1"/>
  <c r="F182" i="1"/>
  <c r="F124" i="1"/>
  <c r="F58" i="1"/>
  <c r="F114" i="1"/>
  <c r="F118" i="1"/>
  <c r="N145" i="5"/>
  <c r="P145" i="5" s="1"/>
  <c r="R145" i="5" s="1"/>
  <c r="V145" i="5" s="1"/>
  <c r="N211" i="5"/>
  <c r="P211" i="5" s="1"/>
  <c r="R211" i="5" s="1"/>
  <c r="V211" i="5" s="1"/>
  <c r="F144" i="1"/>
  <c r="N199" i="5"/>
  <c r="P199" i="5" s="1"/>
  <c r="R199" i="5" s="1"/>
  <c r="V199" i="5" s="1"/>
  <c r="N230" i="5"/>
  <c r="P230" i="5" s="1"/>
  <c r="R230" i="5" s="1"/>
  <c r="V230" i="5" s="1"/>
  <c r="F179" i="1"/>
  <c r="F135" i="1"/>
  <c r="N167" i="5"/>
  <c r="P167" i="5" s="1"/>
  <c r="R167" i="5" s="1"/>
  <c r="V167" i="5" s="1"/>
  <c r="F217" i="1"/>
  <c r="F181" i="1"/>
  <c r="F127" i="1"/>
  <c r="F155" i="1"/>
  <c r="F146" i="1"/>
  <c r="N35" i="5"/>
  <c r="P35" i="5" s="1"/>
  <c r="R35" i="5" s="1"/>
  <c r="V35" i="5" s="1"/>
  <c r="F62" i="1"/>
  <c r="N176" i="5"/>
  <c r="P176" i="5" s="1"/>
  <c r="R176" i="5" s="1"/>
  <c r="V176" i="5" s="1"/>
  <c r="F242" i="1"/>
  <c r="N233" i="5"/>
  <c r="P233" i="5" s="1"/>
  <c r="R233" i="5" s="1"/>
  <c r="V233" i="5" s="1"/>
  <c r="N184" i="5"/>
  <c r="P184" i="5" s="1"/>
  <c r="R184" i="5" s="1"/>
  <c r="V184" i="5" s="1"/>
  <c r="N262" i="5"/>
  <c r="P262" i="5" s="1"/>
  <c r="R262" i="5" s="1"/>
  <c r="V262" i="5" s="1"/>
  <c r="N17" i="5"/>
  <c r="P17" i="5" s="1"/>
  <c r="R17" i="5" s="1"/>
  <c r="V17" i="5" s="1"/>
  <c r="F121" i="1"/>
  <c r="N229" i="5"/>
  <c r="P229" i="5" s="1"/>
  <c r="R229" i="5" s="1"/>
  <c r="V229" i="5" s="1"/>
  <c r="F198" i="1"/>
  <c r="N227" i="5"/>
  <c r="P227" i="5" s="1"/>
  <c r="R227" i="5" s="1"/>
  <c r="V227" i="5" s="1"/>
  <c r="N219" i="5"/>
  <c r="P219" i="5" s="1"/>
  <c r="R219" i="5" s="1"/>
  <c r="V219" i="5" s="1"/>
  <c r="N9" i="5"/>
  <c r="P9" i="5" s="1"/>
  <c r="R9" i="5" s="1"/>
  <c r="V9" i="5" s="1"/>
  <c r="F30" i="1"/>
  <c r="F116" i="1"/>
  <c r="N158" i="5"/>
  <c r="P158" i="5" s="1"/>
  <c r="R158" i="5" s="1"/>
  <c r="V158" i="5" s="1"/>
  <c r="N106" i="5"/>
  <c r="P106" i="5" s="1"/>
  <c r="R106" i="5" s="1"/>
  <c r="V106" i="5" s="1"/>
  <c r="F234" i="1"/>
  <c r="N72" i="5"/>
  <c r="P72" i="5" s="1"/>
  <c r="R72" i="5" s="1"/>
  <c r="V72" i="5" s="1"/>
  <c r="F138" i="1"/>
  <c r="F28" i="1"/>
  <c r="F257" i="1"/>
  <c r="F218" i="1"/>
  <c r="N61" i="5"/>
  <c r="P61" i="5" s="1"/>
  <c r="R61" i="5" s="1"/>
  <c r="V61" i="5" s="1"/>
  <c r="F189" i="1"/>
  <c r="F206" i="1"/>
  <c r="N130" i="5"/>
  <c r="P130" i="5" s="1"/>
  <c r="R130" i="5" s="1"/>
  <c r="V130" i="5" s="1"/>
  <c r="N79" i="5"/>
  <c r="P79" i="5" s="1"/>
  <c r="R79" i="5" s="1"/>
  <c r="V79" i="5" s="1"/>
  <c r="N196" i="5"/>
  <c r="P196" i="5" s="1"/>
  <c r="R196" i="5" s="1"/>
  <c r="V196" i="5" s="1"/>
  <c r="F247" i="1"/>
  <c r="N18" i="5"/>
  <c r="P18" i="5" s="1"/>
  <c r="R18" i="5" s="1"/>
  <c r="V18" i="5" s="1"/>
  <c r="F194" i="1"/>
  <c r="N81" i="5"/>
  <c r="P81" i="5" s="1"/>
  <c r="R81" i="5" s="1"/>
  <c r="V81" i="5" s="1"/>
  <c r="F214" i="1"/>
  <c r="F168" i="1"/>
  <c r="N20" i="5"/>
  <c r="P20" i="5" s="1"/>
  <c r="R20" i="5" s="1"/>
  <c r="V20" i="5" s="1"/>
  <c r="N122" i="5"/>
  <c r="P122" i="5" s="1"/>
  <c r="R122" i="5" s="1"/>
  <c r="V122" i="5" s="1"/>
  <c r="F238" i="1"/>
  <c r="F14" i="1"/>
  <c r="N239" i="5"/>
  <c r="P239" i="5" s="1"/>
  <c r="R239" i="5" s="1"/>
  <c r="V239" i="5" s="1"/>
  <c r="F42" i="1"/>
  <c r="N149" i="5"/>
  <c r="P149" i="5" s="1"/>
  <c r="R149" i="5" s="1"/>
  <c r="V149" i="5" s="1"/>
  <c r="N236" i="5"/>
  <c r="P236" i="5" s="1"/>
  <c r="R236" i="5" s="1"/>
  <c r="V236" i="5" s="1"/>
  <c r="F223" i="1"/>
  <c r="F26" i="1"/>
  <c r="F151" i="1"/>
  <c r="F110" i="1"/>
  <c r="F228" i="1"/>
  <c r="F132" i="1"/>
  <c r="F188" i="1"/>
  <c r="F254" i="1"/>
  <c r="N193" i="5"/>
  <c r="P193" i="5" s="1"/>
  <c r="R193" i="5" s="1"/>
  <c r="V193" i="5" s="1"/>
  <c r="N95" i="5"/>
  <c r="P95" i="5" s="1"/>
  <c r="R95" i="5" s="1"/>
  <c r="V95" i="5" s="1"/>
  <c r="N66" i="5"/>
  <c r="P66" i="5" s="1"/>
  <c r="R66" i="5" s="1"/>
  <c r="V66" i="5" s="1"/>
  <c r="N157" i="5"/>
  <c r="P157" i="5" s="1"/>
  <c r="R157" i="5" s="1"/>
  <c r="V157" i="5" s="1"/>
  <c r="F90" i="1"/>
  <c r="F256" i="1"/>
  <c r="F220" i="1"/>
  <c r="F45" i="1"/>
  <c r="N68" i="5"/>
  <c r="P68" i="5" s="1"/>
  <c r="R68" i="5" s="1"/>
  <c r="V68" i="5" s="1"/>
  <c r="F87" i="1"/>
  <c r="F253" i="1"/>
  <c r="F115" i="1"/>
  <c r="F244" i="1"/>
  <c r="F123" i="1"/>
  <c r="F240" i="1"/>
  <c r="F82" i="1"/>
  <c r="F108" i="1"/>
  <c r="F43" i="1"/>
  <c r="F164" i="1"/>
  <c r="F86" i="1"/>
  <c r="F213" i="1"/>
  <c r="F55" i="1"/>
  <c r="N53" i="5"/>
  <c r="P53" i="5" s="1"/>
  <c r="R53" i="5" s="1"/>
  <c r="V53" i="5" s="1"/>
  <c r="F197" i="1"/>
  <c r="F74" i="1"/>
  <c r="F201" i="1"/>
  <c r="N192" i="5"/>
  <c r="P192" i="5" s="1"/>
  <c r="R192" i="5" s="1"/>
  <c r="V192" i="5" s="1"/>
  <c r="F156" i="1"/>
  <c r="F64" i="1"/>
  <c r="F140" i="1"/>
  <c r="F139" i="1"/>
  <c r="F16" i="1"/>
  <c r="F36" i="1"/>
  <c r="N83" i="5"/>
  <c r="P83" i="5" s="1"/>
  <c r="R83" i="5" s="1"/>
  <c r="V83" i="5" s="1"/>
  <c r="N163" i="5"/>
  <c r="P163" i="5" s="1"/>
  <c r="R163" i="5" s="1"/>
  <c r="V163" i="5" s="1"/>
  <c r="N161" i="5"/>
  <c r="P161" i="5" s="1"/>
  <c r="R161" i="5" s="1"/>
  <c r="V161" i="5" s="1"/>
  <c r="N160" i="5"/>
  <c r="P160" i="5" s="1"/>
  <c r="R160" i="5" s="1"/>
  <c r="V160" i="5" s="1"/>
  <c r="N245" i="5"/>
  <c r="P245" i="5" s="1"/>
  <c r="R245" i="5" s="1"/>
  <c r="V245" i="5" s="1"/>
  <c r="N264" i="5"/>
  <c r="P264" i="5" s="1"/>
  <c r="R264" i="5" s="1"/>
  <c r="V264" i="5" s="1"/>
  <c r="N243" i="5"/>
  <c r="P243" i="5" s="1"/>
  <c r="R243" i="5" s="1"/>
  <c r="V243" i="5" s="1"/>
  <c r="F120" i="1"/>
  <c r="N128" i="5"/>
  <c r="P128" i="5" s="1"/>
  <c r="R128" i="5" s="1"/>
  <c r="V128" i="5" s="1"/>
  <c r="F11" i="1"/>
  <c r="N103" i="5"/>
  <c r="P103" i="5" s="1"/>
  <c r="R103" i="5" s="1"/>
  <c r="V103" i="5" s="1"/>
  <c r="F21" i="1"/>
  <c r="N250" i="5"/>
  <c r="P250" i="5" s="1"/>
  <c r="R250" i="5" s="1"/>
  <c r="V250" i="5" s="1"/>
  <c r="F25" i="1"/>
  <c r="F170" i="1"/>
  <c r="F77" i="1"/>
  <c r="N107" i="5"/>
  <c r="F29" i="1"/>
  <c r="F39" i="1"/>
  <c r="N251" i="5"/>
  <c r="P251" i="5" s="1"/>
  <c r="R251" i="5" s="1"/>
  <c r="V251" i="5" s="1"/>
  <c r="F13" i="1"/>
  <c r="N260" i="5"/>
  <c r="P260" i="5" s="1"/>
  <c r="R260" i="5" s="1"/>
  <c r="V260" i="5" s="1"/>
  <c r="F91" i="1"/>
  <c r="N212" i="5"/>
  <c r="P212" i="5" s="1"/>
  <c r="R212" i="5" s="1"/>
  <c r="V212" i="5" s="1"/>
  <c r="F255" i="1"/>
  <c r="N19" i="5"/>
  <c r="P19" i="5" s="1"/>
  <c r="R19" i="5" s="1"/>
  <c r="V19" i="5" s="1"/>
  <c r="N63" i="5"/>
  <c r="P63" i="5" s="1"/>
  <c r="R63" i="5" s="1"/>
  <c r="V63" i="5" s="1"/>
  <c r="N117" i="5"/>
  <c r="P117" i="5" s="1"/>
  <c r="R117" i="5" s="1"/>
  <c r="V117" i="5" s="1"/>
  <c r="N252" i="5"/>
  <c r="P252" i="5" s="1"/>
  <c r="R252" i="5" s="1"/>
  <c r="V252" i="5" s="1"/>
  <c r="N75" i="5"/>
  <c r="P75" i="5" s="1"/>
  <c r="R75" i="5" s="1"/>
  <c r="V75" i="5" s="1"/>
  <c r="N50" i="5"/>
  <c r="P50" i="5" s="1"/>
  <c r="R50" i="5" s="1"/>
  <c r="V50" i="5" s="1"/>
  <c r="N8" i="5"/>
  <c r="P8" i="5" s="1"/>
  <c r="R8" i="5" s="1"/>
  <c r="V8" i="5" s="1"/>
  <c r="N143" i="5"/>
  <c r="N210" i="5"/>
  <c r="P210" i="5" s="1"/>
  <c r="R210" i="5" s="1"/>
  <c r="V210" i="5" s="1"/>
  <c r="N224" i="5"/>
  <c r="P224" i="5" s="1"/>
  <c r="R224" i="5" s="1"/>
  <c r="V224" i="5" s="1"/>
  <c r="N84" i="5"/>
  <c r="P84" i="5" s="1"/>
  <c r="R84" i="5" s="1"/>
  <c r="V84" i="5" s="1"/>
  <c r="N70" i="5"/>
  <c r="P70" i="5" s="1"/>
  <c r="R70" i="5" s="1"/>
  <c r="V70" i="5" s="1"/>
  <c r="N178" i="5"/>
  <c r="P178" i="5" s="1"/>
  <c r="R178" i="5" s="1"/>
  <c r="V178" i="5" s="1"/>
  <c r="N101" i="5"/>
  <c r="P101" i="5" s="1"/>
  <c r="R101" i="5" s="1"/>
  <c r="V101" i="5" s="1"/>
  <c r="N221" i="5"/>
  <c r="P221" i="5" s="1"/>
  <c r="R221" i="5" s="1"/>
  <c r="V221" i="5" s="1"/>
  <c r="N31" i="5"/>
  <c r="P31" i="5" s="1"/>
  <c r="R31" i="5" s="1"/>
  <c r="V31" i="5" s="1"/>
  <c r="N41" i="5"/>
  <c r="P41" i="5" s="1"/>
  <c r="R41" i="5" s="1"/>
  <c r="V41" i="5" s="1"/>
  <c r="L265" i="5"/>
  <c r="L267" i="5" s="1"/>
  <c r="F10" i="1"/>
  <c r="F119" i="1"/>
  <c r="F78" i="1"/>
  <c r="F105" i="1"/>
  <c r="F133" i="1"/>
  <c r="F174" i="1"/>
  <c r="F73" i="1"/>
  <c r="F215" i="1"/>
  <c r="N249" i="5"/>
  <c r="P249" i="5" s="1"/>
  <c r="R249" i="5" s="1"/>
  <c r="V249" i="5" s="1"/>
  <c r="N183" i="5"/>
  <c r="P183" i="5" s="1"/>
  <c r="R183" i="5" s="1"/>
  <c r="V183" i="5" s="1"/>
  <c r="N112" i="5"/>
  <c r="P112" i="5" s="1"/>
  <c r="R112" i="5" s="1"/>
  <c r="V112" i="5" s="1"/>
  <c r="N104" i="5"/>
  <c r="P104" i="5" s="1"/>
  <c r="R104" i="5" s="1"/>
  <c r="V104" i="5" s="1"/>
  <c r="N169" i="5"/>
  <c r="P169" i="5" s="1"/>
  <c r="R169" i="5" s="1"/>
  <c r="V169" i="5" s="1"/>
  <c r="N57" i="5"/>
  <c r="P57" i="5" s="1"/>
  <c r="R57" i="5" s="1"/>
  <c r="V57" i="5" s="1"/>
  <c r="N59" i="5"/>
  <c r="P59" i="5" s="1"/>
  <c r="R59" i="5" s="1"/>
  <c r="V59" i="5" s="1"/>
  <c r="F148" i="1"/>
  <c r="F94" i="1"/>
  <c r="F165" i="1"/>
  <c r="F183" i="1"/>
  <c r="F235" i="1"/>
  <c r="F200" i="1"/>
  <c r="P107" i="5"/>
  <c r="R107" i="5" s="1"/>
  <c r="V107" i="5" s="1"/>
  <c r="P105" i="5"/>
  <c r="R105" i="5" s="1"/>
  <c r="V105" i="5" s="1"/>
  <c r="P16" i="5"/>
  <c r="R16" i="5" s="1"/>
  <c r="V16" i="5" s="1"/>
  <c r="P133" i="5"/>
  <c r="R133" i="5" s="1"/>
  <c r="V133" i="5" s="1"/>
  <c r="P29" i="5"/>
  <c r="R29" i="5" s="1"/>
  <c r="V29" i="5" s="1"/>
  <c r="P97" i="5"/>
  <c r="R97" i="5" s="1"/>
  <c r="V97" i="5" s="1"/>
  <c r="P99" i="5"/>
  <c r="R99" i="5" s="1"/>
  <c r="V99" i="5" s="1"/>
  <c r="P118" i="5"/>
  <c r="R118" i="5" s="1"/>
  <c r="V118" i="5" s="1"/>
  <c r="P93" i="5"/>
  <c r="R93" i="5" s="1"/>
  <c r="V93" i="5" s="1"/>
  <c r="P152" i="5"/>
  <c r="R152" i="5" s="1"/>
  <c r="V152" i="5" s="1"/>
  <c r="P26" i="5"/>
  <c r="R26" i="5" s="1"/>
  <c r="V26" i="5" s="1"/>
  <c r="C265" i="1"/>
  <c r="C267" i="1" s="1"/>
  <c r="P82" i="5"/>
  <c r="R82" i="5" s="1"/>
  <c r="V82" i="5" s="1"/>
  <c r="P108" i="5"/>
  <c r="R108" i="5" s="1"/>
  <c r="V108" i="5" s="1"/>
  <c r="P77" i="5"/>
  <c r="R77" i="5" s="1"/>
  <c r="V77" i="5" s="1"/>
  <c r="D5" i="1"/>
  <c r="P74" i="5"/>
  <c r="R74" i="5" s="1"/>
  <c r="V74" i="5" s="1"/>
  <c r="P201" i="5"/>
  <c r="R201" i="5" s="1"/>
  <c r="V201" i="5" s="1"/>
  <c r="P125" i="5"/>
  <c r="R125" i="5" s="1"/>
  <c r="V125" i="5" s="1"/>
  <c r="P195" i="5"/>
  <c r="R195" i="5" s="1"/>
  <c r="V195" i="5" s="1"/>
  <c r="P28" i="5"/>
  <c r="R28" i="5" s="1"/>
  <c r="V28" i="5" s="1"/>
  <c r="P159" i="5"/>
  <c r="R159" i="5" s="1"/>
  <c r="V159" i="5" s="1"/>
  <c r="P54" i="5"/>
  <c r="R54" i="5" s="1"/>
  <c r="V54" i="5" s="1"/>
  <c r="P181" i="5"/>
  <c r="R181" i="5" s="1"/>
  <c r="V181" i="5" s="1"/>
  <c r="P156" i="5"/>
  <c r="R156" i="5" s="1"/>
  <c r="V156" i="5" s="1"/>
  <c r="P64" i="5"/>
  <c r="R64" i="5" s="1"/>
  <c r="V64" i="5" s="1"/>
  <c r="P191" i="5"/>
  <c r="R191" i="5" s="1"/>
  <c r="V191" i="5" s="1"/>
  <c r="P155" i="5"/>
  <c r="R155" i="5" s="1"/>
  <c r="V155" i="5" s="1"/>
  <c r="P124" i="5"/>
  <c r="R124" i="5" s="1"/>
  <c r="V124" i="5" s="1"/>
  <c r="P253" i="5"/>
  <c r="R253" i="5" s="1"/>
  <c r="V253" i="5" s="1"/>
  <c r="T265" i="3"/>
  <c r="T267" i="3" s="1"/>
  <c r="P119" i="5"/>
  <c r="R119" i="5" s="1"/>
  <c r="V119" i="5" s="1"/>
  <c r="P226" i="5"/>
  <c r="R226" i="5" s="1"/>
  <c r="V226" i="5" s="1"/>
  <c r="P205" i="5"/>
  <c r="R205" i="5" s="1"/>
  <c r="V205" i="5" s="1"/>
  <c r="P263" i="5"/>
  <c r="R263" i="5" s="1"/>
  <c r="V263" i="5" s="1"/>
  <c r="P135" i="5"/>
  <c r="R135" i="5" s="1"/>
  <c r="V135" i="5" s="1"/>
  <c r="P223" i="5"/>
  <c r="R223" i="5" s="1"/>
  <c r="V223" i="5" s="1"/>
  <c r="P258" i="5"/>
  <c r="R258" i="5" s="1"/>
  <c r="V258" i="5" s="1"/>
  <c r="P220" i="5"/>
  <c r="R220" i="5" s="1"/>
  <c r="V220" i="5" s="1"/>
  <c r="P200" i="5"/>
  <c r="R200" i="5" s="1"/>
  <c r="V200" i="5" s="1"/>
  <c r="P148" i="5"/>
  <c r="R148" i="5" s="1"/>
  <c r="V148" i="5" s="1"/>
  <c r="P80" i="5"/>
  <c r="R80" i="5" s="1"/>
  <c r="V80" i="5" s="1"/>
  <c r="P217" i="5"/>
  <c r="R217" i="5" s="1"/>
  <c r="V217" i="5" s="1"/>
  <c r="P197" i="5"/>
  <c r="R197" i="5" s="1"/>
  <c r="V197" i="5" s="1"/>
  <c r="P10" i="5"/>
  <c r="R10" i="5" s="1"/>
  <c r="V10" i="5" s="1"/>
  <c r="P58" i="5"/>
  <c r="R58" i="5" s="1"/>
  <c r="V58" i="5" s="1"/>
  <c r="P185" i="5"/>
  <c r="R185" i="5" s="1"/>
  <c r="V185" i="5" s="1"/>
  <c r="P22" i="5"/>
  <c r="R22" i="5" s="1"/>
  <c r="V22" i="5" s="1"/>
  <c r="P78" i="5"/>
  <c r="R78" i="5" s="1"/>
  <c r="V78" i="5" s="1"/>
  <c r="P25" i="5"/>
  <c r="R25" i="5" s="1"/>
  <c r="V25" i="5" s="1"/>
  <c r="P111" i="5"/>
  <c r="R111" i="5" s="1"/>
  <c r="V111" i="5" s="1"/>
  <c r="P240" i="5"/>
  <c r="R240" i="5" s="1"/>
  <c r="V240" i="5" s="1"/>
  <c r="P71" i="5"/>
  <c r="R71" i="5" s="1"/>
  <c r="V71" i="5" s="1"/>
  <c r="P202" i="5"/>
  <c r="R202" i="5" s="1"/>
  <c r="V202" i="5" s="1"/>
  <c r="P235" i="5"/>
  <c r="R235" i="5" s="1"/>
  <c r="V235" i="5" s="1"/>
  <c r="P142" i="5"/>
  <c r="R142" i="5" s="1"/>
  <c r="V142" i="5" s="1"/>
  <c r="P232" i="5"/>
  <c r="R232" i="5" s="1"/>
  <c r="V232" i="5" s="1"/>
  <c r="P231" i="5"/>
  <c r="R231" i="5" s="1"/>
  <c r="V231" i="5" s="1"/>
  <c r="P36" i="5"/>
  <c r="R36" i="5" s="1"/>
  <c r="V36" i="5" s="1"/>
  <c r="P47" i="5"/>
  <c r="R47" i="5" s="1"/>
  <c r="V47" i="5" s="1"/>
  <c r="P254" i="5"/>
  <c r="R254" i="5" s="1"/>
  <c r="V254" i="5" s="1"/>
  <c r="P39" i="5"/>
  <c r="R39" i="5" s="1"/>
  <c r="V39" i="5" s="1"/>
  <c r="P247" i="5"/>
  <c r="R247" i="5" s="1"/>
  <c r="V247" i="5" s="1"/>
  <c r="P55" i="5"/>
  <c r="R55" i="5" s="1"/>
  <c r="V55" i="5" s="1"/>
  <c r="P186" i="5"/>
  <c r="R186" i="5" s="1"/>
  <c r="V186" i="5" s="1"/>
  <c r="P30" i="5"/>
  <c r="R30" i="5" s="1"/>
  <c r="V30" i="5" s="1"/>
  <c r="P44" i="5"/>
  <c r="R44" i="5" s="1"/>
  <c r="V44" i="5" s="1"/>
  <c r="P134" i="5"/>
  <c r="R134" i="5" s="1"/>
  <c r="V134" i="5" s="1"/>
  <c r="P40" i="5"/>
  <c r="R40" i="5" s="1"/>
  <c r="V40" i="5" s="1"/>
  <c r="P14" i="5"/>
  <c r="R14" i="5" s="1"/>
  <c r="V14" i="5" s="1"/>
  <c r="P73" i="5"/>
  <c r="R73" i="5" s="1"/>
  <c r="V73" i="5" s="1"/>
  <c r="P215" i="5"/>
  <c r="R215" i="5" s="1"/>
  <c r="V215" i="5" s="1"/>
  <c r="P194" i="5"/>
  <c r="R194" i="5" s="1"/>
  <c r="V194" i="5" s="1"/>
  <c r="P60" i="5"/>
  <c r="R60" i="5" s="1"/>
  <c r="V60" i="5" s="1"/>
  <c r="P204" i="5"/>
  <c r="R204" i="5" s="1"/>
  <c r="V204" i="5" s="1"/>
  <c r="P45" i="5"/>
  <c r="R45" i="5" s="1"/>
  <c r="V45" i="5" s="1"/>
  <c r="P42" i="5"/>
  <c r="R42" i="5" s="1"/>
  <c r="V42" i="5" s="1"/>
  <c r="D265" i="1"/>
  <c r="P140" i="5"/>
  <c r="R140" i="5" s="1"/>
  <c r="V140" i="5" s="1"/>
  <c r="P189" i="5"/>
  <c r="R189" i="5" s="1"/>
  <c r="V189" i="5" s="1"/>
  <c r="P248" i="5"/>
  <c r="R248" i="5" s="1"/>
  <c r="V248" i="5" s="1"/>
  <c r="P121" i="5"/>
  <c r="R121" i="5" s="1"/>
  <c r="V121" i="5" s="1"/>
  <c r="P85" i="5"/>
  <c r="R85" i="5" s="1"/>
  <c r="V85" i="5" s="1"/>
  <c r="P216" i="5"/>
  <c r="R216" i="5" s="1"/>
  <c r="V216" i="5" s="1"/>
  <c r="P179" i="5"/>
  <c r="R179" i="5" s="1"/>
  <c r="V179" i="5" s="1"/>
  <c r="P175" i="5"/>
  <c r="R175" i="5" s="1"/>
  <c r="V175" i="5" s="1"/>
  <c r="P109" i="5"/>
  <c r="R109" i="5" s="1"/>
  <c r="V109" i="5" s="1"/>
  <c r="P153" i="5"/>
  <c r="R153" i="5" s="1"/>
  <c r="V153" i="5" s="1"/>
  <c r="P208" i="5"/>
  <c r="R208" i="5" s="1"/>
  <c r="V208" i="5" s="1"/>
  <c r="P23" i="5"/>
  <c r="R23" i="5" s="1"/>
  <c r="V23" i="5" s="1"/>
  <c r="P168" i="5"/>
  <c r="R168" i="5" s="1"/>
  <c r="V168" i="5" s="1"/>
  <c r="P33" i="5"/>
  <c r="R33" i="5" s="1"/>
  <c r="V33" i="5" s="1"/>
  <c r="P146" i="5"/>
  <c r="R146" i="5" s="1"/>
  <c r="V146" i="5" s="1"/>
  <c r="P46" i="5"/>
  <c r="R46" i="5" s="1"/>
  <c r="V46" i="5" s="1"/>
  <c r="P5" i="5"/>
  <c r="R5" i="5" s="1"/>
  <c r="P110" i="5"/>
  <c r="R110" i="5" s="1"/>
  <c r="V110" i="5" s="1"/>
  <c r="P38" i="5"/>
  <c r="R38" i="5" s="1"/>
  <c r="V38" i="5" s="1"/>
  <c r="P165" i="5"/>
  <c r="R165" i="5" s="1"/>
  <c r="V165" i="5" s="1"/>
  <c r="P114" i="5"/>
  <c r="R114" i="5" s="1"/>
  <c r="V114" i="5" s="1"/>
  <c r="P132" i="5"/>
  <c r="R132" i="5" s="1"/>
  <c r="V132" i="5" s="1"/>
  <c r="P91" i="5"/>
  <c r="R91" i="5" s="1"/>
  <c r="V91" i="5" s="1"/>
  <c r="P222" i="5"/>
  <c r="R222" i="5" s="1"/>
  <c r="V222" i="5" s="1"/>
  <c r="P246" i="5"/>
  <c r="R246" i="5" s="1"/>
  <c r="V246" i="5" s="1"/>
  <c r="P257" i="5"/>
  <c r="R257" i="5" s="1"/>
  <c r="V257" i="5" s="1"/>
  <c r="P182" i="5"/>
  <c r="R182" i="5" s="1"/>
  <c r="V182" i="5" s="1"/>
  <c r="P11" i="5"/>
  <c r="R11" i="5" s="1"/>
  <c r="V11" i="5" s="1"/>
  <c r="P127" i="5"/>
  <c r="R127" i="5" s="1"/>
  <c r="V127" i="5" s="1"/>
  <c r="P256" i="5"/>
  <c r="R256" i="5" s="1"/>
  <c r="V256" i="5" s="1"/>
  <c r="P188" i="5"/>
  <c r="R188" i="5" s="1"/>
  <c r="V188" i="5" s="1"/>
  <c r="P187" i="5"/>
  <c r="R187" i="5" s="1"/>
  <c r="V187" i="5" s="1"/>
  <c r="P267" i="7"/>
  <c r="P131" i="5" l="1"/>
  <c r="R131" i="5" s="1"/>
  <c r="V131" i="5" s="1"/>
  <c r="R237" i="7"/>
  <c r="R131" i="7"/>
  <c r="T237" i="5"/>
  <c r="T237" i="7"/>
  <c r="V237" i="7" s="1"/>
  <c r="X237" i="7" s="1"/>
  <c r="AB237" i="7" s="1"/>
  <c r="E237" i="1"/>
  <c r="H237" i="1" s="1"/>
  <c r="S237" i="1" s="1"/>
  <c r="N265" i="5"/>
  <c r="P265" i="5" s="1"/>
  <c r="P143" i="5"/>
  <c r="R143" i="5" s="1"/>
  <c r="T143" i="5" s="1"/>
  <c r="F265" i="1"/>
  <c r="F267" i="1" s="1"/>
  <c r="T200" i="5"/>
  <c r="T189" i="5"/>
  <c r="T130" i="5"/>
  <c r="T159" i="5"/>
  <c r="T99" i="5"/>
  <c r="T234" i="5"/>
  <c r="T239" i="5"/>
  <c r="T248" i="5"/>
  <c r="T149" i="5"/>
  <c r="T166" i="5"/>
  <c r="T136" i="5"/>
  <c r="T139" i="5"/>
  <c r="T249" i="5"/>
  <c r="T250" i="5"/>
  <c r="T236" i="5"/>
  <c r="T123" i="5"/>
  <c r="T263" i="5"/>
  <c r="T155" i="5"/>
  <c r="T201" i="5"/>
  <c r="T133" i="5"/>
  <c r="T187" i="5"/>
  <c r="T11" i="5"/>
  <c r="T141" i="5"/>
  <c r="T207" i="5"/>
  <c r="T188" i="5"/>
  <c r="T162" i="5"/>
  <c r="T87" i="5"/>
  <c r="T127" i="5"/>
  <c r="T182" i="5"/>
  <c r="T128" i="5"/>
  <c r="T117" i="5"/>
  <c r="T91" i="5"/>
  <c r="T132" i="5"/>
  <c r="T210" i="5"/>
  <c r="T206" i="5"/>
  <c r="T21" i="5"/>
  <c r="T205" i="5"/>
  <c r="T225" i="5"/>
  <c r="T54" i="5"/>
  <c r="T228" i="5"/>
  <c r="T209" i="5"/>
  <c r="T51" i="5"/>
  <c r="T218" i="5"/>
  <c r="T257" i="5"/>
  <c r="T222" i="5"/>
  <c r="T168" i="5"/>
  <c r="T245" i="5"/>
  <c r="T216" i="5"/>
  <c r="T71" i="5"/>
  <c r="T163" i="5"/>
  <c r="T262" i="5"/>
  <c r="T8" i="5"/>
  <c r="T192" i="5"/>
  <c r="T77" i="5"/>
  <c r="T174" i="5"/>
  <c r="T190" i="5"/>
  <c r="T169" i="5"/>
  <c r="T61" i="5"/>
  <c r="T256" i="5"/>
  <c r="T246" i="5"/>
  <c r="T260" i="5"/>
  <c r="T171" i="5"/>
  <c r="T109" i="5"/>
  <c r="T85" i="5"/>
  <c r="T232" i="5"/>
  <c r="T181" i="5"/>
  <c r="T105" i="5"/>
  <c r="T233" i="5"/>
  <c r="T235" i="5"/>
  <c r="T50" i="5"/>
  <c r="T78" i="5"/>
  <c r="T183" i="5"/>
  <c r="T197" i="5"/>
  <c r="T180" i="5"/>
  <c r="T113" i="5"/>
  <c r="T118" i="5"/>
  <c r="T221" i="5"/>
  <c r="T165" i="5"/>
  <c r="T138" i="5"/>
  <c r="T110" i="5"/>
  <c r="T164" i="5"/>
  <c r="T107" i="5"/>
  <c r="T33" i="5"/>
  <c r="T94" i="5"/>
  <c r="T23" i="5"/>
  <c r="T208" i="5"/>
  <c r="T153" i="5"/>
  <c r="T63" i="5"/>
  <c r="T175" i="5"/>
  <c r="T229" i="5"/>
  <c r="T179" i="5"/>
  <c r="T230" i="5"/>
  <c r="T121" i="5"/>
  <c r="T17" i="5"/>
  <c r="T140" i="5"/>
  <c r="T231" i="5"/>
  <c r="T111" i="5"/>
  <c r="T244" i="5"/>
  <c r="T185" i="5"/>
  <c r="T62" i="5"/>
  <c r="T88" i="5"/>
  <c r="T258" i="5"/>
  <c r="T112" i="5"/>
  <c r="T95" i="5"/>
  <c r="T103" i="5"/>
  <c r="T191" i="5"/>
  <c r="T195" i="5"/>
  <c r="T178" i="5"/>
  <c r="T154" i="5"/>
  <c r="T224" i="5"/>
  <c r="T57" i="5"/>
  <c r="T147" i="5"/>
  <c r="T114" i="5"/>
  <c r="T38" i="5"/>
  <c r="T243" i="5"/>
  <c r="T7" i="5"/>
  <c r="T15" i="5"/>
  <c r="T223" i="5"/>
  <c r="T12" i="5"/>
  <c r="T137" i="5"/>
  <c r="T253" i="5"/>
  <c r="T41" i="5"/>
  <c r="T120" i="5"/>
  <c r="T170" i="5"/>
  <c r="T108" i="5"/>
  <c r="T82" i="5"/>
  <c r="T93" i="5"/>
  <c r="T213" i="5"/>
  <c r="T198" i="5"/>
  <c r="T167" i="5"/>
  <c r="T46" i="5"/>
  <c r="T72" i="5"/>
  <c r="T42" i="5"/>
  <c r="T45" i="5"/>
  <c r="T204" i="5"/>
  <c r="T60" i="5"/>
  <c r="T70" i="5"/>
  <c r="T84" i="5"/>
  <c r="T116" i="5"/>
  <c r="T215" i="5"/>
  <c r="T76" i="5"/>
  <c r="T40" i="5"/>
  <c r="T18" i="5"/>
  <c r="T44" i="5"/>
  <c r="T238" i="5"/>
  <c r="T90" i="5"/>
  <c r="T19" i="5"/>
  <c r="T157" i="5"/>
  <c r="T193" i="5"/>
  <c r="T186" i="5"/>
  <c r="T160" i="5"/>
  <c r="T247" i="5"/>
  <c r="T39" i="5"/>
  <c r="T34" i="5"/>
  <c r="T255" i="5"/>
  <c r="T227" i="5"/>
  <c r="T184" i="5"/>
  <c r="T47" i="5"/>
  <c r="T196" i="5"/>
  <c r="D267" i="1"/>
  <c r="R10" i="7"/>
  <c r="R14" i="7"/>
  <c r="R20" i="7"/>
  <c r="R22" i="7"/>
  <c r="R36" i="7"/>
  <c r="R38" i="7"/>
  <c r="R53" i="7"/>
  <c r="R29" i="7"/>
  <c r="R37" i="7"/>
  <c r="R45" i="7"/>
  <c r="R52" i="7"/>
  <c r="R15" i="7"/>
  <c r="R23" i="7"/>
  <c r="R31" i="7"/>
  <c r="R39" i="7"/>
  <c r="R47" i="7"/>
  <c r="R54" i="7"/>
  <c r="R17" i="7"/>
  <c r="R25" i="7"/>
  <c r="R33" i="7"/>
  <c r="R27" i="7"/>
  <c r="R58" i="7"/>
  <c r="R43" i="7"/>
  <c r="R51" i="7"/>
  <c r="M267" i="7"/>
  <c r="R19" i="7"/>
  <c r="R24" i="7"/>
  <c r="R59" i="7"/>
  <c r="R42" i="7"/>
  <c r="R26" i="7"/>
  <c r="R11" i="7"/>
  <c r="R44" i="7"/>
  <c r="R56" i="7"/>
  <c r="R57" i="7"/>
  <c r="R40" i="7"/>
  <c r="R28" i="7"/>
  <c r="R16" i="7"/>
  <c r="R55" i="7"/>
  <c r="R32" i="7"/>
  <c r="R41" i="7"/>
  <c r="R21" i="7"/>
  <c r="R6" i="7"/>
  <c r="R97" i="7"/>
  <c r="R232" i="7"/>
  <c r="R250" i="7"/>
  <c r="R244" i="7"/>
  <c r="R12" i="7"/>
  <c r="R84" i="7"/>
  <c r="R93" i="7"/>
  <c r="R212" i="7"/>
  <c r="R218" i="7"/>
  <c r="R160" i="7"/>
  <c r="R242" i="7"/>
  <c r="R161" i="7"/>
  <c r="R121" i="7"/>
  <c r="R185" i="7"/>
  <c r="R122" i="7"/>
  <c r="R186" i="7"/>
  <c r="R132" i="7"/>
  <c r="R165" i="7"/>
  <c r="R205" i="7"/>
  <c r="R159" i="7"/>
  <c r="R83" i="7"/>
  <c r="R9" i="7"/>
  <c r="R50" i="7"/>
  <c r="R208" i="7"/>
  <c r="R207" i="7"/>
  <c r="R98" i="7"/>
  <c r="R263" i="7"/>
  <c r="R123" i="7"/>
  <c r="R187" i="7"/>
  <c r="R124" i="7"/>
  <c r="R188" i="7"/>
  <c r="R150" i="7"/>
  <c r="R221" i="7"/>
  <c r="R151" i="7"/>
  <c r="R75" i="7"/>
  <c r="R104" i="7"/>
  <c r="R216" i="7"/>
  <c r="R215" i="7"/>
  <c r="R63" i="7"/>
  <c r="R92" i="7"/>
  <c r="R101" i="7"/>
  <c r="R109" i="7"/>
  <c r="R243" i="7"/>
  <c r="R119" i="7"/>
  <c r="R183" i="7"/>
  <c r="R120" i="7"/>
  <c r="R184" i="7"/>
  <c r="R146" i="7"/>
  <c r="R213" i="7"/>
  <c r="R130" i="7"/>
  <c r="R194" i="7"/>
  <c r="R195" i="7"/>
  <c r="R60" i="7"/>
  <c r="R236" i="7"/>
  <c r="R18" i="7"/>
  <c r="R210" i="7"/>
  <c r="R153" i="7"/>
  <c r="R177" i="7"/>
  <c r="R163" i="7"/>
  <c r="R235" i="7"/>
  <c r="R252" i="7"/>
  <c r="R91" i="7"/>
  <c r="R65" i="7"/>
  <c r="R255" i="7"/>
  <c r="R179" i="7"/>
  <c r="R180" i="7"/>
  <c r="R173" i="7"/>
  <c r="R7" i="7"/>
  <c r="R103" i="7"/>
  <c r="R68" i="7"/>
  <c r="R77" i="7"/>
  <c r="R261" i="7"/>
  <c r="R35" i="7"/>
  <c r="R144" i="7"/>
  <c r="R209" i="7"/>
  <c r="R145" i="7"/>
  <c r="R169" i="7"/>
  <c r="R262" i="7"/>
  <c r="R170" i="7"/>
  <c r="R116" i="7"/>
  <c r="R189" i="7"/>
  <c r="R126" i="7"/>
  <c r="R67" i="7"/>
  <c r="R96" i="7"/>
  <c r="R105" i="7"/>
  <c r="R90" i="7"/>
  <c r="R257" i="7"/>
  <c r="R78" i="7"/>
  <c r="R256" i="7"/>
  <c r="R247" i="7"/>
  <c r="R86" i="7"/>
  <c r="R171" i="7"/>
  <c r="R102" i="7"/>
  <c r="R172" i="7"/>
  <c r="R134" i="7"/>
  <c r="R197" i="7"/>
  <c r="R135" i="7"/>
  <c r="R198" i="7"/>
  <c r="R72" i="7"/>
  <c r="R76" i="7"/>
  <c r="R85" i="7"/>
  <c r="R30" i="7"/>
  <c r="R253" i="7"/>
  <c r="R219" i="7"/>
  <c r="R226" i="7"/>
  <c r="R167" i="7"/>
  <c r="R258" i="7"/>
  <c r="R168" i="7"/>
  <c r="R129" i="7"/>
  <c r="R193" i="7"/>
  <c r="R114" i="7"/>
  <c r="R178" i="7"/>
  <c r="R88" i="7"/>
  <c r="R74" i="7"/>
  <c r="R206" i="7"/>
  <c r="R148" i="7"/>
  <c r="R149" i="7"/>
  <c r="R13" i="7"/>
  <c r="R211" i="7"/>
  <c r="R127" i="7"/>
  <c r="R128" i="7"/>
  <c r="R154" i="7"/>
  <c r="R155" i="7"/>
  <c r="R248" i="7"/>
  <c r="R222" i="7"/>
  <c r="R158" i="7"/>
  <c r="R110" i="7"/>
  <c r="R89" i="7"/>
  <c r="R241" i="7"/>
  <c r="R34" i="7"/>
  <c r="R230" i="7"/>
  <c r="R233" i="7"/>
  <c r="R117" i="7"/>
  <c r="R118" i="7"/>
  <c r="R95" i="7"/>
  <c r="R113" i="7"/>
  <c r="R260" i="7"/>
  <c r="R48" i="7"/>
  <c r="R231" i="7"/>
  <c r="R142" i="7"/>
  <c r="R87" i="7"/>
  <c r="R61" i="7"/>
  <c r="R245" i="7"/>
  <c r="R251" i="7"/>
  <c r="R191" i="7"/>
  <c r="R192" i="7"/>
  <c r="R229" i="7"/>
  <c r="R217" i="7"/>
  <c r="R190" i="7"/>
  <c r="R8" i="7"/>
  <c r="R80" i="7"/>
  <c r="R46" i="7"/>
  <c r="R240" i="7"/>
  <c r="R156" i="7"/>
  <c r="R157" i="7"/>
  <c r="R181" i="7"/>
  <c r="R182" i="7"/>
  <c r="R49" i="7"/>
  <c r="R69" i="7"/>
  <c r="R152" i="7"/>
  <c r="R227" i="7"/>
  <c r="R62" i="7"/>
  <c r="R115" i="7"/>
  <c r="R133" i="7"/>
  <c r="R71" i="7"/>
  <c r="R100" i="7"/>
  <c r="R106" i="7"/>
  <c r="R228" i="7"/>
  <c r="R234" i="7"/>
  <c r="R111" i="7"/>
  <c r="R175" i="7"/>
  <c r="R112" i="7"/>
  <c r="R176" i="7"/>
  <c r="R138" i="7"/>
  <c r="R201" i="7"/>
  <c r="R139" i="7"/>
  <c r="R202" i="7"/>
  <c r="R94" i="7"/>
  <c r="R66" i="7"/>
  <c r="R164" i="7"/>
  <c r="R196" i="7"/>
  <c r="R125" i="7"/>
  <c r="R238" i="7"/>
  <c r="R174" i="7"/>
  <c r="R99" i="7"/>
  <c r="R64" i="7"/>
  <c r="R73" i="7"/>
  <c r="R224" i="7"/>
  <c r="R223" i="7"/>
  <c r="R214" i="7"/>
  <c r="R140" i="7"/>
  <c r="R203" i="7"/>
  <c r="R141" i="7"/>
  <c r="R204" i="7"/>
  <c r="R254" i="7"/>
  <c r="R166" i="7"/>
  <c r="R108" i="7"/>
  <c r="R81" i="7"/>
  <c r="R249" i="7"/>
  <c r="R264" i="7"/>
  <c r="R239" i="7"/>
  <c r="R79" i="7"/>
  <c r="R107" i="7"/>
  <c r="R220" i="7"/>
  <c r="R82" i="7"/>
  <c r="R259" i="7"/>
  <c r="R136" i="7"/>
  <c r="R199" i="7"/>
  <c r="R137" i="7"/>
  <c r="R200" i="7"/>
  <c r="R162" i="7"/>
  <c r="R246" i="7"/>
  <c r="R147" i="7"/>
  <c r="R225" i="7"/>
  <c r="R70" i="7"/>
  <c r="R5" i="7"/>
  <c r="R143" i="7"/>
  <c r="T31" i="5"/>
  <c r="T242" i="5"/>
  <c r="T172" i="5"/>
  <c r="T146" i="5"/>
  <c r="T199" i="5"/>
  <c r="T264" i="5"/>
  <c r="T151" i="5"/>
  <c r="T37" i="5"/>
  <c r="T144" i="5"/>
  <c r="T81" i="5"/>
  <c r="T106" i="5"/>
  <c r="T158" i="5"/>
  <c r="T194" i="5"/>
  <c r="T73" i="5"/>
  <c r="T14" i="5"/>
  <c r="T134" i="5"/>
  <c r="T13" i="5"/>
  <c r="T53" i="5"/>
  <c r="T126" i="5"/>
  <c r="T203" i="5"/>
  <c r="T30" i="5"/>
  <c r="T66" i="5"/>
  <c r="T55" i="5"/>
  <c r="T9" i="5"/>
  <c r="T219" i="5"/>
  <c r="T161" i="5"/>
  <c r="T150" i="5"/>
  <c r="T122" i="5"/>
  <c r="T100" i="5"/>
  <c r="T254" i="5"/>
  <c r="T36" i="5"/>
  <c r="T69" i="5"/>
  <c r="T79" i="5"/>
  <c r="T104" i="5"/>
  <c r="T142" i="5"/>
  <c r="T202" i="5"/>
  <c r="T240" i="5"/>
  <c r="T25" i="5"/>
  <c r="T176" i="5"/>
  <c r="T75" i="5"/>
  <c r="T115" i="5"/>
  <c r="T89" i="5"/>
  <c r="T67" i="5"/>
  <c r="T22" i="5"/>
  <c r="T58" i="5"/>
  <c r="T32" i="5"/>
  <c r="T56" i="5"/>
  <c r="T10" i="5"/>
  <c r="T252" i="5"/>
  <c r="T214" i="5"/>
  <c r="T211" i="5"/>
  <c r="T217" i="5"/>
  <c r="T80" i="5"/>
  <c r="T148" i="5"/>
  <c r="T259" i="5"/>
  <c r="T220" i="5"/>
  <c r="T251" i="5"/>
  <c r="T135" i="5"/>
  <c r="T49" i="5"/>
  <c r="T241" i="5"/>
  <c r="T102" i="5"/>
  <c r="T52" i="5"/>
  <c r="T212" i="5"/>
  <c r="T226" i="5"/>
  <c r="T119" i="5"/>
  <c r="T83" i="5"/>
  <c r="V5" i="5"/>
  <c r="T5" i="5"/>
  <c r="T177" i="5"/>
  <c r="T27" i="5"/>
  <c r="T124" i="5"/>
  <c r="T98" i="5"/>
  <c r="T24" i="5"/>
  <c r="T64" i="5"/>
  <c r="T156" i="5"/>
  <c r="T65" i="5"/>
  <c r="T28" i="5"/>
  <c r="T68" i="5"/>
  <c r="T125" i="5"/>
  <c r="T101" i="5"/>
  <c r="T74" i="5"/>
  <c r="T48" i="5"/>
  <c r="T145" i="5"/>
  <c r="T26" i="5"/>
  <c r="T152" i="5"/>
  <c r="T129" i="5"/>
  <c r="T96" i="5"/>
  <c r="T92" i="5"/>
  <c r="T97" i="5"/>
  <c r="T86" i="5"/>
  <c r="T59" i="5"/>
  <c r="T29" i="5"/>
  <c r="T173" i="5"/>
  <c r="T261" i="5"/>
  <c r="T6" i="5"/>
  <c r="T43" i="5"/>
  <c r="T16" i="5"/>
  <c r="T35" i="5"/>
  <c r="T20" i="5"/>
  <c r="T131" i="5" l="1"/>
  <c r="E131" i="1"/>
  <c r="H131" i="1" s="1"/>
  <c r="T131" i="7"/>
  <c r="J237" i="1"/>
  <c r="P237" i="1" s="1"/>
  <c r="D237" i="8"/>
  <c r="Z237" i="7"/>
  <c r="N267" i="5"/>
  <c r="R265" i="5"/>
  <c r="V265" i="5" s="1"/>
  <c r="V143" i="5"/>
  <c r="T265" i="5"/>
  <c r="E225" i="1"/>
  <c r="H225" i="1" s="1"/>
  <c r="T225" i="7"/>
  <c r="E259" i="1"/>
  <c r="H259" i="1" s="1"/>
  <c r="T259" i="7"/>
  <c r="E81" i="1"/>
  <c r="H81" i="1" s="1"/>
  <c r="T81" i="7"/>
  <c r="E140" i="1"/>
  <c r="H140" i="1" s="1"/>
  <c r="T140" i="7"/>
  <c r="E73" i="1"/>
  <c r="H73" i="1" s="1"/>
  <c r="T73" i="7"/>
  <c r="T238" i="7"/>
  <c r="E238" i="1"/>
  <c r="H238" i="1" s="1"/>
  <c r="E201" i="1"/>
  <c r="H201" i="1" s="1"/>
  <c r="T201" i="7"/>
  <c r="E175" i="1"/>
  <c r="H175" i="1" s="1"/>
  <c r="T175" i="7"/>
  <c r="E106" i="1"/>
  <c r="H106" i="1" s="1"/>
  <c r="T106" i="7"/>
  <c r="E115" i="1"/>
  <c r="H115" i="1" s="1"/>
  <c r="T115" i="7"/>
  <c r="E69" i="1"/>
  <c r="H69" i="1" s="1"/>
  <c r="T69" i="7"/>
  <c r="E157" i="1"/>
  <c r="H157" i="1" s="1"/>
  <c r="T157" i="7"/>
  <c r="E80" i="1"/>
  <c r="H80" i="1" s="1"/>
  <c r="T80" i="7"/>
  <c r="T229" i="7"/>
  <c r="E229" i="1"/>
  <c r="H229" i="1" s="1"/>
  <c r="E245" i="1"/>
  <c r="H245" i="1" s="1"/>
  <c r="T245" i="7"/>
  <c r="E95" i="1"/>
  <c r="H95" i="1" s="1"/>
  <c r="T95" i="7"/>
  <c r="E230" i="1"/>
  <c r="H230" i="1" s="1"/>
  <c r="T230" i="7"/>
  <c r="E110" i="1"/>
  <c r="H110" i="1" s="1"/>
  <c r="T110" i="7"/>
  <c r="E155" i="1"/>
  <c r="H155" i="1" s="1"/>
  <c r="T155" i="7"/>
  <c r="E211" i="1"/>
  <c r="H211" i="1" s="1"/>
  <c r="T211" i="7"/>
  <c r="E206" i="1"/>
  <c r="H206" i="1" s="1"/>
  <c r="T206" i="7"/>
  <c r="E114" i="1"/>
  <c r="H114" i="1" s="1"/>
  <c r="T114" i="7"/>
  <c r="E258" i="1"/>
  <c r="H258" i="1" s="1"/>
  <c r="T258" i="7"/>
  <c r="E253" i="1"/>
  <c r="H253" i="1" s="1"/>
  <c r="T253" i="7"/>
  <c r="E72" i="1"/>
  <c r="H72" i="1" s="1"/>
  <c r="T72" i="7"/>
  <c r="E134" i="1"/>
  <c r="H134" i="1" s="1"/>
  <c r="T134" i="7"/>
  <c r="E86" i="1"/>
  <c r="H86" i="1" s="1"/>
  <c r="T86" i="7"/>
  <c r="E257" i="1"/>
  <c r="H257" i="1" s="1"/>
  <c r="T257" i="7"/>
  <c r="E67" i="1"/>
  <c r="H67" i="1" s="1"/>
  <c r="T67" i="7"/>
  <c r="E170" i="1"/>
  <c r="H170" i="1" s="1"/>
  <c r="T170" i="7"/>
  <c r="E209" i="1"/>
  <c r="H209" i="1" s="1"/>
  <c r="T209" i="7"/>
  <c r="E77" i="1"/>
  <c r="H77" i="1" s="1"/>
  <c r="T77" i="7"/>
  <c r="E173" i="1"/>
  <c r="H173" i="1" s="1"/>
  <c r="T173" i="7"/>
  <c r="E235" i="1"/>
  <c r="H235" i="1" s="1"/>
  <c r="T235" i="7"/>
  <c r="E210" i="1"/>
  <c r="H210" i="1" s="1"/>
  <c r="T210" i="7"/>
  <c r="E195" i="1"/>
  <c r="H195" i="1" s="1"/>
  <c r="T195" i="7"/>
  <c r="E146" i="1"/>
  <c r="H146" i="1" s="1"/>
  <c r="T146" i="7"/>
  <c r="E119" i="1"/>
  <c r="H119" i="1" s="1"/>
  <c r="T119" i="7"/>
  <c r="E92" i="1"/>
  <c r="H92" i="1" s="1"/>
  <c r="T92" i="7"/>
  <c r="E104" i="1"/>
  <c r="H104" i="1" s="1"/>
  <c r="T104" i="7"/>
  <c r="E150" i="1"/>
  <c r="H150" i="1" s="1"/>
  <c r="T150" i="7"/>
  <c r="E123" i="1"/>
  <c r="H123" i="1" s="1"/>
  <c r="T123" i="7"/>
  <c r="E208" i="1"/>
  <c r="H208" i="1" s="1"/>
  <c r="T208" i="7"/>
  <c r="E159" i="1"/>
  <c r="H159" i="1" s="1"/>
  <c r="T159" i="7"/>
  <c r="E186" i="1"/>
  <c r="H186" i="1" s="1"/>
  <c r="T186" i="7"/>
  <c r="E161" i="1"/>
  <c r="H161" i="1" s="1"/>
  <c r="T161" i="7"/>
  <c r="E212" i="1"/>
  <c r="H212" i="1" s="1"/>
  <c r="T212" i="7"/>
  <c r="E244" i="1"/>
  <c r="H244" i="1" s="1"/>
  <c r="T244" i="7"/>
  <c r="E6" i="1"/>
  <c r="H6" i="1" s="1"/>
  <c r="T6" i="7"/>
  <c r="E55" i="1"/>
  <c r="H55" i="1" s="1"/>
  <c r="T55" i="7"/>
  <c r="E57" i="1"/>
  <c r="H57" i="1" s="1"/>
  <c r="T57" i="7"/>
  <c r="E26" i="1"/>
  <c r="H26" i="1" s="1"/>
  <c r="T26" i="7"/>
  <c r="E19" i="1"/>
  <c r="H19" i="1" s="1"/>
  <c r="T19" i="7"/>
  <c r="E58" i="1"/>
  <c r="H58" i="1" s="1"/>
  <c r="T58" i="7"/>
  <c r="E17" i="1"/>
  <c r="H17" i="1" s="1"/>
  <c r="T17" i="7"/>
  <c r="E31" i="1"/>
  <c r="H31" i="1" s="1"/>
  <c r="T31" i="7"/>
  <c r="E45" i="1"/>
  <c r="H45" i="1" s="1"/>
  <c r="T45" i="7"/>
  <c r="E20" i="1"/>
  <c r="H20" i="1" s="1"/>
  <c r="T20" i="7"/>
  <c r="E174" i="1"/>
  <c r="H174" i="1" s="1"/>
  <c r="T174" i="7"/>
  <c r="E143" i="1"/>
  <c r="T143" i="7"/>
  <c r="R265" i="7"/>
  <c r="R267" i="7" s="1"/>
  <c r="E147" i="1"/>
  <c r="H147" i="1" s="1"/>
  <c r="T147" i="7"/>
  <c r="E137" i="1"/>
  <c r="H137" i="1" s="1"/>
  <c r="T137" i="7"/>
  <c r="E82" i="1"/>
  <c r="H82" i="1" s="1"/>
  <c r="T82" i="7"/>
  <c r="E239" i="1"/>
  <c r="H239" i="1" s="1"/>
  <c r="T239" i="7"/>
  <c r="E108" i="1"/>
  <c r="H108" i="1" s="1"/>
  <c r="T108" i="7"/>
  <c r="E204" i="1"/>
  <c r="H204" i="1" s="1"/>
  <c r="T204" i="7"/>
  <c r="E214" i="1"/>
  <c r="H214" i="1" s="1"/>
  <c r="T214" i="7"/>
  <c r="E64" i="1"/>
  <c r="H64" i="1" s="1"/>
  <c r="T64" i="7"/>
  <c r="E125" i="1"/>
  <c r="H125" i="1" s="1"/>
  <c r="T125" i="7"/>
  <c r="E94" i="1"/>
  <c r="H94" i="1" s="1"/>
  <c r="T94" i="7"/>
  <c r="E138" i="1"/>
  <c r="H138" i="1" s="1"/>
  <c r="T138" i="7"/>
  <c r="E111" i="1"/>
  <c r="H111" i="1" s="1"/>
  <c r="T111" i="7"/>
  <c r="E100" i="1"/>
  <c r="H100" i="1" s="1"/>
  <c r="T100" i="7"/>
  <c r="E62" i="1"/>
  <c r="H62" i="1" s="1"/>
  <c r="T62" i="7"/>
  <c r="E49" i="1"/>
  <c r="H49" i="1" s="1"/>
  <c r="T49" i="7"/>
  <c r="E156" i="1"/>
  <c r="H156" i="1" s="1"/>
  <c r="T156" i="7"/>
  <c r="E8" i="1"/>
  <c r="H8" i="1" s="1"/>
  <c r="T8" i="7"/>
  <c r="E192" i="1"/>
  <c r="H192" i="1" s="1"/>
  <c r="T192" i="7"/>
  <c r="E61" i="1"/>
  <c r="H61" i="1" s="1"/>
  <c r="T61" i="7"/>
  <c r="E48" i="1"/>
  <c r="H48" i="1" s="1"/>
  <c r="T48" i="7"/>
  <c r="E118" i="1"/>
  <c r="H118" i="1" s="1"/>
  <c r="T118" i="7"/>
  <c r="E34" i="1"/>
  <c r="H34" i="1" s="1"/>
  <c r="T34" i="7"/>
  <c r="E158" i="1"/>
  <c r="H158" i="1" s="1"/>
  <c r="T158" i="7"/>
  <c r="E154" i="1"/>
  <c r="H154" i="1" s="1"/>
  <c r="T154" i="7"/>
  <c r="E13" i="1"/>
  <c r="H13" i="1" s="1"/>
  <c r="T13" i="7"/>
  <c r="E74" i="1"/>
  <c r="H74" i="1" s="1"/>
  <c r="T74" i="7"/>
  <c r="E193" i="1"/>
  <c r="H193" i="1" s="1"/>
  <c r="T193" i="7"/>
  <c r="E167" i="1"/>
  <c r="H167" i="1" s="1"/>
  <c r="T167" i="7"/>
  <c r="E30" i="1"/>
  <c r="H30" i="1" s="1"/>
  <c r="T30" i="7"/>
  <c r="E198" i="1"/>
  <c r="H198" i="1" s="1"/>
  <c r="T198" i="7"/>
  <c r="E172" i="1"/>
  <c r="H172" i="1" s="1"/>
  <c r="T172" i="7"/>
  <c r="E247" i="1"/>
  <c r="H247" i="1" s="1"/>
  <c r="T247" i="7"/>
  <c r="E90" i="1"/>
  <c r="H90" i="1" s="1"/>
  <c r="T90" i="7"/>
  <c r="E126" i="1"/>
  <c r="H126" i="1" s="1"/>
  <c r="T126" i="7"/>
  <c r="T262" i="7"/>
  <c r="E262" i="1"/>
  <c r="H262" i="1" s="1"/>
  <c r="E144" i="1"/>
  <c r="H144" i="1" s="1"/>
  <c r="T144" i="7"/>
  <c r="E68" i="1"/>
  <c r="H68" i="1" s="1"/>
  <c r="T68" i="7"/>
  <c r="E180" i="1"/>
  <c r="H180" i="1" s="1"/>
  <c r="T180" i="7"/>
  <c r="E65" i="1"/>
  <c r="H65" i="1" s="1"/>
  <c r="T65" i="7"/>
  <c r="E163" i="1"/>
  <c r="H163" i="1" s="1"/>
  <c r="T163" i="7"/>
  <c r="E18" i="1"/>
  <c r="H18" i="1" s="1"/>
  <c r="T18" i="7"/>
  <c r="E194" i="1"/>
  <c r="H194" i="1" s="1"/>
  <c r="T194" i="7"/>
  <c r="E184" i="1"/>
  <c r="H184" i="1" s="1"/>
  <c r="T184" i="7"/>
  <c r="E243" i="1"/>
  <c r="H243" i="1" s="1"/>
  <c r="T243" i="7"/>
  <c r="E63" i="1"/>
  <c r="H63" i="1" s="1"/>
  <c r="T63" i="7"/>
  <c r="E75" i="1"/>
  <c r="H75" i="1" s="1"/>
  <c r="T75" i="7"/>
  <c r="E188" i="1"/>
  <c r="H188" i="1" s="1"/>
  <c r="T188" i="7"/>
  <c r="E263" i="1"/>
  <c r="H263" i="1" s="1"/>
  <c r="T263" i="7"/>
  <c r="E50" i="1"/>
  <c r="H50" i="1" s="1"/>
  <c r="T50" i="7"/>
  <c r="T205" i="7"/>
  <c r="E205" i="1"/>
  <c r="H205" i="1" s="1"/>
  <c r="E122" i="1"/>
  <c r="H122" i="1" s="1"/>
  <c r="T122" i="7"/>
  <c r="E242" i="1"/>
  <c r="H242" i="1" s="1"/>
  <c r="T242" i="7"/>
  <c r="E93" i="1"/>
  <c r="H93" i="1" s="1"/>
  <c r="T93" i="7"/>
  <c r="E250" i="1"/>
  <c r="H250" i="1" s="1"/>
  <c r="T250" i="7"/>
  <c r="E21" i="1"/>
  <c r="H21" i="1" s="1"/>
  <c r="T21" i="7"/>
  <c r="E16" i="1"/>
  <c r="H16" i="1" s="1"/>
  <c r="T16" i="7"/>
  <c r="E56" i="1"/>
  <c r="H56" i="1" s="1"/>
  <c r="T56" i="7"/>
  <c r="E42" i="1"/>
  <c r="H42" i="1" s="1"/>
  <c r="T42" i="7"/>
  <c r="E27" i="1"/>
  <c r="H27" i="1" s="1"/>
  <c r="T27" i="7"/>
  <c r="E54" i="1"/>
  <c r="H54" i="1" s="1"/>
  <c r="T54" i="7"/>
  <c r="E23" i="1"/>
  <c r="H23" i="1" s="1"/>
  <c r="T23" i="7"/>
  <c r="E37" i="1"/>
  <c r="H37" i="1" s="1"/>
  <c r="T37" i="7"/>
  <c r="E38" i="1"/>
  <c r="H38" i="1" s="1"/>
  <c r="T38" i="7"/>
  <c r="E14" i="1"/>
  <c r="H14" i="1" s="1"/>
  <c r="T14" i="7"/>
  <c r="E200" i="1"/>
  <c r="H200" i="1" s="1"/>
  <c r="T200" i="7"/>
  <c r="E79" i="1"/>
  <c r="H79" i="1" s="1"/>
  <c r="T79" i="7"/>
  <c r="E66" i="1"/>
  <c r="H66" i="1" s="1"/>
  <c r="T66" i="7"/>
  <c r="E231" i="1"/>
  <c r="H231" i="1" s="1"/>
  <c r="T231" i="7"/>
  <c r="E70" i="1"/>
  <c r="H70" i="1" s="1"/>
  <c r="T70" i="7"/>
  <c r="E136" i="1"/>
  <c r="H136" i="1" s="1"/>
  <c r="T136" i="7"/>
  <c r="E107" i="1"/>
  <c r="H107" i="1" s="1"/>
  <c r="T107" i="7"/>
  <c r="E249" i="1"/>
  <c r="H249" i="1" s="1"/>
  <c r="T249" i="7"/>
  <c r="T254" i="7"/>
  <c r="E254" i="1"/>
  <c r="H254" i="1" s="1"/>
  <c r="E203" i="1"/>
  <c r="H203" i="1" s="1"/>
  <c r="T203" i="7"/>
  <c r="E224" i="1"/>
  <c r="H224" i="1" s="1"/>
  <c r="T224" i="7"/>
  <c r="E164" i="1"/>
  <c r="H164" i="1" s="1"/>
  <c r="T164" i="7"/>
  <c r="E139" i="1"/>
  <c r="H139" i="1" s="1"/>
  <c r="T139" i="7"/>
  <c r="E112" i="1"/>
  <c r="H112" i="1" s="1"/>
  <c r="T112" i="7"/>
  <c r="E228" i="1"/>
  <c r="H228" i="1" s="1"/>
  <c r="T228" i="7"/>
  <c r="E152" i="1"/>
  <c r="H152" i="1" s="1"/>
  <c r="T152" i="7"/>
  <c r="E181" i="1"/>
  <c r="H181" i="1" s="1"/>
  <c r="T181" i="7"/>
  <c r="E46" i="1"/>
  <c r="H46" i="1" s="1"/>
  <c r="T46" i="7"/>
  <c r="E217" i="1"/>
  <c r="H217" i="1" s="1"/>
  <c r="T217" i="7"/>
  <c r="E251" i="1"/>
  <c r="H251" i="1" s="1"/>
  <c r="T251" i="7"/>
  <c r="E142" i="1"/>
  <c r="H142" i="1" s="1"/>
  <c r="T142" i="7"/>
  <c r="E113" i="1"/>
  <c r="H113" i="1" s="1"/>
  <c r="T113" i="7"/>
  <c r="E233" i="1"/>
  <c r="H233" i="1" s="1"/>
  <c r="T233" i="7"/>
  <c r="E89" i="1"/>
  <c r="H89" i="1" s="1"/>
  <c r="T89" i="7"/>
  <c r="E248" i="1"/>
  <c r="H248" i="1" s="1"/>
  <c r="T248" i="7"/>
  <c r="E127" i="1"/>
  <c r="H127" i="1" s="1"/>
  <c r="T127" i="7"/>
  <c r="E148" i="1"/>
  <c r="H148" i="1" s="1"/>
  <c r="T148" i="7"/>
  <c r="E178" i="1"/>
  <c r="H178" i="1" s="1"/>
  <c r="T178" i="7"/>
  <c r="E168" i="1"/>
  <c r="H168" i="1" s="1"/>
  <c r="T168" i="7"/>
  <c r="E219" i="1"/>
  <c r="H219" i="1" s="1"/>
  <c r="T219" i="7"/>
  <c r="E76" i="1"/>
  <c r="H76" i="1" s="1"/>
  <c r="T76" i="7"/>
  <c r="E197" i="1"/>
  <c r="H197" i="1" s="1"/>
  <c r="T197" i="7"/>
  <c r="E171" i="1"/>
  <c r="H171" i="1" s="1"/>
  <c r="T171" i="7"/>
  <c r="E78" i="1"/>
  <c r="H78" i="1" s="1"/>
  <c r="T78" i="7"/>
  <c r="E96" i="1"/>
  <c r="H96" i="1" s="1"/>
  <c r="T96" i="7"/>
  <c r="E116" i="1"/>
  <c r="H116" i="1" s="1"/>
  <c r="T116" i="7"/>
  <c r="E145" i="1"/>
  <c r="H145" i="1" s="1"/>
  <c r="T145" i="7"/>
  <c r="E261" i="1"/>
  <c r="H261" i="1" s="1"/>
  <c r="T261" i="7"/>
  <c r="E7" i="1"/>
  <c r="H7" i="1" s="1"/>
  <c r="T7" i="7"/>
  <c r="E255" i="1"/>
  <c r="H255" i="1" s="1"/>
  <c r="T255" i="7"/>
  <c r="E252" i="1"/>
  <c r="H252" i="1" s="1"/>
  <c r="T252" i="7"/>
  <c r="E153" i="1"/>
  <c r="H153" i="1" s="1"/>
  <c r="T153" i="7"/>
  <c r="E60" i="1"/>
  <c r="H60" i="1" s="1"/>
  <c r="T60" i="7"/>
  <c r="T213" i="7"/>
  <c r="E213" i="1"/>
  <c r="H213" i="1" s="1"/>
  <c r="E183" i="1"/>
  <c r="H183" i="1" s="1"/>
  <c r="T183" i="7"/>
  <c r="E101" i="1"/>
  <c r="H101" i="1" s="1"/>
  <c r="T101" i="7"/>
  <c r="E216" i="1"/>
  <c r="H216" i="1" s="1"/>
  <c r="T216" i="7"/>
  <c r="T221" i="7"/>
  <c r="E221" i="1"/>
  <c r="H221" i="1" s="1"/>
  <c r="E187" i="1"/>
  <c r="H187" i="1" s="1"/>
  <c r="T187" i="7"/>
  <c r="E207" i="1"/>
  <c r="H207" i="1" s="1"/>
  <c r="T207" i="7"/>
  <c r="E83" i="1"/>
  <c r="H83" i="1" s="1"/>
  <c r="T83" i="7"/>
  <c r="E132" i="1"/>
  <c r="H132" i="1" s="1"/>
  <c r="D131" i="8" s="1"/>
  <c r="T132" i="7"/>
  <c r="E121" i="1"/>
  <c r="H121" i="1" s="1"/>
  <c r="T121" i="7"/>
  <c r="E218" i="1"/>
  <c r="H218" i="1" s="1"/>
  <c r="T218" i="7"/>
  <c r="E12" i="1"/>
  <c r="H12" i="1" s="1"/>
  <c r="T12" i="7"/>
  <c r="E97" i="1"/>
  <c r="H97" i="1" s="1"/>
  <c r="T97" i="7"/>
  <c r="E32" i="1"/>
  <c r="H32" i="1" s="1"/>
  <c r="T32" i="7"/>
  <c r="E40" i="1"/>
  <c r="H40" i="1" s="1"/>
  <c r="T40" i="7"/>
  <c r="E11" i="1"/>
  <c r="H11" i="1" s="1"/>
  <c r="T11" i="7"/>
  <c r="E24" i="1"/>
  <c r="H24" i="1" s="1"/>
  <c r="T24" i="7"/>
  <c r="E43" i="1"/>
  <c r="H43" i="1" s="1"/>
  <c r="T43" i="7"/>
  <c r="E25" i="1"/>
  <c r="H25" i="1" s="1"/>
  <c r="T25" i="7"/>
  <c r="E39" i="1"/>
  <c r="H39" i="1" s="1"/>
  <c r="T39" i="7"/>
  <c r="E52" i="1"/>
  <c r="H52" i="1" s="1"/>
  <c r="T52" i="7"/>
  <c r="E53" i="1"/>
  <c r="H53" i="1" s="1"/>
  <c r="T53" i="7"/>
  <c r="E22" i="1"/>
  <c r="H22" i="1" s="1"/>
  <c r="T22" i="7"/>
  <c r="E162" i="1"/>
  <c r="H162" i="1" s="1"/>
  <c r="T162" i="7"/>
  <c r="E133" i="1"/>
  <c r="H133" i="1" s="1"/>
  <c r="T133" i="7"/>
  <c r="E5" i="1"/>
  <c r="T5" i="7"/>
  <c r="T246" i="7"/>
  <c r="E246" i="1"/>
  <c r="H246" i="1" s="1"/>
  <c r="E199" i="1"/>
  <c r="H199" i="1" s="1"/>
  <c r="T199" i="7"/>
  <c r="E220" i="1"/>
  <c r="H220" i="1" s="1"/>
  <c r="T220" i="7"/>
  <c r="E264" i="1"/>
  <c r="H264" i="1" s="1"/>
  <c r="T264" i="7"/>
  <c r="E166" i="1"/>
  <c r="H166" i="1" s="1"/>
  <c r="T166" i="7"/>
  <c r="E141" i="1"/>
  <c r="H141" i="1" s="1"/>
  <c r="T141" i="7"/>
  <c r="E223" i="1"/>
  <c r="H223" i="1" s="1"/>
  <c r="T223" i="7"/>
  <c r="E99" i="1"/>
  <c r="H99" i="1" s="1"/>
  <c r="T99" i="7"/>
  <c r="E196" i="1"/>
  <c r="H196" i="1" s="1"/>
  <c r="T196" i="7"/>
  <c r="E202" i="1"/>
  <c r="H202" i="1" s="1"/>
  <c r="T202" i="7"/>
  <c r="E176" i="1"/>
  <c r="H176" i="1" s="1"/>
  <c r="T176" i="7"/>
  <c r="E234" i="1"/>
  <c r="H234" i="1" s="1"/>
  <c r="T234" i="7"/>
  <c r="E71" i="1"/>
  <c r="H71" i="1" s="1"/>
  <c r="T71" i="7"/>
  <c r="E227" i="1"/>
  <c r="H227" i="1" s="1"/>
  <c r="T227" i="7"/>
  <c r="E182" i="1"/>
  <c r="H182" i="1" s="1"/>
  <c r="T182" i="7"/>
  <c r="E240" i="1"/>
  <c r="H240" i="1" s="1"/>
  <c r="T240" i="7"/>
  <c r="E190" i="1"/>
  <c r="H190" i="1" s="1"/>
  <c r="T190" i="7"/>
  <c r="E191" i="1"/>
  <c r="H191" i="1" s="1"/>
  <c r="T191" i="7"/>
  <c r="E87" i="1"/>
  <c r="H87" i="1" s="1"/>
  <c r="T87" i="7"/>
  <c r="E260" i="1"/>
  <c r="H260" i="1" s="1"/>
  <c r="T260" i="7"/>
  <c r="E117" i="1"/>
  <c r="H117" i="1" s="1"/>
  <c r="T117" i="7"/>
  <c r="E241" i="1"/>
  <c r="H241" i="1" s="1"/>
  <c r="T241" i="7"/>
  <c r="E222" i="1"/>
  <c r="H222" i="1" s="1"/>
  <c r="T222" i="7"/>
  <c r="E128" i="1"/>
  <c r="H128" i="1" s="1"/>
  <c r="T128" i="7"/>
  <c r="E149" i="1"/>
  <c r="H149" i="1" s="1"/>
  <c r="T149" i="7"/>
  <c r="E88" i="1"/>
  <c r="H88" i="1" s="1"/>
  <c r="T88" i="7"/>
  <c r="E129" i="1"/>
  <c r="H129" i="1" s="1"/>
  <c r="T129" i="7"/>
  <c r="E226" i="1"/>
  <c r="H226" i="1" s="1"/>
  <c r="T226" i="7"/>
  <c r="E85" i="1"/>
  <c r="H85" i="1" s="1"/>
  <c r="T85" i="7"/>
  <c r="E135" i="1"/>
  <c r="H135" i="1" s="1"/>
  <c r="T135" i="7"/>
  <c r="E102" i="1"/>
  <c r="H102" i="1" s="1"/>
  <c r="T102" i="7"/>
  <c r="E256" i="1"/>
  <c r="H256" i="1" s="1"/>
  <c r="T256" i="7"/>
  <c r="E105" i="1"/>
  <c r="H105" i="1" s="1"/>
  <c r="T105" i="7"/>
  <c r="E189" i="1"/>
  <c r="H189" i="1" s="1"/>
  <c r="T189" i="7"/>
  <c r="E169" i="1"/>
  <c r="H169" i="1" s="1"/>
  <c r="T169" i="7"/>
  <c r="E35" i="1"/>
  <c r="H35" i="1" s="1"/>
  <c r="T35" i="7"/>
  <c r="E103" i="1"/>
  <c r="H103" i="1" s="1"/>
  <c r="T103" i="7"/>
  <c r="E179" i="1"/>
  <c r="H179" i="1" s="1"/>
  <c r="T179" i="7"/>
  <c r="E91" i="1"/>
  <c r="H91" i="1" s="1"/>
  <c r="T91" i="7"/>
  <c r="E177" i="1"/>
  <c r="H177" i="1" s="1"/>
  <c r="T177" i="7"/>
  <c r="E236" i="1"/>
  <c r="H236" i="1" s="1"/>
  <c r="T236" i="7"/>
  <c r="E130" i="1"/>
  <c r="H130" i="1" s="1"/>
  <c r="T130" i="7"/>
  <c r="E120" i="1"/>
  <c r="H120" i="1" s="1"/>
  <c r="T120" i="7"/>
  <c r="E109" i="1"/>
  <c r="H109" i="1" s="1"/>
  <c r="T109" i="7"/>
  <c r="E215" i="1"/>
  <c r="H215" i="1" s="1"/>
  <c r="T215" i="7"/>
  <c r="E151" i="1"/>
  <c r="H151" i="1" s="1"/>
  <c r="T151" i="7"/>
  <c r="E124" i="1"/>
  <c r="H124" i="1" s="1"/>
  <c r="T124" i="7"/>
  <c r="E98" i="1"/>
  <c r="H98" i="1" s="1"/>
  <c r="T98" i="7"/>
  <c r="E9" i="1"/>
  <c r="H9" i="1" s="1"/>
  <c r="T9" i="7"/>
  <c r="E165" i="1"/>
  <c r="H165" i="1" s="1"/>
  <c r="T165" i="7"/>
  <c r="E185" i="1"/>
  <c r="H185" i="1" s="1"/>
  <c r="T185" i="7"/>
  <c r="E160" i="1"/>
  <c r="H160" i="1" s="1"/>
  <c r="T160" i="7"/>
  <c r="E84" i="1"/>
  <c r="H84" i="1" s="1"/>
  <c r="T84" i="7"/>
  <c r="E232" i="1"/>
  <c r="H232" i="1" s="1"/>
  <c r="T232" i="7"/>
  <c r="E41" i="1"/>
  <c r="H41" i="1" s="1"/>
  <c r="T41" i="7"/>
  <c r="E28" i="1"/>
  <c r="H28" i="1" s="1"/>
  <c r="T28" i="7"/>
  <c r="E44" i="1"/>
  <c r="H44" i="1" s="1"/>
  <c r="T44" i="7"/>
  <c r="E59" i="1"/>
  <c r="H59" i="1" s="1"/>
  <c r="T59" i="7"/>
  <c r="E51" i="1"/>
  <c r="H51" i="1" s="1"/>
  <c r="T51" i="7"/>
  <c r="E33" i="1"/>
  <c r="H33" i="1" s="1"/>
  <c r="T33" i="7"/>
  <c r="E47" i="1"/>
  <c r="H47" i="1" s="1"/>
  <c r="T47" i="7"/>
  <c r="E15" i="1"/>
  <c r="H15" i="1" s="1"/>
  <c r="T15" i="7"/>
  <c r="E29" i="1"/>
  <c r="H29" i="1" s="1"/>
  <c r="T29" i="7"/>
  <c r="E36" i="1"/>
  <c r="H36" i="1" s="1"/>
  <c r="T36" i="7"/>
  <c r="E10" i="1"/>
  <c r="H10" i="1" s="1"/>
  <c r="T10" i="7"/>
  <c r="T267" i="5" l="1"/>
  <c r="V131" i="7"/>
  <c r="X131" i="7" s="1"/>
  <c r="AB131" i="7" s="1"/>
  <c r="S131" i="1"/>
  <c r="J131" i="1"/>
  <c r="F131" i="8" s="1"/>
  <c r="L237" i="1"/>
  <c r="F237" i="8"/>
  <c r="H237" i="8" s="1"/>
  <c r="J237" i="8" s="1"/>
  <c r="P267" i="5"/>
  <c r="R267" i="5"/>
  <c r="J36" i="1"/>
  <c r="D36" i="8"/>
  <c r="S36" i="1"/>
  <c r="J59" i="1"/>
  <c r="D59" i="8"/>
  <c r="S59" i="1"/>
  <c r="J232" i="1"/>
  <c r="D232" i="8"/>
  <c r="S232" i="1"/>
  <c r="J98" i="1"/>
  <c r="D98" i="8"/>
  <c r="S98" i="1"/>
  <c r="J130" i="1"/>
  <c r="D130" i="8"/>
  <c r="S130" i="1"/>
  <c r="J35" i="1"/>
  <c r="S35" i="1"/>
  <c r="D35" i="8"/>
  <c r="J88" i="1"/>
  <c r="D88" i="8"/>
  <c r="S88" i="1"/>
  <c r="J260" i="1"/>
  <c r="S260" i="1"/>
  <c r="D260" i="8"/>
  <c r="J227" i="1"/>
  <c r="S227" i="1"/>
  <c r="D227" i="8"/>
  <c r="J99" i="1"/>
  <c r="S99" i="1"/>
  <c r="D99" i="8"/>
  <c r="J199" i="1"/>
  <c r="D199" i="8"/>
  <c r="S199" i="1"/>
  <c r="V162" i="7"/>
  <c r="X162" i="7" s="1"/>
  <c r="AB162" i="7" s="1"/>
  <c r="V43" i="7"/>
  <c r="X43" i="7" s="1"/>
  <c r="AB43" i="7" s="1"/>
  <c r="V32" i="7"/>
  <c r="X32" i="7" s="1"/>
  <c r="AB32" i="7" s="1"/>
  <c r="V121" i="7"/>
  <c r="X121" i="7" s="1"/>
  <c r="AB121" i="7" s="1"/>
  <c r="V216" i="7"/>
  <c r="X216" i="7" s="1"/>
  <c r="AB216" i="7" s="1"/>
  <c r="V60" i="7"/>
  <c r="X60" i="7" s="1"/>
  <c r="AB60" i="7" s="1"/>
  <c r="V252" i="7"/>
  <c r="X252" i="7" s="1"/>
  <c r="AB252" i="7" s="1"/>
  <c r="V96" i="7"/>
  <c r="X96" i="7" s="1"/>
  <c r="AB96" i="7" s="1"/>
  <c r="V171" i="7"/>
  <c r="X171" i="7" s="1"/>
  <c r="AB171" i="7" s="1"/>
  <c r="V168" i="7"/>
  <c r="X168" i="7" s="1"/>
  <c r="AB168" i="7" s="1"/>
  <c r="V248" i="7"/>
  <c r="X248" i="7" s="1"/>
  <c r="AB248" i="7" s="1"/>
  <c r="V142" i="7"/>
  <c r="X142" i="7" s="1"/>
  <c r="AB142" i="7" s="1"/>
  <c r="V228" i="7"/>
  <c r="X228" i="7" s="1"/>
  <c r="AB228" i="7" s="1"/>
  <c r="V139" i="7"/>
  <c r="X139" i="7" s="1"/>
  <c r="AB139" i="7" s="1"/>
  <c r="V224" i="7"/>
  <c r="X224" i="7" s="1"/>
  <c r="AB224" i="7" s="1"/>
  <c r="V107" i="7"/>
  <c r="X107" i="7" s="1"/>
  <c r="AB107" i="7" s="1"/>
  <c r="V66" i="7"/>
  <c r="X66" i="7" s="1"/>
  <c r="AB66" i="7" s="1"/>
  <c r="V14" i="7"/>
  <c r="X14" i="7" s="1"/>
  <c r="AB14" i="7" s="1"/>
  <c r="V54" i="7"/>
  <c r="X54" i="7" s="1"/>
  <c r="AB54" i="7" s="1"/>
  <c r="V16" i="7"/>
  <c r="X16" i="7" s="1"/>
  <c r="AB16" i="7" s="1"/>
  <c r="V250" i="7"/>
  <c r="X250" i="7" s="1"/>
  <c r="AB250" i="7" s="1"/>
  <c r="V242" i="7"/>
  <c r="X242" i="7" s="1"/>
  <c r="AB242" i="7" s="1"/>
  <c r="V75" i="7"/>
  <c r="X75" i="7" s="1"/>
  <c r="AB75" i="7" s="1"/>
  <c r="V194" i="7"/>
  <c r="X194" i="7" s="1"/>
  <c r="AB194" i="7" s="1"/>
  <c r="V180" i="7"/>
  <c r="X180" i="7" s="1"/>
  <c r="AB180" i="7" s="1"/>
  <c r="V126" i="7"/>
  <c r="X126" i="7" s="1"/>
  <c r="AB126" i="7" s="1"/>
  <c r="V198" i="7"/>
  <c r="X198" i="7" s="1"/>
  <c r="AB198" i="7" s="1"/>
  <c r="V74" i="7"/>
  <c r="X74" i="7" s="1"/>
  <c r="AB74" i="7" s="1"/>
  <c r="V34" i="7"/>
  <c r="X34" i="7" s="1"/>
  <c r="AB34" i="7" s="1"/>
  <c r="V192" i="7"/>
  <c r="X192" i="7" s="1"/>
  <c r="AB192" i="7" s="1"/>
  <c r="V62" i="7"/>
  <c r="X62" i="7" s="1"/>
  <c r="AB62" i="7" s="1"/>
  <c r="V94" i="7"/>
  <c r="X94" i="7" s="1"/>
  <c r="AB94" i="7" s="1"/>
  <c r="V64" i="7"/>
  <c r="X64" i="7" s="1"/>
  <c r="AB64" i="7" s="1"/>
  <c r="V239" i="7"/>
  <c r="X239" i="7" s="1"/>
  <c r="AB239" i="7" s="1"/>
  <c r="J26" i="1"/>
  <c r="S26" i="1"/>
  <c r="D26" i="8"/>
  <c r="J161" i="1"/>
  <c r="D161" i="8"/>
  <c r="S161" i="1"/>
  <c r="J123" i="1"/>
  <c r="S123" i="1"/>
  <c r="D123" i="8"/>
  <c r="J195" i="1"/>
  <c r="S195" i="1"/>
  <c r="D195" i="8"/>
  <c r="J209" i="1"/>
  <c r="D209" i="8"/>
  <c r="S209" i="1"/>
  <c r="J258" i="1"/>
  <c r="D258" i="8"/>
  <c r="S258" i="1"/>
  <c r="J230" i="1"/>
  <c r="D230" i="8"/>
  <c r="S230" i="1"/>
  <c r="J73" i="1"/>
  <c r="S73" i="1"/>
  <c r="D73" i="8"/>
  <c r="J133" i="1"/>
  <c r="D133" i="8"/>
  <c r="S133" i="1"/>
  <c r="J22" i="1"/>
  <c r="S22" i="1"/>
  <c r="D22" i="8"/>
  <c r="J52" i="1"/>
  <c r="D52" i="8"/>
  <c r="S52" i="1"/>
  <c r="J25" i="1"/>
  <c r="D25" i="8"/>
  <c r="S25" i="1"/>
  <c r="J24" i="1"/>
  <c r="D24" i="8"/>
  <c r="S24" i="1"/>
  <c r="J40" i="1"/>
  <c r="D40" i="8"/>
  <c r="S40" i="1"/>
  <c r="J97" i="1"/>
  <c r="D97" i="8"/>
  <c r="S97" i="1"/>
  <c r="J218" i="1"/>
  <c r="D218" i="8"/>
  <c r="S218" i="1"/>
  <c r="J132" i="1"/>
  <c r="H131" i="8" s="1"/>
  <c r="J131" i="8" s="1"/>
  <c r="D132" i="8"/>
  <c r="S132" i="1"/>
  <c r="J207" i="1"/>
  <c r="S207" i="1"/>
  <c r="D207" i="8"/>
  <c r="V221" i="7"/>
  <c r="X221" i="7" s="1"/>
  <c r="AB221" i="7" s="1"/>
  <c r="J101" i="1"/>
  <c r="D101" i="8"/>
  <c r="S101" i="1"/>
  <c r="V213" i="7"/>
  <c r="X213" i="7" s="1"/>
  <c r="AB213" i="7" s="1"/>
  <c r="J153" i="1"/>
  <c r="D153" i="8"/>
  <c r="S153" i="1"/>
  <c r="J255" i="1"/>
  <c r="D255" i="8"/>
  <c r="S255" i="1"/>
  <c r="J261" i="1"/>
  <c r="D261" i="8"/>
  <c r="S261" i="1"/>
  <c r="J116" i="1"/>
  <c r="S116" i="1"/>
  <c r="D116" i="8"/>
  <c r="J78" i="1"/>
  <c r="D78" i="8"/>
  <c r="S78" i="1"/>
  <c r="J197" i="1"/>
  <c r="S197" i="1"/>
  <c r="D197" i="8"/>
  <c r="J219" i="1"/>
  <c r="D219" i="8"/>
  <c r="S219" i="1"/>
  <c r="J178" i="1"/>
  <c r="D178" i="8"/>
  <c r="S178" i="1"/>
  <c r="J127" i="1"/>
  <c r="S127" i="1"/>
  <c r="D127" i="8"/>
  <c r="J89" i="1"/>
  <c r="D89" i="8"/>
  <c r="S89" i="1"/>
  <c r="J113" i="1"/>
  <c r="D113" i="8"/>
  <c r="S113" i="1"/>
  <c r="J251" i="1"/>
  <c r="D251" i="8"/>
  <c r="S251" i="1"/>
  <c r="J46" i="1"/>
  <c r="S46" i="1"/>
  <c r="D46" i="8"/>
  <c r="J152" i="1"/>
  <c r="D152" i="8"/>
  <c r="S152" i="1"/>
  <c r="J112" i="1"/>
  <c r="S112" i="1"/>
  <c r="D112" i="8"/>
  <c r="J164" i="1"/>
  <c r="D164" i="8"/>
  <c r="S164" i="1"/>
  <c r="J203" i="1"/>
  <c r="D203" i="8"/>
  <c r="S203" i="1"/>
  <c r="J249" i="1"/>
  <c r="D249" i="8"/>
  <c r="S249" i="1"/>
  <c r="J136" i="1"/>
  <c r="D136" i="8"/>
  <c r="S136" i="1"/>
  <c r="J231" i="1"/>
  <c r="D231" i="8"/>
  <c r="S231" i="1"/>
  <c r="J200" i="1"/>
  <c r="D200" i="8"/>
  <c r="S200" i="1"/>
  <c r="J38" i="1"/>
  <c r="S38" i="1"/>
  <c r="D38" i="8"/>
  <c r="J23" i="1"/>
  <c r="S23" i="1"/>
  <c r="D23" i="8"/>
  <c r="J27" i="1"/>
  <c r="S27" i="1"/>
  <c r="D27" i="8"/>
  <c r="J56" i="1"/>
  <c r="S56" i="1"/>
  <c r="D56" i="8"/>
  <c r="J21" i="1"/>
  <c r="S21" i="1"/>
  <c r="D21" i="8"/>
  <c r="J93" i="1"/>
  <c r="S93" i="1"/>
  <c r="D93" i="8"/>
  <c r="J122" i="1"/>
  <c r="D122" i="8"/>
  <c r="S122" i="1"/>
  <c r="J50" i="1"/>
  <c r="S50" i="1"/>
  <c r="D50" i="8"/>
  <c r="J188" i="1"/>
  <c r="D188" i="8"/>
  <c r="S188" i="1"/>
  <c r="J63" i="1"/>
  <c r="D63" i="8"/>
  <c r="S63" i="1"/>
  <c r="J184" i="1"/>
  <c r="D184" i="8"/>
  <c r="S184" i="1"/>
  <c r="J18" i="1"/>
  <c r="S18" i="1"/>
  <c r="D18" i="8"/>
  <c r="J65" i="1"/>
  <c r="D65" i="8"/>
  <c r="S65" i="1"/>
  <c r="J68" i="1"/>
  <c r="D68" i="8"/>
  <c r="S68" i="1"/>
  <c r="V262" i="7"/>
  <c r="X262" i="7" s="1"/>
  <c r="AB262" i="7" s="1"/>
  <c r="J90" i="1"/>
  <c r="D90" i="8"/>
  <c r="S90" i="1"/>
  <c r="J172" i="1"/>
  <c r="D172" i="8"/>
  <c r="S172" i="1"/>
  <c r="J30" i="1"/>
  <c r="S30" i="1"/>
  <c r="D30" i="8"/>
  <c r="J193" i="1"/>
  <c r="D193" i="8"/>
  <c r="S193" i="1"/>
  <c r="J13" i="1"/>
  <c r="D13" i="8"/>
  <c r="S13" i="1"/>
  <c r="J158" i="1"/>
  <c r="S158" i="1"/>
  <c r="D158" i="8"/>
  <c r="J118" i="1"/>
  <c r="D118" i="8"/>
  <c r="S118" i="1"/>
  <c r="J61" i="1"/>
  <c r="S61" i="1"/>
  <c r="D61" i="8"/>
  <c r="J8" i="1"/>
  <c r="D8" i="8"/>
  <c r="S8" i="1"/>
  <c r="J49" i="1"/>
  <c r="D49" i="8"/>
  <c r="S49" i="1"/>
  <c r="J100" i="1"/>
  <c r="D100" i="8"/>
  <c r="S100" i="1"/>
  <c r="J138" i="1"/>
  <c r="S138" i="1"/>
  <c r="D138" i="8"/>
  <c r="J125" i="1"/>
  <c r="D125" i="8"/>
  <c r="S125" i="1"/>
  <c r="J214" i="1"/>
  <c r="D214" i="8"/>
  <c r="S214" i="1"/>
  <c r="J108" i="1"/>
  <c r="S108" i="1"/>
  <c r="D108" i="8"/>
  <c r="J82" i="1"/>
  <c r="D82" i="8"/>
  <c r="S82" i="1"/>
  <c r="J147" i="1"/>
  <c r="D147" i="8"/>
  <c r="S147" i="1"/>
  <c r="V174" i="7"/>
  <c r="X174" i="7" s="1"/>
  <c r="AB174" i="7" s="1"/>
  <c r="V31" i="7"/>
  <c r="X31" i="7" s="1"/>
  <c r="AB31" i="7" s="1"/>
  <c r="V58" i="7"/>
  <c r="X58" i="7" s="1"/>
  <c r="AB58" i="7" s="1"/>
  <c r="V26" i="7"/>
  <c r="X26" i="7" s="1"/>
  <c r="AB26" i="7" s="1"/>
  <c r="V55" i="7"/>
  <c r="X55" i="7" s="1"/>
  <c r="AB55" i="7" s="1"/>
  <c r="V244" i="7"/>
  <c r="X244" i="7" s="1"/>
  <c r="AB244" i="7" s="1"/>
  <c r="V161" i="7"/>
  <c r="X161" i="7" s="1"/>
  <c r="AB161" i="7" s="1"/>
  <c r="V159" i="7"/>
  <c r="X159" i="7" s="1"/>
  <c r="AB159" i="7" s="1"/>
  <c r="V123" i="7"/>
  <c r="X123" i="7" s="1"/>
  <c r="AB123" i="7" s="1"/>
  <c r="V104" i="7"/>
  <c r="X104" i="7" s="1"/>
  <c r="AB104" i="7" s="1"/>
  <c r="V119" i="7"/>
  <c r="X119" i="7" s="1"/>
  <c r="AB119" i="7" s="1"/>
  <c r="V195" i="7"/>
  <c r="X195" i="7" s="1"/>
  <c r="AB195" i="7" s="1"/>
  <c r="V235" i="7"/>
  <c r="X235" i="7" s="1"/>
  <c r="AB235" i="7" s="1"/>
  <c r="V173" i="7"/>
  <c r="X173" i="7" s="1"/>
  <c r="AB173" i="7" s="1"/>
  <c r="V209" i="7"/>
  <c r="X209" i="7" s="1"/>
  <c r="AB209" i="7" s="1"/>
  <c r="V67" i="7"/>
  <c r="X67" i="7" s="1"/>
  <c r="AB67" i="7" s="1"/>
  <c r="V86" i="7"/>
  <c r="X86" i="7" s="1"/>
  <c r="AB86" i="7" s="1"/>
  <c r="V72" i="7"/>
  <c r="X72" i="7" s="1"/>
  <c r="AB72" i="7" s="1"/>
  <c r="V258" i="7"/>
  <c r="X258" i="7" s="1"/>
  <c r="AB258" i="7" s="1"/>
  <c r="V206" i="7"/>
  <c r="X206" i="7" s="1"/>
  <c r="AB206" i="7" s="1"/>
  <c r="V155" i="7"/>
  <c r="X155" i="7" s="1"/>
  <c r="AB155" i="7" s="1"/>
  <c r="V230" i="7"/>
  <c r="X230" i="7" s="1"/>
  <c r="AB230" i="7" s="1"/>
  <c r="V245" i="7"/>
  <c r="X245" i="7" s="1"/>
  <c r="AB245" i="7" s="1"/>
  <c r="V80" i="7"/>
  <c r="X80" i="7" s="1"/>
  <c r="AB80" i="7" s="1"/>
  <c r="V69" i="7"/>
  <c r="X69" i="7" s="1"/>
  <c r="AB69" i="7" s="1"/>
  <c r="V106" i="7"/>
  <c r="X106" i="7" s="1"/>
  <c r="AB106" i="7" s="1"/>
  <c r="V201" i="7"/>
  <c r="X201" i="7" s="1"/>
  <c r="AB201" i="7" s="1"/>
  <c r="V73" i="7"/>
  <c r="X73" i="7" s="1"/>
  <c r="AB73" i="7" s="1"/>
  <c r="V81" i="7"/>
  <c r="X81" i="7" s="1"/>
  <c r="AB81" i="7" s="1"/>
  <c r="V225" i="7"/>
  <c r="X225" i="7" s="1"/>
  <c r="AB225" i="7" s="1"/>
  <c r="J15" i="1"/>
  <c r="D15" i="8"/>
  <c r="S15" i="1"/>
  <c r="J28" i="1"/>
  <c r="D28" i="8"/>
  <c r="S28" i="1"/>
  <c r="J165" i="1"/>
  <c r="D165" i="8"/>
  <c r="S165" i="1"/>
  <c r="J109" i="1"/>
  <c r="D109" i="8"/>
  <c r="S109" i="1"/>
  <c r="J179" i="1"/>
  <c r="D179" i="8"/>
  <c r="S179" i="1"/>
  <c r="J256" i="1"/>
  <c r="S256" i="1"/>
  <c r="D256" i="8"/>
  <c r="J135" i="1"/>
  <c r="D135" i="8"/>
  <c r="S135" i="1"/>
  <c r="J128" i="1"/>
  <c r="D128" i="8"/>
  <c r="S128" i="1"/>
  <c r="J191" i="1"/>
  <c r="D191" i="8"/>
  <c r="S191" i="1"/>
  <c r="J234" i="1"/>
  <c r="D234" i="8"/>
  <c r="S234" i="1"/>
  <c r="J264" i="1"/>
  <c r="D264" i="8"/>
  <c r="S264" i="1"/>
  <c r="V53" i="7"/>
  <c r="X53" i="7" s="1"/>
  <c r="AB53" i="7" s="1"/>
  <c r="V83" i="7"/>
  <c r="X83" i="7" s="1"/>
  <c r="AB83" i="7" s="1"/>
  <c r="V181" i="7"/>
  <c r="X181" i="7" s="1"/>
  <c r="AB181" i="7" s="1"/>
  <c r="J31" i="1"/>
  <c r="S31" i="1"/>
  <c r="D31" i="8"/>
  <c r="J55" i="1"/>
  <c r="D55" i="8"/>
  <c r="S55" i="1"/>
  <c r="J159" i="1"/>
  <c r="D159" i="8"/>
  <c r="S159" i="1"/>
  <c r="J119" i="1"/>
  <c r="D119" i="8"/>
  <c r="S119" i="1"/>
  <c r="J173" i="1"/>
  <c r="S173" i="1"/>
  <c r="D173" i="8"/>
  <c r="J86" i="1"/>
  <c r="D86" i="8"/>
  <c r="S86" i="1"/>
  <c r="J206" i="1"/>
  <c r="D206" i="8"/>
  <c r="S206" i="1"/>
  <c r="J245" i="1"/>
  <c r="D245" i="8"/>
  <c r="S245" i="1"/>
  <c r="J80" i="1"/>
  <c r="D80" i="8"/>
  <c r="S80" i="1"/>
  <c r="J69" i="1"/>
  <c r="D69" i="8"/>
  <c r="S69" i="1"/>
  <c r="J106" i="1"/>
  <c r="S106" i="1"/>
  <c r="D106" i="8"/>
  <c r="J201" i="1"/>
  <c r="D201" i="8"/>
  <c r="S201" i="1"/>
  <c r="J81" i="1"/>
  <c r="S81" i="1"/>
  <c r="D81" i="8"/>
  <c r="V36" i="7"/>
  <c r="X36" i="7" s="1"/>
  <c r="AB36" i="7" s="1"/>
  <c r="V33" i="7"/>
  <c r="X33" i="7" s="1"/>
  <c r="AB33" i="7" s="1"/>
  <c r="V28" i="7"/>
  <c r="X28" i="7" s="1"/>
  <c r="AB28" i="7" s="1"/>
  <c r="V160" i="7"/>
  <c r="X160" i="7" s="1"/>
  <c r="AB160" i="7" s="1"/>
  <c r="V98" i="7"/>
  <c r="X98" i="7" s="1"/>
  <c r="AB98" i="7" s="1"/>
  <c r="V109" i="7"/>
  <c r="X109" i="7" s="1"/>
  <c r="AB109" i="7" s="1"/>
  <c r="V177" i="7"/>
  <c r="X177" i="7" s="1"/>
  <c r="AB177" i="7" s="1"/>
  <c r="V35" i="7"/>
  <c r="X35" i="7" s="1"/>
  <c r="AB35" i="7" s="1"/>
  <c r="V189" i="7"/>
  <c r="X189" i="7" s="1"/>
  <c r="AB189" i="7" s="1"/>
  <c r="V135" i="7"/>
  <c r="X135" i="7" s="1"/>
  <c r="AB135" i="7" s="1"/>
  <c r="V88" i="7"/>
  <c r="X88" i="7" s="1"/>
  <c r="AB88" i="7" s="1"/>
  <c r="V241" i="7"/>
  <c r="X241" i="7" s="1"/>
  <c r="AB241" i="7" s="1"/>
  <c r="V260" i="7"/>
  <c r="X260" i="7" s="1"/>
  <c r="AB260" i="7" s="1"/>
  <c r="V191" i="7"/>
  <c r="X191" i="7" s="1"/>
  <c r="AB191" i="7" s="1"/>
  <c r="V240" i="7"/>
  <c r="X240" i="7" s="1"/>
  <c r="AB240" i="7" s="1"/>
  <c r="V227" i="7"/>
  <c r="X227" i="7" s="1"/>
  <c r="AB227" i="7" s="1"/>
  <c r="V234" i="7"/>
  <c r="X234" i="7" s="1"/>
  <c r="AB234" i="7" s="1"/>
  <c r="V99" i="7"/>
  <c r="X99" i="7" s="1"/>
  <c r="AB99" i="7" s="1"/>
  <c r="V141" i="7"/>
  <c r="X141" i="7" s="1"/>
  <c r="AB141" i="7" s="1"/>
  <c r="V264" i="7"/>
  <c r="X264" i="7" s="1"/>
  <c r="AB264" i="7" s="1"/>
  <c r="V199" i="7"/>
  <c r="X199" i="7" s="1"/>
  <c r="AB199" i="7" s="1"/>
  <c r="J10" i="1"/>
  <c r="D10" i="8"/>
  <c r="S10" i="1"/>
  <c r="J29" i="1"/>
  <c r="S29" i="1"/>
  <c r="D29" i="8"/>
  <c r="J47" i="1"/>
  <c r="S47" i="1"/>
  <c r="D47" i="8"/>
  <c r="J51" i="1"/>
  <c r="S51" i="1"/>
  <c r="D51" i="8"/>
  <c r="J44" i="1"/>
  <c r="D44" i="8"/>
  <c r="S44" i="1"/>
  <c r="J41" i="1"/>
  <c r="S41" i="1"/>
  <c r="D41" i="8"/>
  <c r="J84" i="1"/>
  <c r="D84" i="8"/>
  <c r="S84" i="1"/>
  <c r="J185" i="1"/>
  <c r="D185" i="8"/>
  <c r="S185" i="1"/>
  <c r="J9" i="1"/>
  <c r="D9" i="8"/>
  <c r="S9" i="1"/>
  <c r="J124" i="1"/>
  <c r="D124" i="8"/>
  <c r="S124" i="1"/>
  <c r="J215" i="1"/>
  <c r="S215" i="1"/>
  <c r="D215" i="8"/>
  <c r="J120" i="1"/>
  <c r="S120" i="1"/>
  <c r="D120" i="8"/>
  <c r="J236" i="1"/>
  <c r="D236" i="8"/>
  <c r="S236" i="1"/>
  <c r="J91" i="1"/>
  <c r="D91" i="8"/>
  <c r="S91" i="1"/>
  <c r="J103" i="1"/>
  <c r="D103" i="8"/>
  <c r="S103" i="1"/>
  <c r="J169" i="1"/>
  <c r="D169" i="8"/>
  <c r="S169" i="1"/>
  <c r="J105" i="1"/>
  <c r="D105" i="8"/>
  <c r="S105" i="1"/>
  <c r="J102" i="1"/>
  <c r="D102" i="8"/>
  <c r="S102" i="1"/>
  <c r="J85" i="1"/>
  <c r="D85" i="8"/>
  <c r="S85" i="1"/>
  <c r="J129" i="1"/>
  <c r="D129" i="8"/>
  <c r="S129" i="1"/>
  <c r="J149" i="1"/>
  <c r="D149" i="8"/>
  <c r="S149" i="1"/>
  <c r="J222" i="1"/>
  <c r="D222" i="8"/>
  <c r="S222" i="1"/>
  <c r="J117" i="1"/>
  <c r="D117" i="8"/>
  <c r="S117" i="1"/>
  <c r="J87" i="1"/>
  <c r="D87" i="8"/>
  <c r="S87" i="1"/>
  <c r="J190" i="1"/>
  <c r="D190" i="8"/>
  <c r="S190" i="1"/>
  <c r="J182" i="1"/>
  <c r="D182" i="8"/>
  <c r="S182" i="1"/>
  <c r="J71" i="1"/>
  <c r="D71" i="8"/>
  <c r="S71" i="1"/>
  <c r="J176" i="1"/>
  <c r="D176" i="8"/>
  <c r="S176" i="1"/>
  <c r="J196" i="1"/>
  <c r="D196" i="8"/>
  <c r="S196" i="1"/>
  <c r="J223" i="1"/>
  <c r="D223" i="8"/>
  <c r="S223" i="1"/>
  <c r="J166" i="1"/>
  <c r="D166" i="8"/>
  <c r="S166" i="1"/>
  <c r="J220" i="1"/>
  <c r="D220" i="8"/>
  <c r="S220" i="1"/>
  <c r="V246" i="7"/>
  <c r="X246" i="7" s="1"/>
  <c r="AB246" i="7" s="1"/>
  <c r="V133" i="7"/>
  <c r="X133" i="7" s="1"/>
  <c r="AB133" i="7" s="1"/>
  <c r="V22" i="7"/>
  <c r="X22" i="7" s="1"/>
  <c r="AB22" i="7" s="1"/>
  <c r="V52" i="7"/>
  <c r="X52" i="7" s="1"/>
  <c r="AB52" i="7" s="1"/>
  <c r="V25" i="7"/>
  <c r="X25" i="7" s="1"/>
  <c r="AB25" i="7" s="1"/>
  <c r="V24" i="7"/>
  <c r="X24" i="7" s="1"/>
  <c r="AB24" i="7" s="1"/>
  <c r="V40" i="7"/>
  <c r="X40" i="7" s="1"/>
  <c r="AB40" i="7" s="1"/>
  <c r="V97" i="7"/>
  <c r="X97" i="7" s="1"/>
  <c r="AB97" i="7" s="1"/>
  <c r="V218" i="7"/>
  <c r="X218" i="7" s="1"/>
  <c r="AB218" i="7" s="1"/>
  <c r="V132" i="7"/>
  <c r="X132" i="7" s="1"/>
  <c r="AB132" i="7" s="1"/>
  <c r="V207" i="7"/>
  <c r="X207" i="7" s="1"/>
  <c r="AB207" i="7" s="1"/>
  <c r="J221" i="1"/>
  <c r="S221" i="1"/>
  <c r="D221" i="8"/>
  <c r="V101" i="7"/>
  <c r="X101" i="7" s="1"/>
  <c r="AB101" i="7" s="1"/>
  <c r="J213" i="1"/>
  <c r="S213" i="1"/>
  <c r="D213" i="8"/>
  <c r="V153" i="7"/>
  <c r="X153" i="7" s="1"/>
  <c r="AB153" i="7" s="1"/>
  <c r="V255" i="7"/>
  <c r="X255" i="7" s="1"/>
  <c r="AB255" i="7" s="1"/>
  <c r="V261" i="7"/>
  <c r="X261" i="7" s="1"/>
  <c r="AB261" i="7" s="1"/>
  <c r="V116" i="7"/>
  <c r="X116" i="7" s="1"/>
  <c r="AB116" i="7" s="1"/>
  <c r="V78" i="7"/>
  <c r="X78" i="7" s="1"/>
  <c r="AB78" i="7" s="1"/>
  <c r="V197" i="7"/>
  <c r="X197" i="7" s="1"/>
  <c r="AB197" i="7" s="1"/>
  <c r="V219" i="7"/>
  <c r="X219" i="7" s="1"/>
  <c r="AB219" i="7" s="1"/>
  <c r="V178" i="7"/>
  <c r="X178" i="7" s="1"/>
  <c r="AB178" i="7" s="1"/>
  <c r="V127" i="7"/>
  <c r="X127" i="7" s="1"/>
  <c r="AB127" i="7" s="1"/>
  <c r="V89" i="7"/>
  <c r="X89" i="7" s="1"/>
  <c r="AB89" i="7" s="1"/>
  <c r="V113" i="7"/>
  <c r="X113" i="7" s="1"/>
  <c r="AB113" i="7" s="1"/>
  <c r="V251" i="7"/>
  <c r="X251" i="7" s="1"/>
  <c r="AB251" i="7" s="1"/>
  <c r="V46" i="7"/>
  <c r="X46" i="7" s="1"/>
  <c r="AB46" i="7" s="1"/>
  <c r="V152" i="7"/>
  <c r="X152" i="7" s="1"/>
  <c r="AB152" i="7" s="1"/>
  <c r="V112" i="7"/>
  <c r="X112" i="7" s="1"/>
  <c r="AB112" i="7" s="1"/>
  <c r="V164" i="7"/>
  <c r="X164" i="7" s="1"/>
  <c r="AB164" i="7" s="1"/>
  <c r="V203" i="7"/>
  <c r="X203" i="7" s="1"/>
  <c r="AB203" i="7" s="1"/>
  <c r="V249" i="7"/>
  <c r="X249" i="7" s="1"/>
  <c r="AB249" i="7" s="1"/>
  <c r="V136" i="7"/>
  <c r="X136" i="7" s="1"/>
  <c r="AB136" i="7" s="1"/>
  <c r="V231" i="7"/>
  <c r="X231" i="7" s="1"/>
  <c r="AB231" i="7" s="1"/>
  <c r="V200" i="7"/>
  <c r="X200" i="7" s="1"/>
  <c r="AB200" i="7" s="1"/>
  <c r="V38" i="7"/>
  <c r="X38" i="7" s="1"/>
  <c r="AB38" i="7" s="1"/>
  <c r="V23" i="7"/>
  <c r="X23" i="7" s="1"/>
  <c r="AB23" i="7" s="1"/>
  <c r="V27" i="7"/>
  <c r="X27" i="7" s="1"/>
  <c r="AB27" i="7" s="1"/>
  <c r="V56" i="7"/>
  <c r="X56" i="7" s="1"/>
  <c r="AB56" i="7" s="1"/>
  <c r="V21" i="7"/>
  <c r="X21" i="7" s="1"/>
  <c r="AB21" i="7" s="1"/>
  <c r="V93" i="7"/>
  <c r="X93" i="7" s="1"/>
  <c r="AB93" i="7" s="1"/>
  <c r="V122" i="7"/>
  <c r="X122" i="7" s="1"/>
  <c r="AB122" i="7" s="1"/>
  <c r="V50" i="7"/>
  <c r="X50" i="7" s="1"/>
  <c r="AB50" i="7" s="1"/>
  <c r="V188" i="7"/>
  <c r="X188" i="7" s="1"/>
  <c r="AB188" i="7" s="1"/>
  <c r="V63" i="7"/>
  <c r="X63" i="7" s="1"/>
  <c r="AB63" i="7" s="1"/>
  <c r="V184" i="7"/>
  <c r="X184" i="7" s="1"/>
  <c r="AB184" i="7" s="1"/>
  <c r="V18" i="7"/>
  <c r="X18" i="7" s="1"/>
  <c r="AB18" i="7" s="1"/>
  <c r="V65" i="7"/>
  <c r="X65" i="7" s="1"/>
  <c r="AB65" i="7" s="1"/>
  <c r="V68" i="7"/>
  <c r="X68" i="7" s="1"/>
  <c r="AB68" i="7" s="1"/>
  <c r="J262" i="1"/>
  <c r="D262" i="8"/>
  <c r="S262" i="1"/>
  <c r="V90" i="7"/>
  <c r="X90" i="7" s="1"/>
  <c r="AB90" i="7" s="1"/>
  <c r="V172" i="7"/>
  <c r="X172" i="7" s="1"/>
  <c r="AB172" i="7" s="1"/>
  <c r="V30" i="7"/>
  <c r="X30" i="7" s="1"/>
  <c r="AB30" i="7" s="1"/>
  <c r="V193" i="7"/>
  <c r="X193" i="7" s="1"/>
  <c r="AB193" i="7" s="1"/>
  <c r="V13" i="7"/>
  <c r="X13" i="7" s="1"/>
  <c r="AB13" i="7" s="1"/>
  <c r="V158" i="7"/>
  <c r="X158" i="7" s="1"/>
  <c r="AB158" i="7" s="1"/>
  <c r="V118" i="7"/>
  <c r="X118" i="7" s="1"/>
  <c r="AB118" i="7" s="1"/>
  <c r="V61" i="7"/>
  <c r="X61" i="7" s="1"/>
  <c r="AB61" i="7" s="1"/>
  <c r="V8" i="7"/>
  <c r="X8" i="7" s="1"/>
  <c r="AB8" i="7" s="1"/>
  <c r="V49" i="7"/>
  <c r="X49" i="7" s="1"/>
  <c r="AB49" i="7" s="1"/>
  <c r="V100" i="7"/>
  <c r="X100" i="7" s="1"/>
  <c r="AB100" i="7" s="1"/>
  <c r="V138" i="7"/>
  <c r="X138" i="7" s="1"/>
  <c r="AB138" i="7" s="1"/>
  <c r="V125" i="7"/>
  <c r="X125" i="7" s="1"/>
  <c r="AB125" i="7" s="1"/>
  <c r="V214" i="7"/>
  <c r="X214" i="7" s="1"/>
  <c r="AB214" i="7" s="1"/>
  <c r="V108" i="7"/>
  <c r="X108" i="7" s="1"/>
  <c r="AB108" i="7" s="1"/>
  <c r="V82" i="7"/>
  <c r="X82" i="7" s="1"/>
  <c r="AB82" i="7" s="1"/>
  <c r="V147" i="7"/>
  <c r="X147" i="7" s="1"/>
  <c r="AB147" i="7" s="1"/>
  <c r="E265" i="1"/>
  <c r="E267" i="1" s="1"/>
  <c r="H143" i="1"/>
  <c r="J20" i="1"/>
  <c r="D20" i="8"/>
  <c r="S20" i="1"/>
  <c r="J45" i="1"/>
  <c r="D45" i="8"/>
  <c r="S45" i="1"/>
  <c r="J17" i="1"/>
  <c r="D17" i="8"/>
  <c r="S17" i="1"/>
  <c r="J19" i="1"/>
  <c r="S19" i="1"/>
  <c r="D19" i="8"/>
  <c r="J57" i="1"/>
  <c r="S57" i="1"/>
  <c r="D57" i="8"/>
  <c r="J6" i="1"/>
  <c r="D6" i="8"/>
  <c r="S6" i="1"/>
  <c r="J212" i="1"/>
  <c r="D212" i="8"/>
  <c r="S212" i="1"/>
  <c r="J186" i="1"/>
  <c r="D186" i="8"/>
  <c r="S186" i="1"/>
  <c r="J208" i="1"/>
  <c r="D208" i="8"/>
  <c r="S208" i="1"/>
  <c r="J150" i="1"/>
  <c r="S150" i="1"/>
  <c r="D150" i="8"/>
  <c r="J92" i="1"/>
  <c r="D92" i="8"/>
  <c r="S92" i="1"/>
  <c r="J146" i="1"/>
  <c r="S146" i="1"/>
  <c r="D146" i="8"/>
  <c r="J210" i="1"/>
  <c r="D210" i="8"/>
  <c r="S210" i="1"/>
  <c r="J77" i="1"/>
  <c r="S77" i="1"/>
  <c r="D77" i="8"/>
  <c r="J170" i="1"/>
  <c r="D170" i="8"/>
  <c r="S170" i="1"/>
  <c r="J257" i="1"/>
  <c r="D257" i="8"/>
  <c r="S257" i="1"/>
  <c r="J134" i="1"/>
  <c r="D134" i="8"/>
  <c r="S134" i="1"/>
  <c r="J253" i="1"/>
  <c r="D253" i="8"/>
  <c r="S253" i="1"/>
  <c r="J114" i="1"/>
  <c r="D114" i="8"/>
  <c r="S114" i="1"/>
  <c r="J211" i="1"/>
  <c r="D211" i="8"/>
  <c r="S211" i="1"/>
  <c r="J110" i="1"/>
  <c r="D110" i="8"/>
  <c r="S110" i="1"/>
  <c r="J95" i="1"/>
  <c r="D95" i="8"/>
  <c r="S95" i="1"/>
  <c r="V229" i="7"/>
  <c r="X229" i="7" s="1"/>
  <c r="AB229" i="7" s="1"/>
  <c r="J157" i="1"/>
  <c r="D157" i="8"/>
  <c r="S157" i="1"/>
  <c r="J115" i="1"/>
  <c r="D115" i="8"/>
  <c r="S115" i="1"/>
  <c r="J175" i="1"/>
  <c r="D175" i="8"/>
  <c r="S175" i="1"/>
  <c r="V238" i="7"/>
  <c r="X238" i="7" s="1"/>
  <c r="AB238" i="7" s="1"/>
  <c r="J140" i="1"/>
  <c r="D140" i="8"/>
  <c r="S140" i="1"/>
  <c r="J259" i="1"/>
  <c r="D259" i="8"/>
  <c r="S259" i="1"/>
  <c r="J33" i="1"/>
  <c r="D33" i="8"/>
  <c r="S33" i="1"/>
  <c r="J160" i="1"/>
  <c r="D160" i="8"/>
  <c r="S160" i="1"/>
  <c r="J151" i="1"/>
  <c r="D151" i="8"/>
  <c r="S151" i="1"/>
  <c r="J177" i="1"/>
  <c r="D177" i="8"/>
  <c r="S177" i="1"/>
  <c r="J189" i="1"/>
  <c r="S189" i="1"/>
  <c r="D189" i="8"/>
  <c r="J226" i="1"/>
  <c r="D226" i="8"/>
  <c r="S226" i="1"/>
  <c r="J241" i="1"/>
  <c r="D241" i="8"/>
  <c r="S241" i="1"/>
  <c r="J240" i="1"/>
  <c r="S240" i="1"/>
  <c r="D240" i="8"/>
  <c r="J202" i="1"/>
  <c r="D202" i="8"/>
  <c r="S202" i="1"/>
  <c r="J141" i="1"/>
  <c r="D141" i="8"/>
  <c r="S141" i="1"/>
  <c r="V5" i="7"/>
  <c r="X5" i="7" s="1"/>
  <c r="Z5" i="7" s="1"/>
  <c r="V39" i="7"/>
  <c r="X39" i="7" s="1"/>
  <c r="AB39" i="7" s="1"/>
  <c r="V11" i="7"/>
  <c r="X11" i="7" s="1"/>
  <c r="AB11" i="7" s="1"/>
  <c r="V12" i="7"/>
  <c r="X12" i="7" s="1"/>
  <c r="AB12" i="7" s="1"/>
  <c r="V187" i="7"/>
  <c r="X187" i="7" s="1"/>
  <c r="AB187" i="7" s="1"/>
  <c r="V183" i="7"/>
  <c r="X183" i="7" s="1"/>
  <c r="AB183" i="7" s="1"/>
  <c r="V7" i="7"/>
  <c r="X7" i="7" s="1"/>
  <c r="AB7" i="7" s="1"/>
  <c r="V145" i="7"/>
  <c r="X145" i="7" s="1"/>
  <c r="AB145" i="7" s="1"/>
  <c r="V76" i="7"/>
  <c r="X76" i="7" s="1"/>
  <c r="AB76" i="7" s="1"/>
  <c r="V148" i="7"/>
  <c r="X148" i="7" s="1"/>
  <c r="AB148" i="7" s="1"/>
  <c r="V233" i="7"/>
  <c r="X233" i="7" s="1"/>
  <c r="AB233" i="7" s="1"/>
  <c r="V217" i="7"/>
  <c r="X217" i="7" s="1"/>
  <c r="AB217" i="7" s="1"/>
  <c r="J254" i="1"/>
  <c r="D254" i="8"/>
  <c r="S254" i="1"/>
  <c r="V70" i="7"/>
  <c r="X70" i="7" s="1"/>
  <c r="AB70" i="7" s="1"/>
  <c r="V79" i="7"/>
  <c r="X79" i="7" s="1"/>
  <c r="AB79" i="7" s="1"/>
  <c r="V37" i="7"/>
  <c r="X37" i="7" s="1"/>
  <c r="AB37" i="7" s="1"/>
  <c r="V42" i="7"/>
  <c r="X42" i="7" s="1"/>
  <c r="AB42" i="7" s="1"/>
  <c r="J205" i="1"/>
  <c r="S205" i="1"/>
  <c r="D205" i="8"/>
  <c r="V263" i="7"/>
  <c r="X263" i="7" s="1"/>
  <c r="AB263" i="7" s="1"/>
  <c r="V243" i="7"/>
  <c r="X243" i="7" s="1"/>
  <c r="AB243" i="7" s="1"/>
  <c r="V163" i="7"/>
  <c r="X163" i="7" s="1"/>
  <c r="AB163" i="7" s="1"/>
  <c r="V144" i="7"/>
  <c r="X144" i="7" s="1"/>
  <c r="AB144" i="7" s="1"/>
  <c r="V247" i="7"/>
  <c r="X247" i="7" s="1"/>
  <c r="AB247" i="7" s="1"/>
  <c r="V167" i="7"/>
  <c r="X167" i="7" s="1"/>
  <c r="AB167" i="7" s="1"/>
  <c r="V154" i="7"/>
  <c r="X154" i="7" s="1"/>
  <c r="AB154" i="7" s="1"/>
  <c r="V48" i="7"/>
  <c r="X48" i="7" s="1"/>
  <c r="AB48" i="7" s="1"/>
  <c r="V156" i="7"/>
  <c r="X156" i="7" s="1"/>
  <c r="AB156" i="7" s="1"/>
  <c r="V111" i="7"/>
  <c r="X111" i="7" s="1"/>
  <c r="AB111" i="7" s="1"/>
  <c r="V204" i="7"/>
  <c r="X204" i="7" s="1"/>
  <c r="AB204" i="7" s="1"/>
  <c r="V137" i="7"/>
  <c r="X137" i="7" s="1"/>
  <c r="AB137" i="7" s="1"/>
  <c r="J174" i="1"/>
  <c r="D174" i="8"/>
  <c r="S174" i="1"/>
  <c r="J58" i="1"/>
  <c r="D58" i="8"/>
  <c r="S58" i="1"/>
  <c r="J244" i="1"/>
  <c r="S244" i="1"/>
  <c r="D244" i="8"/>
  <c r="J104" i="1"/>
  <c r="D104" i="8"/>
  <c r="S104" i="1"/>
  <c r="J235" i="1"/>
  <c r="S235" i="1"/>
  <c r="D235" i="8"/>
  <c r="J67" i="1"/>
  <c r="D67" i="8"/>
  <c r="S67" i="1"/>
  <c r="J72" i="1"/>
  <c r="D72" i="8"/>
  <c r="S72" i="1"/>
  <c r="J155" i="1"/>
  <c r="D155" i="8"/>
  <c r="S155" i="1"/>
  <c r="J225" i="1"/>
  <c r="D225" i="8"/>
  <c r="S225" i="1"/>
  <c r="V15" i="7"/>
  <c r="X15" i="7" s="1"/>
  <c r="AB15" i="7" s="1"/>
  <c r="V59" i="7"/>
  <c r="X59" i="7" s="1"/>
  <c r="AB59" i="7" s="1"/>
  <c r="V232" i="7"/>
  <c r="X232" i="7" s="1"/>
  <c r="AB232" i="7" s="1"/>
  <c r="V165" i="7"/>
  <c r="X165" i="7" s="1"/>
  <c r="AB165" i="7" s="1"/>
  <c r="V151" i="7"/>
  <c r="X151" i="7" s="1"/>
  <c r="AB151" i="7" s="1"/>
  <c r="V130" i="7"/>
  <c r="X130" i="7" s="1"/>
  <c r="AB130" i="7" s="1"/>
  <c r="V179" i="7"/>
  <c r="X179" i="7" s="1"/>
  <c r="AB179" i="7" s="1"/>
  <c r="V256" i="7"/>
  <c r="X256" i="7" s="1"/>
  <c r="AB256" i="7" s="1"/>
  <c r="V226" i="7"/>
  <c r="X226" i="7" s="1"/>
  <c r="AB226" i="7" s="1"/>
  <c r="V128" i="7"/>
  <c r="X128" i="7" s="1"/>
  <c r="AB128" i="7" s="1"/>
  <c r="V202" i="7"/>
  <c r="X202" i="7" s="1"/>
  <c r="AB202" i="7" s="1"/>
  <c r="V10" i="7"/>
  <c r="X10" i="7" s="1"/>
  <c r="AB10" i="7" s="1"/>
  <c r="V29" i="7"/>
  <c r="X29" i="7" s="1"/>
  <c r="AB29" i="7" s="1"/>
  <c r="V47" i="7"/>
  <c r="X47" i="7" s="1"/>
  <c r="AB47" i="7" s="1"/>
  <c r="V51" i="7"/>
  <c r="X51" i="7" s="1"/>
  <c r="AB51" i="7" s="1"/>
  <c r="V44" i="7"/>
  <c r="X44" i="7" s="1"/>
  <c r="AB44" i="7" s="1"/>
  <c r="V41" i="7"/>
  <c r="X41" i="7" s="1"/>
  <c r="AB41" i="7" s="1"/>
  <c r="V84" i="7"/>
  <c r="X84" i="7" s="1"/>
  <c r="AB84" i="7" s="1"/>
  <c r="V185" i="7"/>
  <c r="X185" i="7" s="1"/>
  <c r="AB185" i="7" s="1"/>
  <c r="V9" i="7"/>
  <c r="X9" i="7" s="1"/>
  <c r="AB9" i="7" s="1"/>
  <c r="V124" i="7"/>
  <c r="X124" i="7" s="1"/>
  <c r="AB124" i="7" s="1"/>
  <c r="V215" i="7"/>
  <c r="X215" i="7" s="1"/>
  <c r="AB215" i="7" s="1"/>
  <c r="V120" i="7"/>
  <c r="X120" i="7" s="1"/>
  <c r="AB120" i="7" s="1"/>
  <c r="V236" i="7"/>
  <c r="X236" i="7" s="1"/>
  <c r="AB236" i="7" s="1"/>
  <c r="V91" i="7"/>
  <c r="X91" i="7" s="1"/>
  <c r="AB91" i="7" s="1"/>
  <c r="V103" i="7"/>
  <c r="X103" i="7" s="1"/>
  <c r="AB103" i="7" s="1"/>
  <c r="V169" i="7"/>
  <c r="X169" i="7" s="1"/>
  <c r="AB169" i="7" s="1"/>
  <c r="V105" i="7"/>
  <c r="X105" i="7" s="1"/>
  <c r="AB105" i="7" s="1"/>
  <c r="V102" i="7"/>
  <c r="X102" i="7" s="1"/>
  <c r="AB102" i="7" s="1"/>
  <c r="V85" i="7"/>
  <c r="X85" i="7" s="1"/>
  <c r="AB85" i="7" s="1"/>
  <c r="V129" i="7"/>
  <c r="X129" i="7" s="1"/>
  <c r="AB129" i="7" s="1"/>
  <c r="V149" i="7"/>
  <c r="X149" i="7" s="1"/>
  <c r="AB149" i="7" s="1"/>
  <c r="V222" i="7"/>
  <c r="X222" i="7" s="1"/>
  <c r="AB222" i="7" s="1"/>
  <c r="V117" i="7"/>
  <c r="X117" i="7" s="1"/>
  <c r="AB117" i="7" s="1"/>
  <c r="V87" i="7"/>
  <c r="X87" i="7" s="1"/>
  <c r="AB87" i="7" s="1"/>
  <c r="V190" i="7"/>
  <c r="X190" i="7" s="1"/>
  <c r="AB190" i="7" s="1"/>
  <c r="V182" i="7"/>
  <c r="X182" i="7" s="1"/>
  <c r="AB182" i="7" s="1"/>
  <c r="V71" i="7"/>
  <c r="X71" i="7" s="1"/>
  <c r="AB71" i="7" s="1"/>
  <c r="V176" i="7"/>
  <c r="X176" i="7" s="1"/>
  <c r="AB176" i="7" s="1"/>
  <c r="V196" i="7"/>
  <c r="X196" i="7" s="1"/>
  <c r="AB196" i="7" s="1"/>
  <c r="V223" i="7"/>
  <c r="X223" i="7" s="1"/>
  <c r="AB223" i="7" s="1"/>
  <c r="V166" i="7"/>
  <c r="X166" i="7" s="1"/>
  <c r="AB166" i="7" s="1"/>
  <c r="V220" i="7"/>
  <c r="X220" i="7" s="1"/>
  <c r="AB220" i="7" s="1"/>
  <c r="J246" i="1"/>
  <c r="D246" i="8"/>
  <c r="S246" i="1"/>
  <c r="H5" i="1"/>
  <c r="J162" i="1"/>
  <c r="D162" i="8"/>
  <c r="S162" i="1"/>
  <c r="J53" i="1"/>
  <c r="S53" i="1"/>
  <c r="D53" i="8"/>
  <c r="J39" i="1"/>
  <c r="S39" i="1"/>
  <c r="D39" i="8"/>
  <c r="J43" i="1"/>
  <c r="S43" i="1"/>
  <c r="D43" i="8"/>
  <c r="J11" i="1"/>
  <c r="D11" i="8"/>
  <c r="S11" i="1"/>
  <c r="J32" i="1"/>
  <c r="D32" i="8"/>
  <c r="S32" i="1"/>
  <c r="J12" i="1"/>
  <c r="D12" i="8"/>
  <c r="S12" i="1"/>
  <c r="J121" i="1"/>
  <c r="D121" i="8"/>
  <c r="S121" i="1"/>
  <c r="J83" i="1"/>
  <c r="D83" i="8"/>
  <c r="S83" i="1"/>
  <c r="J187" i="1"/>
  <c r="D187" i="8"/>
  <c r="S187" i="1"/>
  <c r="J216" i="1"/>
  <c r="D216" i="8"/>
  <c r="S216" i="1"/>
  <c r="J183" i="1"/>
  <c r="S183" i="1"/>
  <c r="D183" i="8"/>
  <c r="J60" i="1"/>
  <c r="D60" i="8"/>
  <c r="S60" i="1"/>
  <c r="J252" i="1"/>
  <c r="S252" i="1"/>
  <c r="D252" i="8"/>
  <c r="J7" i="1"/>
  <c r="D7" i="8"/>
  <c r="S7" i="1"/>
  <c r="J145" i="1"/>
  <c r="D145" i="8"/>
  <c r="S145" i="1"/>
  <c r="J96" i="1"/>
  <c r="D96" i="8"/>
  <c r="S96" i="1"/>
  <c r="J171" i="1"/>
  <c r="S171" i="1"/>
  <c r="D171" i="8"/>
  <c r="J76" i="1"/>
  <c r="D76" i="8"/>
  <c r="S76" i="1"/>
  <c r="J168" i="1"/>
  <c r="D168" i="8"/>
  <c r="S168" i="1"/>
  <c r="J148" i="1"/>
  <c r="D148" i="8"/>
  <c r="S148" i="1"/>
  <c r="J248" i="1"/>
  <c r="S248" i="1"/>
  <c r="D248" i="8"/>
  <c r="J233" i="1"/>
  <c r="D233" i="8"/>
  <c r="S233" i="1"/>
  <c r="J142" i="1"/>
  <c r="S142" i="1"/>
  <c r="D142" i="8"/>
  <c r="J217" i="1"/>
  <c r="D217" i="8"/>
  <c r="S217" i="1"/>
  <c r="J181" i="1"/>
  <c r="S181" i="1"/>
  <c r="D181" i="8"/>
  <c r="J228" i="1"/>
  <c r="D228" i="8"/>
  <c r="S228" i="1"/>
  <c r="J139" i="1"/>
  <c r="D139" i="8"/>
  <c r="S139" i="1"/>
  <c r="J224" i="1"/>
  <c r="D224" i="8"/>
  <c r="S224" i="1"/>
  <c r="V254" i="7"/>
  <c r="X254" i="7" s="1"/>
  <c r="AB254" i="7" s="1"/>
  <c r="J107" i="1"/>
  <c r="D107" i="8"/>
  <c r="S107" i="1"/>
  <c r="J70" i="1"/>
  <c r="S70" i="1"/>
  <c r="D70" i="8"/>
  <c r="J66" i="1"/>
  <c r="S66" i="1"/>
  <c r="D66" i="8"/>
  <c r="J79" i="1"/>
  <c r="D79" i="8"/>
  <c r="S79" i="1"/>
  <c r="J14" i="1"/>
  <c r="D14" i="8"/>
  <c r="S14" i="1"/>
  <c r="J37" i="1"/>
  <c r="D37" i="8"/>
  <c r="S37" i="1"/>
  <c r="J54" i="1"/>
  <c r="S54" i="1"/>
  <c r="D54" i="8"/>
  <c r="J42" i="1"/>
  <c r="S42" i="1"/>
  <c r="D42" i="8"/>
  <c r="J16" i="1"/>
  <c r="D16" i="8"/>
  <c r="S16" i="1"/>
  <c r="J250" i="1"/>
  <c r="D250" i="8"/>
  <c r="S250" i="1"/>
  <c r="J242" i="1"/>
  <c r="D242" i="8"/>
  <c r="S242" i="1"/>
  <c r="V205" i="7"/>
  <c r="X205" i="7" s="1"/>
  <c r="AB205" i="7" s="1"/>
  <c r="J263" i="1"/>
  <c r="D263" i="8"/>
  <c r="S263" i="1"/>
  <c r="J75" i="1"/>
  <c r="S75" i="1"/>
  <c r="D75" i="8"/>
  <c r="J243" i="1"/>
  <c r="D243" i="8"/>
  <c r="S243" i="1"/>
  <c r="J194" i="1"/>
  <c r="D194" i="8"/>
  <c r="S194" i="1"/>
  <c r="J163" i="1"/>
  <c r="D163" i="8"/>
  <c r="S163" i="1"/>
  <c r="J180" i="1"/>
  <c r="D180" i="8"/>
  <c r="S180" i="1"/>
  <c r="J144" i="1"/>
  <c r="D144" i="8"/>
  <c r="S144" i="1"/>
  <c r="J126" i="1"/>
  <c r="D126" i="8"/>
  <c r="S126" i="1"/>
  <c r="J247" i="1"/>
  <c r="D247" i="8"/>
  <c r="S247" i="1"/>
  <c r="J198" i="1"/>
  <c r="D198" i="8"/>
  <c r="S198" i="1"/>
  <c r="J167" i="1"/>
  <c r="D167" i="8"/>
  <c r="S167" i="1"/>
  <c r="J74" i="1"/>
  <c r="S74" i="1"/>
  <c r="D74" i="8"/>
  <c r="J154" i="1"/>
  <c r="D154" i="8"/>
  <c r="S154" i="1"/>
  <c r="J34" i="1"/>
  <c r="S34" i="1"/>
  <c r="D34" i="8"/>
  <c r="J48" i="1"/>
  <c r="D48" i="8"/>
  <c r="S48" i="1"/>
  <c r="J192" i="1"/>
  <c r="D192" i="8"/>
  <c r="S192" i="1"/>
  <c r="J156" i="1"/>
  <c r="S156" i="1"/>
  <c r="D156" i="8"/>
  <c r="J62" i="1"/>
  <c r="D62" i="8"/>
  <c r="S62" i="1"/>
  <c r="J111" i="1"/>
  <c r="D111" i="8"/>
  <c r="S111" i="1"/>
  <c r="J94" i="1"/>
  <c r="D94" i="8"/>
  <c r="S94" i="1"/>
  <c r="J64" i="1"/>
  <c r="S64" i="1"/>
  <c r="D64" i="8"/>
  <c r="J204" i="1"/>
  <c r="D204" i="8"/>
  <c r="S204" i="1"/>
  <c r="J239" i="1"/>
  <c r="D239" i="8"/>
  <c r="S239" i="1"/>
  <c r="J137" i="1"/>
  <c r="D137" i="8"/>
  <c r="S137" i="1"/>
  <c r="T265" i="7"/>
  <c r="T267" i="7" s="1"/>
  <c r="V143" i="7"/>
  <c r="X143" i="7" s="1"/>
  <c r="Z143" i="7" s="1"/>
  <c r="V20" i="7"/>
  <c r="X20" i="7" s="1"/>
  <c r="AB20" i="7" s="1"/>
  <c r="V45" i="7"/>
  <c r="X45" i="7" s="1"/>
  <c r="AB45" i="7" s="1"/>
  <c r="V17" i="7"/>
  <c r="X17" i="7" s="1"/>
  <c r="AB17" i="7" s="1"/>
  <c r="V19" i="7"/>
  <c r="X19" i="7" s="1"/>
  <c r="AB19" i="7" s="1"/>
  <c r="V57" i="7"/>
  <c r="X57" i="7" s="1"/>
  <c r="AB57" i="7" s="1"/>
  <c r="V6" i="7"/>
  <c r="X6" i="7" s="1"/>
  <c r="AB6" i="7" s="1"/>
  <c r="V212" i="7"/>
  <c r="X212" i="7" s="1"/>
  <c r="AB212" i="7" s="1"/>
  <c r="V186" i="7"/>
  <c r="X186" i="7" s="1"/>
  <c r="AB186" i="7" s="1"/>
  <c r="V208" i="7"/>
  <c r="X208" i="7" s="1"/>
  <c r="AB208" i="7" s="1"/>
  <c r="V150" i="7"/>
  <c r="X150" i="7" s="1"/>
  <c r="AB150" i="7" s="1"/>
  <c r="V92" i="7"/>
  <c r="X92" i="7" s="1"/>
  <c r="AB92" i="7" s="1"/>
  <c r="V146" i="7"/>
  <c r="X146" i="7" s="1"/>
  <c r="AB146" i="7" s="1"/>
  <c r="V210" i="7"/>
  <c r="X210" i="7" s="1"/>
  <c r="AB210" i="7" s="1"/>
  <c r="V77" i="7"/>
  <c r="X77" i="7" s="1"/>
  <c r="AB77" i="7" s="1"/>
  <c r="V170" i="7"/>
  <c r="X170" i="7" s="1"/>
  <c r="AB170" i="7" s="1"/>
  <c r="V257" i="7"/>
  <c r="X257" i="7" s="1"/>
  <c r="AB257" i="7" s="1"/>
  <c r="V134" i="7"/>
  <c r="X134" i="7" s="1"/>
  <c r="AB134" i="7" s="1"/>
  <c r="V253" i="7"/>
  <c r="X253" i="7" s="1"/>
  <c r="AB253" i="7" s="1"/>
  <c r="V114" i="7"/>
  <c r="X114" i="7" s="1"/>
  <c r="AB114" i="7" s="1"/>
  <c r="V211" i="7"/>
  <c r="X211" i="7" s="1"/>
  <c r="AB211" i="7" s="1"/>
  <c r="V110" i="7"/>
  <c r="X110" i="7" s="1"/>
  <c r="AB110" i="7" s="1"/>
  <c r="V95" i="7"/>
  <c r="X95" i="7" s="1"/>
  <c r="AB95" i="7" s="1"/>
  <c r="J229" i="1"/>
  <c r="S229" i="1"/>
  <c r="D229" i="8"/>
  <c r="V157" i="7"/>
  <c r="X157" i="7" s="1"/>
  <c r="AB157" i="7" s="1"/>
  <c r="V115" i="7"/>
  <c r="X115" i="7" s="1"/>
  <c r="AB115" i="7" s="1"/>
  <c r="V175" i="7"/>
  <c r="X175" i="7" s="1"/>
  <c r="AB175" i="7" s="1"/>
  <c r="J238" i="1"/>
  <c r="D238" i="8"/>
  <c r="S238" i="1"/>
  <c r="V140" i="7"/>
  <c r="X140" i="7" s="1"/>
  <c r="AB140" i="7" s="1"/>
  <c r="V259" i="7"/>
  <c r="X259" i="7" s="1"/>
  <c r="AB259" i="7" s="1"/>
  <c r="L131" i="1" l="1"/>
  <c r="P131" i="1"/>
  <c r="Z131" i="7"/>
  <c r="V267" i="7"/>
  <c r="Z217" i="7"/>
  <c r="Z6" i="7"/>
  <c r="Z79" i="7"/>
  <c r="Z184" i="7"/>
  <c r="Z50" i="7"/>
  <c r="Z186" i="7"/>
  <c r="Z57" i="7"/>
  <c r="Z229" i="7"/>
  <c r="Z91" i="7"/>
  <c r="Z13" i="7"/>
  <c r="Z208" i="7"/>
  <c r="Z212" i="7"/>
  <c r="Z89" i="7"/>
  <c r="Z246" i="7"/>
  <c r="Z141" i="7"/>
  <c r="Z241" i="7"/>
  <c r="Z189" i="7"/>
  <c r="Z198" i="7"/>
  <c r="Z222" i="7"/>
  <c r="Z128" i="7"/>
  <c r="Z65" i="7"/>
  <c r="Z200" i="7"/>
  <c r="Z112" i="7"/>
  <c r="Z228" i="7"/>
  <c r="Z196" i="7"/>
  <c r="Z144" i="7"/>
  <c r="Z98" i="7"/>
  <c r="Z245" i="7"/>
  <c r="Z85" i="7"/>
  <c r="Z49" i="7"/>
  <c r="Z118" i="7"/>
  <c r="Z177" i="7"/>
  <c r="Z225" i="7"/>
  <c r="Z73" i="7"/>
  <c r="Z254" i="7"/>
  <c r="Z87" i="7"/>
  <c r="Z202" i="7"/>
  <c r="Z226" i="7"/>
  <c r="Z70" i="7"/>
  <c r="Z39" i="7"/>
  <c r="Z93" i="7"/>
  <c r="Z27" i="7"/>
  <c r="Z116" i="7"/>
  <c r="Z22" i="7"/>
  <c r="Z81" i="7"/>
  <c r="Z201" i="7"/>
  <c r="Z86" i="7"/>
  <c r="Z60" i="7"/>
  <c r="Z77" i="7"/>
  <c r="Z38" i="7"/>
  <c r="Z249" i="7"/>
  <c r="Z175" i="7"/>
  <c r="Z110" i="7"/>
  <c r="Z253" i="7"/>
  <c r="Z205" i="7"/>
  <c r="Z223" i="7"/>
  <c r="Z105" i="7"/>
  <c r="Z41" i="7"/>
  <c r="Z179" i="7"/>
  <c r="Z204" i="7"/>
  <c r="Z243" i="7"/>
  <c r="Z145" i="7"/>
  <c r="Z188" i="7"/>
  <c r="Z46" i="7"/>
  <c r="Z78" i="7"/>
  <c r="Z261" i="7"/>
  <c r="Z83" i="7"/>
  <c r="Z69" i="7"/>
  <c r="Z258" i="7"/>
  <c r="Z173" i="7"/>
  <c r="Z161" i="7"/>
  <c r="Z26" i="7"/>
  <c r="Z31" i="7"/>
  <c r="Z221" i="7"/>
  <c r="Z239" i="7"/>
  <c r="Z75" i="7"/>
  <c r="Z16" i="7"/>
  <c r="Z140" i="7"/>
  <c r="Z114" i="7"/>
  <c r="Z257" i="7"/>
  <c r="Z45" i="7"/>
  <c r="Z9" i="7"/>
  <c r="Z47" i="7"/>
  <c r="Z151" i="7"/>
  <c r="Z111" i="7"/>
  <c r="Z154" i="7"/>
  <c r="Z76" i="7"/>
  <c r="Z7" i="7"/>
  <c r="Z12" i="7"/>
  <c r="Z147" i="7"/>
  <c r="Z214" i="7"/>
  <c r="Z100" i="7"/>
  <c r="Z18" i="7"/>
  <c r="Z23" i="7"/>
  <c r="Z113" i="7"/>
  <c r="Z153" i="7"/>
  <c r="Z97" i="7"/>
  <c r="Z133" i="7"/>
  <c r="Z35" i="7"/>
  <c r="Z109" i="7"/>
  <c r="Z126" i="7"/>
  <c r="Z66" i="7"/>
  <c r="Z224" i="7"/>
  <c r="Z170" i="7"/>
  <c r="Z182" i="7"/>
  <c r="Z117" i="7"/>
  <c r="Z149" i="7"/>
  <c r="Z236" i="7"/>
  <c r="Z29" i="7"/>
  <c r="Z48" i="7"/>
  <c r="Z167" i="7"/>
  <c r="Z187" i="7"/>
  <c r="Z11" i="7"/>
  <c r="Z197" i="7"/>
  <c r="Z209" i="7"/>
  <c r="Z58" i="7"/>
  <c r="Z64" i="7"/>
  <c r="Z194" i="7"/>
  <c r="Z107" i="7"/>
  <c r="Z139" i="7"/>
  <c r="Z96" i="7"/>
  <c r="Z162" i="7"/>
  <c r="F64" i="8"/>
  <c r="H64" i="8" s="1"/>
  <c r="L64" i="1"/>
  <c r="P64" i="1"/>
  <c r="F156" i="8"/>
  <c r="H156" i="8" s="1"/>
  <c r="L156" i="1"/>
  <c r="P156" i="1"/>
  <c r="L154" i="1"/>
  <c r="F154" i="8"/>
  <c r="H154" i="8" s="1"/>
  <c r="P154" i="1"/>
  <c r="F247" i="8"/>
  <c r="H247" i="8" s="1"/>
  <c r="L247" i="1"/>
  <c r="P247" i="1"/>
  <c r="L163" i="1"/>
  <c r="P163" i="1"/>
  <c r="F163" i="8"/>
  <c r="H163" i="8" s="1"/>
  <c r="P263" i="1"/>
  <c r="L263" i="1"/>
  <c r="F263" i="8"/>
  <c r="H263" i="8" s="1"/>
  <c r="F250" i="8"/>
  <c r="H250" i="8" s="1"/>
  <c r="P250" i="1"/>
  <c r="L250" i="1"/>
  <c r="L37" i="1"/>
  <c r="F37" i="8"/>
  <c r="H37" i="8" s="1"/>
  <c r="P37" i="1"/>
  <c r="L70" i="1"/>
  <c r="F70" i="8"/>
  <c r="H70" i="8" s="1"/>
  <c r="P70" i="1"/>
  <c r="P224" i="1"/>
  <c r="F224" i="8"/>
  <c r="H224" i="8" s="1"/>
  <c r="L224" i="1"/>
  <c r="F217" i="8"/>
  <c r="H217" i="8" s="1"/>
  <c r="P217" i="1"/>
  <c r="L217" i="1"/>
  <c r="F148" i="8"/>
  <c r="H148" i="8" s="1"/>
  <c r="L148" i="1"/>
  <c r="P148" i="1"/>
  <c r="F96" i="8"/>
  <c r="H96" i="8" s="1"/>
  <c r="P96" i="1"/>
  <c r="L96" i="1"/>
  <c r="F60" i="8"/>
  <c r="H60" i="8" s="1"/>
  <c r="L60" i="1"/>
  <c r="P60" i="1"/>
  <c r="P83" i="1"/>
  <c r="L83" i="1"/>
  <c r="F83" i="8"/>
  <c r="H83" i="8" s="1"/>
  <c r="P11" i="1"/>
  <c r="F11" i="8"/>
  <c r="H11" i="8" s="1"/>
  <c r="L11" i="1"/>
  <c r="F162" i="8"/>
  <c r="H162" i="8" s="1"/>
  <c r="L162" i="1"/>
  <c r="P162" i="1"/>
  <c r="F72" i="8"/>
  <c r="H72" i="8" s="1"/>
  <c r="P72" i="1"/>
  <c r="L72" i="1"/>
  <c r="L244" i="1"/>
  <c r="F244" i="8"/>
  <c r="H244" i="8" s="1"/>
  <c r="P244" i="1"/>
  <c r="F254" i="8"/>
  <c r="H254" i="8" s="1"/>
  <c r="P254" i="1"/>
  <c r="L254" i="1"/>
  <c r="F141" i="8"/>
  <c r="H141" i="8" s="1"/>
  <c r="L141" i="1"/>
  <c r="P141" i="1"/>
  <c r="L226" i="1"/>
  <c r="F226" i="8"/>
  <c r="H226" i="8" s="1"/>
  <c r="P226" i="1"/>
  <c r="P160" i="1"/>
  <c r="L160" i="1"/>
  <c r="F160" i="8"/>
  <c r="H160" i="8" s="1"/>
  <c r="P157" i="1"/>
  <c r="F157" i="8"/>
  <c r="H157" i="8" s="1"/>
  <c r="L157" i="1"/>
  <c r="L110" i="1"/>
  <c r="P110" i="1"/>
  <c r="F110" i="8"/>
  <c r="H110" i="8" s="1"/>
  <c r="P134" i="1"/>
  <c r="L134" i="1"/>
  <c r="F134" i="8"/>
  <c r="H134" i="8" s="1"/>
  <c r="P150" i="1"/>
  <c r="L150" i="1"/>
  <c r="F150" i="8"/>
  <c r="H150" i="8" s="1"/>
  <c r="P6" i="1"/>
  <c r="L6" i="1"/>
  <c r="F6" i="8"/>
  <c r="H6" i="8" s="1"/>
  <c r="F45" i="8"/>
  <c r="H45" i="8" s="1"/>
  <c r="P45" i="1"/>
  <c r="L45" i="1"/>
  <c r="J143" i="1"/>
  <c r="H265" i="1"/>
  <c r="H267" i="1" s="1"/>
  <c r="D143" i="8"/>
  <c r="D265" i="8" s="1"/>
  <c r="S143" i="1"/>
  <c r="S265" i="1" s="1"/>
  <c r="P196" i="1"/>
  <c r="F196" i="8"/>
  <c r="H196" i="8" s="1"/>
  <c r="L196" i="1"/>
  <c r="L190" i="1"/>
  <c r="F190" i="8"/>
  <c r="H190" i="8" s="1"/>
  <c r="P190" i="1"/>
  <c r="P149" i="1"/>
  <c r="F149" i="8"/>
  <c r="H149" i="8" s="1"/>
  <c r="L149" i="1"/>
  <c r="F105" i="8"/>
  <c r="H105" i="8" s="1"/>
  <c r="P105" i="1"/>
  <c r="L105" i="1"/>
  <c r="F236" i="8"/>
  <c r="H236" i="8" s="1"/>
  <c r="P236" i="1"/>
  <c r="L236" i="1"/>
  <c r="L9" i="1"/>
  <c r="P9" i="1"/>
  <c r="F9" i="8"/>
  <c r="H9" i="8" s="1"/>
  <c r="F44" i="8"/>
  <c r="H44" i="8" s="1"/>
  <c r="P44" i="1"/>
  <c r="L44" i="1"/>
  <c r="L10" i="1"/>
  <c r="F10" i="8"/>
  <c r="H10" i="8" s="1"/>
  <c r="P10" i="1"/>
  <c r="F201" i="8"/>
  <c r="H201" i="8" s="1"/>
  <c r="L201" i="1"/>
  <c r="P201" i="1"/>
  <c r="F245" i="8"/>
  <c r="H245" i="8" s="1"/>
  <c r="P245" i="1"/>
  <c r="L245" i="1"/>
  <c r="F119" i="8"/>
  <c r="H119" i="8" s="1"/>
  <c r="L119" i="1"/>
  <c r="P119" i="1"/>
  <c r="P191" i="1"/>
  <c r="F191" i="8"/>
  <c r="H191" i="8" s="1"/>
  <c r="L191" i="1"/>
  <c r="L179" i="1"/>
  <c r="P179" i="1"/>
  <c r="F179" i="8"/>
  <c r="H179" i="8" s="1"/>
  <c r="P15" i="1"/>
  <c r="F15" i="8"/>
  <c r="H15" i="8" s="1"/>
  <c r="L15" i="1"/>
  <c r="L82" i="1"/>
  <c r="F82" i="8"/>
  <c r="H82" i="8" s="1"/>
  <c r="P82" i="1"/>
  <c r="P138" i="1"/>
  <c r="L138" i="1"/>
  <c r="F138" i="8"/>
  <c r="H138" i="8" s="1"/>
  <c r="L61" i="1"/>
  <c r="P61" i="1"/>
  <c r="F61" i="8"/>
  <c r="H61" i="8" s="1"/>
  <c r="F193" i="8"/>
  <c r="H193" i="8" s="1"/>
  <c r="L193" i="1"/>
  <c r="P193" i="1"/>
  <c r="F18" i="8"/>
  <c r="H18" i="8" s="1"/>
  <c r="L18" i="1"/>
  <c r="P18" i="1"/>
  <c r="L50" i="1"/>
  <c r="F50" i="8"/>
  <c r="H50" i="8" s="1"/>
  <c r="P50" i="1"/>
  <c r="L56" i="1"/>
  <c r="F56" i="8"/>
  <c r="H56" i="8" s="1"/>
  <c r="P56" i="1"/>
  <c r="P200" i="1"/>
  <c r="F200" i="8"/>
  <c r="H200" i="8" s="1"/>
  <c r="L200" i="1"/>
  <c r="F249" i="8"/>
  <c r="H249" i="8" s="1"/>
  <c r="P249" i="1"/>
  <c r="L249" i="1"/>
  <c r="F152" i="8"/>
  <c r="H152" i="8" s="1"/>
  <c r="P152" i="1"/>
  <c r="L152" i="1"/>
  <c r="F89" i="8"/>
  <c r="H89" i="8" s="1"/>
  <c r="P89" i="1"/>
  <c r="L89" i="1"/>
  <c r="F197" i="8"/>
  <c r="H197" i="8" s="1"/>
  <c r="P197" i="1"/>
  <c r="L197" i="1"/>
  <c r="L255" i="1"/>
  <c r="F255" i="8"/>
  <c r="H255" i="8" s="1"/>
  <c r="P255" i="1"/>
  <c r="F101" i="8"/>
  <c r="H101" i="8" s="1"/>
  <c r="L101" i="1"/>
  <c r="P101" i="1"/>
  <c r="F132" i="8"/>
  <c r="H132" i="8" s="1"/>
  <c r="P132" i="1"/>
  <c r="L132" i="1"/>
  <c r="P24" i="1"/>
  <c r="F24" i="8"/>
  <c r="H24" i="8" s="1"/>
  <c r="L24" i="1"/>
  <c r="F133" i="8"/>
  <c r="H133" i="8" s="1"/>
  <c r="L133" i="1"/>
  <c r="P133" i="1"/>
  <c r="F209" i="8"/>
  <c r="H209" i="8" s="1"/>
  <c r="P209" i="1"/>
  <c r="L209" i="1"/>
  <c r="F26" i="8"/>
  <c r="H26" i="8" s="1"/>
  <c r="L26" i="1"/>
  <c r="P26" i="1"/>
  <c r="P227" i="1"/>
  <c r="F227" i="8"/>
  <c r="H227" i="8" s="1"/>
  <c r="L227" i="1"/>
  <c r="P130" i="1"/>
  <c r="L130" i="1"/>
  <c r="F130" i="8"/>
  <c r="H130" i="8" s="1"/>
  <c r="F36" i="8"/>
  <c r="H36" i="8" s="1"/>
  <c r="P36" i="1"/>
  <c r="L36" i="1"/>
  <c r="Z165" i="7"/>
  <c r="Z82" i="7"/>
  <c r="Z138" i="7"/>
  <c r="Z61" i="7"/>
  <c r="Z158" i="7"/>
  <c r="Z193" i="7"/>
  <c r="Z172" i="7"/>
  <c r="Z68" i="7"/>
  <c r="Z63" i="7"/>
  <c r="Z56" i="7"/>
  <c r="Z231" i="7"/>
  <c r="Z164" i="7"/>
  <c r="Z152" i="7"/>
  <c r="Z251" i="7"/>
  <c r="Z178" i="7"/>
  <c r="Z255" i="7"/>
  <c r="Z207" i="7"/>
  <c r="Z218" i="7"/>
  <c r="Z40" i="7"/>
  <c r="Z25" i="7"/>
  <c r="Z264" i="7"/>
  <c r="Z99" i="7"/>
  <c r="Z227" i="7"/>
  <c r="Z191" i="7"/>
  <c r="Z135" i="7"/>
  <c r="Z160" i="7"/>
  <c r="Z33" i="7"/>
  <c r="Z155" i="7"/>
  <c r="Z235" i="7"/>
  <c r="Z119" i="7"/>
  <c r="Z123" i="7"/>
  <c r="Z55" i="7"/>
  <c r="Z213" i="7"/>
  <c r="Z94" i="7"/>
  <c r="Z192" i="7"/>
  <c r="Z74" i="7"/>
  <c r="Z242" i="7"/>
  <c r="Z14" i="7"/>
  <c r="Z142" i="7"/>
  <c r="Z168" i="7"/>
  <c r="Z121" i="7"/>
  <c r="Z43" i="7"/>
  <c r="V265" i="7"/>
  <c r="P137" i="1"/>
  <c r="F137" i="8"/>
  <c r="H137" i="8" s="1"/>
  <c r="L137" i="1"/>
  <c r="L94" i="1"/>
  <c r="F94" i="8"/>
  <c r="H94" i="8" s="1"/>
  <c r="P94" i="1"/>
  <c r="P192" i="1"/>
  <c r="F192" i="8"/>
  <c r="H192" i="8" s="1"/>
  <c r="L192" i="1"/>
  <c r="L74" i="1"/>
  <c r="P74" i="1"/>
  <c r="F74" i="8"/>
  <c r="H74" i="8" s="1"/>
  <c r="F126" i="8"/>
  <c r="H126" i="8" s="1"/>
  <c r="P126" i="1"/>
  <c r="L126" i="1"/>
  <c r="L194" i="1"/>
  <c r="F194" i="8"/>
  <c r="H194" i="8" s="1"/>
  <c r="P194" i="1"/>
  <c r="F16" i="8"/>
  <c r="H16" i="8" s="1"/>
  <c r="P16" i="1"/>
  <c r="L16" i="1"/>
  <c r="L14" i="1"/>
  <c r="P14" i="1"/>
  <c r="F14" i="8"/>
  <c r="H14" i="8" s="1"/>
  <c r="F107" i="8"/>
  <c r="H107" i="8" s="1"/>
  <c r="P107" i="1"/>
  <c r="L107" i="1"/>
  <c r="L139" i="1"/>
  <c r="F139" i="8"/>
  <c r="H139" i="8" s="1"/>
  <c r="P139" i="1"/>
  <c r="P142" i="1"/>
  <c r="L142" i="1"/>
  <c r="F142" i="8"/>
  <c r="H142" i="8" s="1"/>
  <c r="P168" i="1"/>
  <c r="F168" i="8"/>
  <c r="H168" i="8" s="1"/>
  <c r="L168" i="1"/>
  <c r="P145" i="1"/>
  <c r="F145" i="8"/>
  <c r="H145" i="8" s="1"/>
  <c r="L145" i="1"/>
  <c r="P183" i="1"/>
  <c r="L183" i="1"/>
  <c r="F183" i="8"/>
  <c r="H183" i="8" s="1"/>
  <c r="P121" i="1"/>
  <c r="F121" i="8"/>
  <c r="H121" i="8" s="1"/>
  <c r="L121" i="1"/>
  <c r="F43" i="8"/>
  <c r="H43" i="8" s="1"/>
  <c r="P43" i="1"/>
  <c r="L43" i="1"/>
  <c r="P67" i="1"/>
  <c r="F67" i="8"/>
  <c r="H67" i="8" s="1"/>
  <c r="L67" i="1"/>
  <c r="P58" i="1"/>
  <c r="L58" i="1"/>
  <c r="F58" i="8"/>
  <c r="H58" i="8" s="1"/>
  <c r="AB5" i="7"/>
  <c r="L202" i="1"/>
  <c r="F202" i="8"/>
  <c r="H202" i="8" s="1"/>
  <c r="P202" i="1"/>
  <c r="F189" i="8"/>
  <c r="H189" i="8" s="1"/>
  <c r="P189" i="1"/>
  <c r="L189" i="1"/>
  <c r="F33" i="8"/>
  <c r="H33" i="8" s="1"/>
  <c r="P33" i="1"/>
  <c r="L33" i="1"/>
  <c r="P211" i="1"/>
  <c r="L211" i="1"/>
  <c r="F211" i="8"/>
  <c r="H211" i="8" s="1"/>
  <c r="F257" i="8"/>
  <c r="H257" i="8" s="1"/>
  <c r="P257" i="1"/>
  <c r="L257" i="1"/>
  <c r="L210" i="1"/>
  <c r="F210" i="8"/>
  <c r="H210" i="8" s="1"/>
  <c r="P210" i="1"/>
  <c r="P208" i="1"/>
  <c r="F208" i="8"/>
  <c r="H208" i="8" s="1"/>
  <c r="L208" i="1"/>
  <c r="L57" i="1"/>
  <c r="F57" i="8"/>
  <c r="H57" i="8" s="1"/>
  <c r="P57" i="1"/>
  <c r="P20" i="1"/>
  <c r="L20" i="1"/>
  <c r="F20" i="8"/>
  <c r="H20" i="8" s="1"/>
  <c r="P220" i="1"/>
  <c r="F220" i="8"/>
  <c r="H220" i="8" s="1"/>
  <c r="L220" i="1"/>
  <c r="P176" i="1"/>
  <c r="F176" i="8"/>
  <c r="H176" i="8" s="1"/>
  <c r="L176" i="1"/>
  <c r="P87" i="1"/>
  <c r="L87" i="1"/>
  <c r="F87" i="8"/>
  <c r="H87" i="8" s="1"/>
  <c r="P129" i="1"/>
  <c r="F129" i="8"/>
  <c r="H129" i="8" s="1"/>
  <c r="L129" i="1"/>
  <c r="F169" i="8"/>
  <c r="H169" i="8" s="1"/>
  <c r="L169" i="1"/>
  <c r="P169" i="1"/>
  <c r="P120" i="1"/>
  <c r="F120" i="8"/>
  <c r="H120" i="8" s="1"/>
  <c r="L120" i="1"/>
  <c r="F185" i="8"/>
  <c r="H185" i="8" s="1"/>
  <c r="L185" i="1"/>
  <c r="P185" i="1"/>
  <c r="L51" i="1"/>
  <c r="F51" i="8"/>
  <c r="H51" i="8" s="1"/>
  <c r="P51" i="1"/>
  <c r="L106" i="1"/>
  <c r="F106" i="8"/>
  <c r="H106" i="8" s="1"/>
  <c r="P106" i="1"/>
  <c r="L206" i="1"/>
  <c r="F206" i="8"/>
  <c r="H206" i="8" s="1"/>
  <c r="P206" i="1"/>
  <c r="L159" i="1"/>
  <c r="F159" i="8"/>
  <c r="H159" i="8" s="1"/>
  <c r="P159" i="1"/>
  <c r="P128" i="1"/>
  <c r="L128" i="1"/>
  <c r="F128" i="8"/>
  <c r="H128" i="8" s="1"/>
  <c r="P109" i="1"/>
  <c r="L109" i="1"/>
  <c r="F109" i="8"/>
  <c r="H109" i="8" s="1"/>
  <c r="P108" i="1"/>
  <c r="F108" i="8"/>
  <c r="H108" i="8" s="1"/>
  <c r="L108" i="1"/>
  <c r="F100" i="8"/>
  <c r="H100" i="8" s="1"/>
  <c r="P100" i="1"/>
  <c r="L100" i="1"/>
  <c r="L118" i="1"/>
  <c r="F118" i="8"/>
  <c r="H118" i="8" s="1"/>
  <c r="P118" i="1"/>
  <c r="L30" i="1"/>
  <c r="F30" i="8"/>
  <c r="H30" i="8" s="1"/>
  <c r="P30" i="1"/>
  <c r="P184" i="1"/>
  <c r="F184" i="8"/>
  <c r="H184" i="8" s="1"/>
  <c r="L184" i="1"/>
  <c r="L122" i="1"/>
  <c r="P122" i="1"/>
  <c r="F122" i="8"/>
  <c r="H122" i="8" s="1"/>
  <c r="L27" i="1"/>
  <c r="F27" i="8"/>
  <c r="H27" i="8" s="1"/>
  <c r="P27" i="1"/>
  <c r="P203" i="1"/>
  <c r="F203" i="8"/>
  <c r="H203" i="8" s="1"/>
  <c r="L203" i="1"/>
  <c r="L46" i="1"/>
  <c r="F46" i="8"/>
  <c r="H46" i="8" s="1"/>
  <c r="P46" i="1"/>
  <c r="F127" i="8"/>
  <c r="H127" i="8" s="1"/>
  <c r="L127" i="1"/>
  <c r="P127" i="1"/>
  <c r="L78" i="1"/>
  <c r="P78" i="1"/>
  <c r="F78" i="8"/>
  <c r="H78" i="8" s="1"/>
  <c r="F153" i="8"/>
  <c r="H153" i="8" s="1"/>
  <c r="P153" i="1"/>
  <c r="L153" i="1"/>
  <c r="L218" i="1"/>
  <c r="F218" i="8"/>
  <c r="H218" i="8" s="1"/>
  <c r="P218" i="1"/>
  <c r="F25" i="8"/>
  <c r="H25" i="8" s="1"/>
  <c r="P25" i="1"/>
  <c r="L25" i="1"/>
  <c r="F73" i="8"/>
  <c r="H73" i="8" s="1"/>
  <c r="L73" i="1"/>
  <c r="P73" i="1"/>
  <c r="L195" i="1"/>
  <c r="P195" i="1"/>
  <c r="F195" i="8"/>
  <c r="H195" i="8" s="1"/>
  <c r="L260" i="1"/>
  <c r="F260" i="8"/>
  <c r="H260" i="8" s="1"/>
  <c r="P260" i="1"/>
  <c r="P98" i="1"/>
  <c r="L98" i="1"/>
  <c r="F98" i="8"/>
  <c r="H98" i="8" s="1"/>
  <c r="Z137" i="7"/>
  <c r="Z233" i="7"/>
  <c r="Z248" i="7"/>
  <c r="Z171" i="7"/>
  <c r="Z252" i="7"/>
  <c r="Z32" i="7"/>
  <c r="F238" i="8"/>
  <c r="H238" i="8" s="1"/>
  <c r="P238" i="1"/>
  <c r="L238" i="1"/>
  <c r="AB143" i="7"/>
  <c r="X265" i="7"/>
  <c r="AB265" i="7" s="1"/>
  <c r="F239" i="8"/>
  <c r="H239" i="8" s="1"/>
  <c r="P239" i="1"/>
  <c r="L239" i="1"/>
  <c r="F111" i="8"/>
  <c r="H111" i="8" s="1"/>
  <c r="P111" i="1"/>
  <c r="L111" i="1"/>
  <c r="F48" i="8"/>
  <c r="H48" i="8" s="1"/>
  <c r="P48" i="1"/>
  <c r="L48" i="1"/>
  <c r="L167" i="1"/>
  <c r="P167" i="1"/>
  <c r="F167" i="8"/>
  <c r="H167" i="8" s="1"/>
  <c r="F144" i="8"/>
  <c r="H144" i="8" s="1"/>
  <c r="P144" i="1"/>
  <c r="L144" i="1"/>
  <c r="L243" i="1"/>
  <c r="F243" i="8"/>
  <c r="H243" i="8" s="1"/>
  <c r="P243" i="1"/>
  <c r="L42" i="1"/>
  <c r="F42" i="8"/>
  <c r="H42" i="8" s="1"/>
  <c r="P42" i="1"/>
  <c r="P79" i="1"/>
  <c r="L79" i="1"/>
  <c r="F79" i="8"/>
  <c r="H79" i="8" s="1"/>
  <c r="P228" i="1"/>
  <c r="F228" i="8"/>
  <c r="H228" i="8" s="1"/>
  <c r="L228" i="1"/>
  <c r="F233" i="8"/>
  <c r="H233" i="8" s="1"/>
  <c r="P233" i="1"/>
  <c r="L233" i="1"/>
  <c r="F76" i="8"/>
  <c r="H76" i="8" s="1"/>
  <c r="P76" i="1"/>
  <c r="L76" i="1"/>
  <c r="F7" i="8"/>
  <c r="H7" i="8" s="1"/>
  <c r="P7" i="1"/>
  <c r="L7" i="1"/>
  <c r="P216" i="1"/>
  <c r="F216" i="8"/>
  <c r="H216" i="8" s="1"/>
  <c r="L216" i="1"/>
  <c r="F12" i="8"/>
  <c r="H12" i="8" s="1"/>
  <c r="P12" i="1"/>
  <c r="L12" i="1"/>
  <c r="L39" i="1"/>
  <c r="F39" i="8"/>
  <c r="H39" i="8" s="1"/>
  <c r="P39" i="1"/>
  <c r="F225" i="8"/>
  <c r="H225" i="8" s="1"/>
  <c r="L225" i="1"/>
  <c r="P225" i="1"/>
  <c r="L235" i="1"/>
  <c r="F235" i="8"/>
  <c r="H235" i="8" s="1"/>
  <c r="P235" i="1"/>
  <c r="L174" i="1"/>
  <c r="P174" i="1"/>
  <c r="F174" i="8"/>
  <c r="H174" i="8" s="1"/>
  <c r="L240" i="1"/>
  <c r="F240" i="8"/>
  <c r="H240" i="8" s="1"/>
  <c r="P240" i="1"/>
  <c r="F177" i="8"/>
  <c r="H177" i="8" s="1"/>
  <c r="L177" i="1"/>
  <c r="P177" i="1"/>
  <c r="F259" i="8"/>
  <c r="H259" i="8" s="1"/>
  <c r="L259" i="1"/>
  <c r="P259" i="1"/>
  <c r="P175" i="1"/>
  <c r="F175" i="8"/>
  <c r="H175" i="8" s="1"/>
  <c r="L175" i="1"/>
  <c r="P114" i="1"/>
  <c r="L114" i="1"/>
  <c r="F114" i="8"/>
  <c r="H114" i="8" s="1"/>
  <c r="L170" i="1"/>
  <c r="F170" i="8"/>
  <c r="H170" i="8" s="1"/>
  <c r="P170" i="1"/>
  <c r="P146" i="1"/>
  <c r="F146" i="8"/>
  <c r="H146" i="8" s="1"/>
  <c r="L146" i="1"/>
  <c r="L186" i="1"/>
  <c r="P186" i="1"/>
  <c r="F186" i="8"/>
  <c r="H186" i="8" s="1"/>
  <c r="L19" i="1"/>
  <c r="P19" i="1"/>
  <c r="F19" i="8"/>
  <c r="H19" i="8" s="1"/>
  <c r="F262" i="8"/>
  <c r="H262" i="8" s="1"/>
  <c r="P262" i="1"/>
  <c r="L262" i="1"/>
  <c r="F221" i="8"/>
  <c r="H221" i="8" s="1"/>
  <c r="L221" i="1"/>
  <c r="P221" i="1"/>
  <c r="L166" i="1"/>
  <c r="F166" i="8"/>
  <c r="H166" i="8" s="1"/>
  <c r="P166" i="1"/>
  <c r="P71" i="1"/>
  <c r="F71" i="8"/>
  <c r="H71" i="8" s="1"/>
  <c r="L71" i="1"/>
  <c r="P117" i="1"/>
  <c r="L117" i="1"/>
  <c r="F117" i="8"/>
  <c r="H117" i="8" s="1"/>
  <c r="F85" i="8"/>
  <c r="H85" i="8" s="1"/>
  <c r="P85" i="1"/>
  <c r="L85" i="1"/>
  <c r="P103" i="1"/>
  <c r="L103" i="1"/>
  <c r="F103" i="8"/>
  <c r="H103" i="8" s="1"/>
  <c r="P215" i="1"/>
  <c r="F215" i="8"/>
  <c r="H215" i="8" s="1"/>
  <c r="L215" i="1"/>
  <c r="F84" i="8"/>
  <c r="H84" i="8" s="1"/>
  <c r="P84" i="1"/>
  <c r="L84" i="1"/>
  <c r="P47" i="1"/>
  <c r="L47" i="1"/>
  <c r="F47" i="8"/>
  <c r="H47" i="8" s="1"/>
  <c r="F69" i="8"/>
  <c r="H69" i="8" s="1"/>
  <c r="L69" i="1"/>
  <c r="P69" i="1"/>
  <c r="L86" i="1"/>
  <c r="P86" i="1"/>
  <c r="F86" i="8"/>
  <c r="H86" i="8" s="1"/>
  <c r="F55" i="8"/>
  <c r="H55" i="8" s="1"/>
  <c r="P55" i="1"/>
  <c r="L55" i="1"/>
  <c r="L264" i="1"/>
  <c r="F264" i="8"/>
  <c r="H264" i="8" s="1"/>
  <c r="P264" i="1"/>
  <c r="F135" i="8"/>
  <c r="H135" i="8" s="1"/>
  <c r="L135" i="1"/>
  <c r="P135" i="1"/>
  <c r="P165" i="1"/>
  <c r="F165" i="8"/>
  <c r="H165" i="8" s="1"/>
  <c r="L165" i="1"/>
  <c r="L214" i="1"/>
  <c r="P214" i="1"/>
  <c r="F214" i="8"/>
  <c r="H214" i="8" s="1"/>
  <c r="F49" i="8"/>
  <c r="H49" i="8" s="1"/>
  <c r="P49" i="1"/>
  <c r="L49" i="1"/>
  <c r="F158" i="8"/>
  <c r="H158" i="8" s="1"/>
  <c r="P158" i="1"/>
  <c r="L158" i="1"/>
  <c r="P172" i="1"/>
  <c r="F172" i="8"/>
  <c r="H172" i="8" s="1"/>
  <c r="L172" i="1"/>
  <c r="F68" i="8"/>
  <c r="H68" i="8" s="1"/>
  <c r="P68" i="1"/>
  <c r="L68" i="1"/>
  <c r="F63" i="8"/>
  <c r="H63" i="8" s="1"/>
  <c r="P63" i="1"/>
  <c r="L63" i="1"/>
  <c r="F93" i="8"/>
  <c r="H93" i="8" s="1"/>
  <c r="P93" i="1"/>
  <c r="L93" i="1"/>
  <c r="L23" i="1"/>
  <c r="F23" i="8"/>
  <c r="H23" i="8" s="1"/>
  <c r="P23" i="1"/>
  <c r="P231" i="1"/>
  <c r="L231" i="1"/>
  <c r="F231" i="8"/>
  <c r="H231" i="8" s="1"/>
  <c r="P164" i="1"/>
  <c r="F164" i="8"/>
  <c r="H164" i="8" s="1"/>
  <c r="L164" i="1"/>
  <c r="P251" i="1"/>
  <c r="L251" i="1"/>
  <c r="F251" i="8"/>
  <c r="H251" i="8" s="1"/>
  <c r="L178" i="1"/>
  <c r="F178" i="8"/>
  <c r="H178" i="8" s="1"/>
  <c r="P178" i="1"/>
  <c r="P116" i="1"/>
  <c r="L116" i="1"/>
  <c r="F116" i="8"/>
  <c r="H116" i="8" s="1"/>
  <c r="L97" i="1"/>
  <c r="F97" i="8"/>
  <c r="H97" i="8" s="1"/>
  <c r="P97" i="1"/>
  <c r="F52" i="8"/>
  <c r="H52" i="8" s="1"/>
  <c r="P52" i="1"/>
  <c r="L52" i="1"/>
  <c r="L230" i="1"/>
  <c r="P230" i="1"/>
  <c r="F230" i="8"/>
  <c r="H230" i="8" s="1"/>
  <c r="F123" i="8"/>
  <c r="H123" i="8" s="1"/>
  <c r="L123" i="1"/>
  <c r="P123" i="1"/>
  <c r="P199" i="1"/>
  <c r="L199" i="1"/>
  <c r="F199" i="8"/>
  <c r="H199" i="8" s="1"/>
  <c r="F88" i="8"/>
  <c r="H88" i="8" s="1"/>
  <c r="L88" i="1"/>
  <c r="P88" i="1"/>
  <c r="P232" i="1"/>
  <c r="F232" i="8"/>
  <c r="H232" i="8" s="1"/>
  <c r="L232" i="1"/>
  <c r="Z157" i="7"/>
  <c r="Z115" i="7"/>
  <c r="Z134" i="7"/>
  <c r="Z146" i="7"/>
  <c r="Z150" i="7"/>
  <c r="Z19" i="7"/>
  <c r="Z220" i="7"/>
  <c r="Z176" i="7"/>
  <c r="Z129" i="7"/>
  <c r="Z102" i="7"/>
  <c r="Z169" i="7"/>
  <c r="Z120" i="7"/>
  <c r="Z124" i="7"/>
  <c r="Z185" i="7"/>
  <c r="Z51" i="7"/>
  <c r="Z232" i="7"/>
  <c r="Z15" i="7"/>
  <c r="Z156" i="7"/>
  <c r="Z247" i="7"/>
  <c r="Z163" i="7"/>
  <c r="Z263" i="7"/>
  <c r="Z42" i="7"/>
  <c r="Z148" i="7"/>
  <c r="Z183" i="7"/>
  <c r="Z238" i="7"/>
  <c r="Z108" i="7"/>
  <c r="Z125" i="7"/>
  <c r="Z8" i="7"/>
  <c r="Z30" i="7"/>
  <c r="Z90" i="7"/>
  <c r="Z122" i="7"/>
  <c r="Z21" i="7"/>
  <c r="Z136" i="7"/>
  <c r="Z203" i="7"/>
  <c r="Z127" i="7"/>
  <c r="Z219" i="7"/>
  <c r="Z101" i="7"/>
  <c r="Z132" i="7"/>
  <c r="Z24" i="7"/>
  <c r="Z52" i="7"/>
  <c r="Z199" i="7"/>
  <c r="Z234" i="7"/>
  <c r="Z240" i="7"/>
  <c r="Z260" i="7"/>
  <c r="Z88" i="7"/>
  <c r="Z28" i="7"/>
  <c r="Z36" i="7"/>
  <c r="Z181" i="7"/>
  <c r="Z53" i="7"/>
  <c r="Z106" i="7"/>
  <c r="Z80" i="7"/>
  <c r="Z230" i="7"/>
  <c r="Z206" i="7"/>
  <c r="Z72" i="7"/>
  <c r="Z67" i="7"/>
  <c r="Z195" i="7"/>
  <c r="Z104" i="7"/>
  <c r="Z159" i="7"/>
  <c r="Z244" i="7"/>
  <c r="Z174" i="7"/>
  <c r="Z262" i="7"/>
  <c r="Z62" i="7"/>
  <c r="Z34" i="7"/>
  <c r="Z180" i="7"/>
  <c r="Z250" i="7"/>
  <c r="Z54" i="7"/>
  <c r="Z216" i="7"/>
  <c r="F229" i="8"/>
  <c r="H229" i="8" s="1"/>
  <c r="P229" i="1"/>
  <c r="L229" i="1"/>
  <c r="P204" i="1"/>
  <c r="F204" i="8"/>
  <c r="H204" i="8" s="1"/>
  <c r="L204" i="1"/>
  <c r="P62" i="1"/>
  <c r="L62" i="1"/>
  <c r="F62" i="8"/>
  <c r="H62" i="8" s="1"/>
  <c r="L34" i="1"/>
  <c r="F34" i="8"/>
  <c r="H34" i="8" s="1"/>
  <c r="P34" i="1"/>
  <c r="L198" i="1"/>
  <c r="P198" i="1"/>
  <c r="F198" i="8"/>
  <c r="H198" i="8" s="1"/>
  <c r="P180" i="1"/>
  <c r="F180" i="8"/>
  <c r="H180" i="8" s="1"/>
  <c r="L180" i="1"/>
  <c r="P75" i="1"/>
  <c r="F75" i="8"/>
  <c r="H75" i="8" s="1"/>
  <c r="L75" i="1"/>
  <c r="F242" i="8"/>
  <c r="H242" i="8" s="1"/>
  <c r="P242" i="1"/>
  <c r="L242" i="1"/>
  <c r="P54" i="1"/>
  <c r="F54" i="8"/>
  <c r="H54" i="8" s="1"/>
  <c r="L54" i="1"/>
  <c r="P66" i="1"/>
  <c r="F66" i="8"/>
  <c r="H66" i="8" s="1"/>
  <c r="L66" i="1"/>
  <c r="F181" i="8"/>
  <c r="H181" i="8" s="1"/>
  <c r="P181" i="1"/>
  <c r="L181" i="1"/>
  <c r="L248" i="1"/>
  <c r="F248" i="8"/>
  <c r="H248" i="8" s="1"/>
  <c r="P248" i="1"/>
  <c r="P171" i="1"/>
  <c r="L171" i="1"/>
  <c r="F171" i="8"/>
  <c r="H171" i="8" s="1"/>
  <c r="L252" i="1"/>
  <c r="F252" i="8"/>
  <c r="H252" i="8" s="1"/>
  <c r="P252" i="1"/>
  <c r="L187" i="1"/>
  <c r="P187" i="1"/>
  <c r="F187" i="8"/>
  <c r="H187" i="8" s="1"/>
  <c r="F32" i="8"/>
  <c r="H32" i="8" s="1"/>
  <c r="P32" i="1"/>
  <c r="L32" i="1"/>
  <c r="L53" i="1"/>
  <c r="F53" i="8"/>
  <c r="H53" i="8" s="1"/>
  <c r="P53" i="1"/>
  <c r="J5" i="1"/>
  <c r="D5" i="8"/>
  <c r="S5" i="1"/>
  <c r="F246" i="8"/>
  <c r="H246" i="8" s="1"/>
  <c r="P246" i="1"/>
  <c r="L246" i="1"/>
  <c r="L155" i="1"/>
  <c r="F155" i="8"/>
  <c r="H155" i="8" s="1"/>
  <c r="P155" i="1"/>
  <c r="F104" i="8"/>
  <c r="H104" i="8" s="1"/>
  <c r="L104" i="1"/>
  <c r="P104" i="1"/>
  <c r="F205" i="8"/>
  <c r="H205" i="8" s="1"/>
  <c r="L205" i="1"/>
  <c r="P205" i="1"/>
  <c r="L241" i="1"/>
  <c r="F241" i="8"/>
  <c r="H241" i="8" s="1"/>
  <c r="P241" i="1"/>
  <c r="L151" i="1"/>
  <c r="F151" i="8"/>
  <c r="H151" i="8" s="1"/>
  <c r="P151" i="1"/>
  <c r="F140" i="8"/>
  <c r="H140" i="8" s="1"/>
  <c r="L140" i="1"/>
  <c r="P140" i="1"/>
  <c r="F115" i="8"/>
  <c r="H115" i="8" s="1"/>
  <c r="L115" i="1"/>
  <c r="P115" i="1"/>
  <c r="P95" i="1"/>
  <c r="L95" i="1"/>
  <c r="F95" i="8"/>
  <c r="H95" i="8" s="1"/>
  <c r="L253" i="1"/>
  <c r="F253" i="8"/>
  <c r="H253" i="8" s="1"/>
  <c r="P253" i="1"/>
  <c r="F77" i="8"/>
  <c r="H77" i="8" s="1"/>
  <c r="L77" i="1"/>
  <c r="P77" i="1"/>
  <c r="F92" i="8"/>
  <c r="H92" i="8" s="1"/>
  <c r="P92" i="1"/>
  <c r="L92" i="1"/>
  <c r="P212" i="1"/>
  <c r="F212" i="8"/>
  <c r="H212" i="8" s="1"/>
  <c r="L212" i="1"/>
  <c r="F17" i="8"/>
  <c r="H17" i="8" s="1"/>
  <c r="P17" i="1"/>
  <c r="L17" i="1"/>
  <c r="F213" i="8"/>
  <c r="H213" i="8" s="1"/>
  <c r="L213" i="1"/>
  <c r="P213" i="1"/>
  <c r="L223" i="1"/>
  <c r="P223" i="1"/>
  <c r="F223" i="8"/>
  <c r="H223" i="8" s="1"/>
  <c r="L182" i="1"/>
  <c r="F182" i="8"/>
  <c r="H182" i="8" s="1"/>
  <c r="P182" i="1"/>
  <c r="L222" i="1"/>
  <c r="P222" i="1"/>
  <c r="F222" i="8"/>
  <c r="H222" i="8" s="1"/>
  <c r="F102" i="8"/>
  <c r="H102" i="8" s="1"/>
  <c r="L102" i="1"/>
  <c r="P102" i="1"/>
  <c r="P91" i="1"/>
  <c r="L91" i="1"/>
  <c r="F91" i="8"/>
  <c r="H91" i="8" s="1"/>
  <c r="P124" i="1"/>
  <c r="L124" i="1"/>
  <c r="F124" i="8"/>
  <c r="H124" i="8" s="1"/>
  <c r="F41" i="8"/>
  <c r="H41" i="8" s="1"/>
  <c r="P41" i="1"/>
  <c r="L41" i="1"/>
  <c r="F29" i="8"/>
  <c r="H29" i="8" s="1"/>
  <c r="P29" i="1"/>
  <c r="L29" i="1"/>
  <c r="F81" i="8"/>
  <c r="H81" i="8" s="1"/>
  <c r="P81" i="1"/>
  <c r="L81" i="1"/>
  <c r="F80" i="8"/>
  <c r="H80" i="8" s="1"/>
  <c r="P80" i="1"/>
  <c r="L80" i="1"/>
  <c r="F173" i="8"/>
  <c r="H173" i="8" s="1"/>
  <c r="P173" i="1"/>
  <c r="L173" i="1"/>
  <c r="L31" i="1"/>
  <c r="F31" i="8"/>
  <c r="H31" i="8" s="1"/>
  <c r="P31" i="1"/>
  <c r="L234" i="1"/>
  <c r="F234" i="8"/>
  <c r="H234" i="8" s="1"/>
  <c r="P234" i="1"/>
  <c r="L256" i="1"/>
  <c r="F256" i="8"/>
  <c r="H256" i="8" s="1"/>
  <c r="P256" i="1"/>
  <c r="P28" i="1"/>
  <c r="L28" i="1"/>
  <c r="F28" i="8"/>
  <c r="H28" i="8" s="1"/>
  <c r="F147" i="8"/>
  <c r="H147" i="8" s="1"/>
  <c r="L147" i="1"/>
  <c r="P147" i="1"/>
  <c r="P125" i="1"/>
  <c r="F125" i="8"/>
  <c r="H125" i="8" s="1"/>
  <c r="L125" i="1"/>
  <c r="F8" i="8"/>
  <c r="H8" i="8" s="1"/>
  <c r="P8" i="1"/>
  <c r="L8" i="1"/>
  <c r="L13" i="1"/>
  <c r="P13" i="1"/>
  <c r="F13" i="8"/>
  <c r="H13" i="8" s="1"/>
  <c r="P90" i="1"/>
  <c r="L90" i="1"/>
  <c r="F90" i="8"/>
  <c r="H90" i="8" s="1"/>
  <c r="F65" i="8"/>
  <c r="H65" i="8" s="1"/>
  <c r="P65" i="1"/>
  <c r="L65" i="1"/>
  <c r="P188" i="1"/>
  <c r="F188" i="8"/>
  <c r="H188" i="8" s="1"/>
  <c r="L188" i="1"/>
  <c r="F21" i="8"/>
  <c r="H21" i="8" s="1"/>
  <c r="P21" i="1"/>
  <c r="L21" i="1"/>
  <c r="L38" i="1"/>
  <c r="F38" i="8"/>
  <c r="H38" i="8" s="1"/>
  <c r="P38" i="1"/>
  <c r="F136" i="8"/>
  <c r="H136" i="8" s="1"/>
  <c r="P136" i="1"/>
  <c r="L136" i="1"/>
  <c r="P112" i="1"/>
  <c r="L112" i="1"/>
  <c r="F112" i="8"/>
  <c r="H112" i="8" s="1"/>
  <c r="P113" i="1"/>
  <c r="F113" i="8"/>
  <c r="H113" i="8" s="1"/>
  <c r="L113" i="1"/>
  <c r="P219" i="1"/>
  <c r="L219" i="1"/>
  <c r="F219" i="8"/>
  <c r="H219" i="8" s="1"/>
  <c r="L261" i="1"/>
  <c r="F261" i="8"/>
  <c r="H261" i="8" s="1"/>
  <c r="P261" i="1"/>
  <c r="L207" i="1"/>
  <c r="P207" i="1"/>
  <c r="F207" i="8"/>
  <c r="H207" i="8" s="1"/>
  <c r="F40" i="8"/>
  <c r="H40" i="8" s="1"/>
  <c r="P40" i="1"/>
  <c r="L40" i="1"/>
  <c r="F22" i="8"/>
  <c r="H22" i="8" s="1"/>
  <c r="L22" i="1"/>
  <c r="P22" i="1"/>
  <c r="F258" i="8"/>
  <c r="H258" i="8" s="1"/>
  <c r="P258" i="1"/>
  <c r="L258" i="1"/>
  <c r="P161" i="1"/>
  <c r="F161" i="8"/>
  <c r="H161" i="8" s="1"/>
  <c r="L161" i="1"/>
  <c r="P99" i="1"/>
  <c r="F99" i="8"/>
  <c r="H99" i="8" s="1"/>
  <c r="L99" i="1"/>
  <c r="P35" i="1"/>
  <c r="F35" i="8"/>
  <c r="H35" i="8" s="1"/>
  <c r="L35" i="1"/>
  <c r="F59" i="8"/>
  <c r="H59" i="8" s="1"/>
  <c r="P59" i="1"/>
  <c r="L59" i="1"/>
  <c r="Z259" i="7"/>
  <c r="Z95" i="7"/>
  <c r="Z211" i="7"/>
  <c r="Z210" i="7"/>
  <c r="Z92" i="7"/>
  <c r="Z17" i="7"/>
  <c r="Z20" i="7"/>
  <c r="Z166" i="7"/>
  <c r="Z71" i="7"/>
  <c r="Z190" i="7"/>
  <c r="Z103" i="7"/>
  <c r="Z215" i="7"/>
  <c r="Z84" i="7"/>
  <c r="Z44" i="7"/>
  <c r="Z10" i="7"/>
  <c r="Z256" i="7"/>
  <c r="Z130" i="7"/>
  <c r="Z59" i="7"/>
  <c r="Z37" i="7"/>
  <c r="S267" i="1" l="1"/>
  <c r="J113" i="8"/>
  <c r="J90" i="8"/>
  <c r="J80" i="8"/>
  <c r="J253" i="8"/>
  <c r="J155" i="8"/>
  <c r="J75" i="8"/>
  <c r="J49" i="8"/>
  <c r="J86" i="8"/>
  <c r="J85" i="8"/>
  <c r="J166" i="8"/>
  <c r="J19" i="8"/>
  <c r="J175" i="8"/>
  <c r="J259" i="8"/>
  <c r="J243" i="8"/>
  <c r="J239" i="8"/>
  <c r="J260" i="8"/>
  <c r="J118" i="8"/>
  <c r="J109" i="8"/>
  <c r="J51" i="8"/>
  <c r="J202" i="8"/>
  <c r="J58" i="8"/>
  <c r="J43" i="8"/>
  <c r="J145" i="8"/>
  <c r="J133" i="8"/>
  <c r="J249" i="8"/>
  <c r="J50" i="8"/>
  <c r="J18" i="8"/>
  <c r="J61" i="8"/>
  <c r="J179" i="8"/>
  <c r="J191" i="8"/>
  <c r="J119" i="8"/>
  <c r="J10" i="8"/>
  <c r="J44" i="8"/>
  <c r="J160" i="8"/>
  <c r="J226" i="8"/>
  <c r="J141" i="8"/>
  <c r="J162" i="8"/>
  <c r="J83" i="8"/>
  <c r="J96" i="8"/>
  <c r="J224" i="8"/>
  <c r="J64" i="8"/>
  <c r="J59" i="8"/>
  <c r="J161" i="8"/>
  <c r="J258" i="8"/>
  <c r="J136" i="8"/>
  <c r="J188" i="8"/>
  <c r="J65" i="8"/>
  <c r="J13" i="8"/>
  <c r="J28" i="8"/>
  <c r="J256" i="8"/>
  <c r="J81" i="8"/>
  <c r="J222" i="8"/>
  <c r="J182" i="8"/>
  <c r="J212" i="8"/>
  <c r="J92" i="8"/>
  <c r="J115" i="8"/>
  <c r="J241" i="8"/>
  <c r="J205" i="8"/>
  <c r="J187" i="8"/>
  <c r="J252" i="8"/>
  <c r="J66" i="8"/>
  <c r="J180" i="8"/>
  <c r="J62" i="8"/>
  <c r="J204" i="8"/>
  <c r="J229" i="8"/>
  <c r="J123" i="8"/>
  <c r="J97" i="8"/>
  <c r="J251" i="8"/>
  <c r="J164" i="8"/>
  <c r="J68" i="8"/>
  <c r="J264" i="8"/>
  <c r="J55" i="8"/>
  <c r="J84" i="8"/>
  <c r="J103" i="8"/>
  <c r="J262" i="8"/>
  <c r="J186" i="8"/>
  <c r="J146" i="8"/>
  <c r="J177" i="8"/>
  <c r="J174" i="8"/>
  <c r="J235" i="8"/>
  <c r="J225" i="8"/>
  <c r="J216" i="8"/>
  <c r="J7" i="8"/>
  <c r="J228" i="8"/>
  <c r="J218" i="8"/>
  <c r="J153" i="8"/>
  <c r="J46" i="8"/>
  <c r="J128" i="8"/>
  <c r="J159" i="8"/>
  <c r="J20" i="8"/>
  <c r="J57" i="8"/>
  <c r="J33" i="8"/>
  <c r="J168" i="8"/>
  <c r="J16" i="8"/>
  <c r="J255" i="8"/>
  <c r="J197" i="8"/>
  <c r="J193" i="8"/>
  <c r="J138" i="8"/>
  <c r="J82" i="8"/>
  <c r="J245" i="8"/>
  <c r="J149" i="8"/>
  <c r="J134" i="8"/>
  <c r="J254" i="8"/>
  <c r="J148" i="8"/>
  <c r="J70" i="8"/>
  <c r="J263" i="8"/>
  <c r="J247" i="8"/>
  <c r="J99" i="8"/>
  <c r="J219" i="8"/>
  <c r="J151" i="8"/>
  <c r="J246" i="8"/>
  <c r="J230" i="8"/>
  <c r="J221" i="8"/>
  <c r="J114" i="8"/>
  <c r="J144" i="8"/>
  <c r="J98" i="8"/>
  <c r="J78" i="8"/>
  <c r="J27" i="8"/>
  <c r="J100" i="8"/>
  <c r="J185" i="8"/>
  <c r="J129" i="8"/>
  <c r="J67" i="8"/>
  <c r="J183" i="8"/>
  <c r="J137" i="8"/>
  <c r="J22" i="8"/>
  <c r="J207" i="8"/>
  <c r="J261" i="8"/>
  <c r="J112" i="8"/>
  <c r="J125" i="8"/>
  <c r="J147" i="8"/>
  <c r="J234" i="8"/>
  <c r="J29" i="8"/>
  <c r="J124" i="8"/>
  <c r="J102" i="8"/>
  <c r="J213" i="8"/>
  <c r="J77" i="8"/>
  <c r="J95" i="8"/>
  <c r="J140" i="8"/>
  <c r="J104" i="8"/>
  <c r="J53" i="8"/>
  <c r="J32" i="8"/>
  <c r="J54" i="8"/>
  <c r="J242" i="8"/>
  <c r="J199" i="8"/>
  <c r="J47" i="8"/>
  <c r="J170" i="8"/>
  <c r="J76" i="8"/>
  <c r="J48" i="8"/>
  <c r="J73" i="8"/>
  <c r="J203" i="8"/>
  <c r="J122" i="8"/>
  <c r="J184" i="8"/>
  <c r="J108" i="8"/>
  <c r="J206" i="8"/>
  <c r="J120" i="8"/>
  <c r="J169" i="8"/>
  <c r="J87" i="8"/>
  <c r="J176" i="8"/>
  <c r="J208" i="8"/>
  <c r="J211" i="8"/>
  <c r="J189" i="8"/>
  <c r="J121" i="8"/>
  <c r="J14" i="8"/>
  <c r="J74" i="8"/>
  <c r="J192" i="8"/>
  <c r="J130" i="8"/>
  <c r="J227" i="8"/>
  <c r="J26" i="8"/>
  <c r="J24" i="8"/>
  <c r="J132" i="8"/>
  <c r="J89" i="8"/>
  <c r="J200" i="8"/>
  <c r="J15" i="8"/>
  <c r="J201" i="8"/>
  <c r="J236" i="8"/>
  <c r="J190" i="8"/>
  <c r="J265" i="1"/>
  <c r="L265" i="1" s="1"/>
  <c r="L143" i="1"/>
  <c r="P143" i="1"/>
  <c r="P265" i="1" s="1"/>
  <c r="F143" i="8"/>
  <c r="H143" i="8" s="1"/>
  <c r="J6" i="8"/>
  <c r="J110" i="8"/>
  <c r="J157" i="8"/>
  <c r="J11" i="8"/>
  <c r="J217" i="8"/>
  <c r="J37" i="8"/>
  <c r="J250" i="8"/>
  <c r="J163" i="8"/>
  <c r="D267" i="8"/>
  <c r="X267" i="7"/>
  <c r="Z265" i="7"/>
  <c r="Z267" i="7" s="1"/>
  <c r="J8" i="8"/>
  <c r="L5" i="1"/>
  <c r="P5" i="1"/>
  <c r="F5" i="8"/>
  <c r="J63" i="8"/>
  <c r="J35" i="8"/>
  <c r="J40" i="8"/>
  <c r="J38" i="8"/>
  <c r="J21" i="8"/>
  <c r="J31" i="8"/>
  <c r="J173" i="8"/>
  <c r="J41" i="8"/>
  <c r="J91" i="8"/>
  <c r="J223" i="8"/>
  <c r="J17" i="8"/>
  <c r="J171" i="8"/>
  <c r="J248" i="8"/>
  <c r="J181" i="8"/>
  <c r="J198" i="8"/>
  <c r="J34" i="8"/>
  <c r="J232" i="8"/>
  <c r="J88" i="8"/>
  <c r="J52" i="8"/>
  <c r="J116" i="8"/>
  <c r="J178" i="8"/>
  <c r="J231" i="8"/>
  <c r="J23" i="8"/>
  <c r="J93" i="8"/>
  <c r="J172" i="8"/>
  <c r="J158" i="8"/>
  <c r="J214" i="8"/>
  <c r="J165" i="8"/>
  <c r="J135" i="8"/>
  <c r="J69" i="8"/>
  <c r="J215" i="8"/>
  <c r="J117" i="8"/>
  <c r="J71" i="8"/>
  <c r="J240" i="8"/>
  <c r="J39" i="8"/>
  <c r="J12" i="8"/>
  <c r="J233" i="8"/>
  <c r="J79" i="8"/>
  <c r="J42" i="8"/>
  <c r="J167" i="8"/>
  <c r="J111" i="8"/>
  <c r="J238" i="8"/>
  <c r="J195" i="8"/>
  <c r="J25" i="8"/>
  <c r="J127" i="8"/>
  <c r="J30" i="8"/>
  <c r="J106" i="8"/>
  <c r="J220" i="8"/>
  <c r="J210" i="8"/>
  <c r="J257" i="8"/>
  <c r="J142" i="8"/>
  <c r="J139" i="8"/>
  <c r="J107" i="8"/>
  <c r="J194" i="8"/>
  <c r="J126" i="8"/>
  <c r="J94" i="8"/>
  <c r="J36" i="8"/>
  <c r="J209" i="8"/>
  <c r="J101" i="8"/>
  <c r="J152" i="8"/>
  <c r="J56" i="8"/>
  <c r="J9" i="8"/>
  <c r="J105" i="8"/>
  <c r="J196" i="8"/>
  <c r="J45" i="8"/>
  <c r="J150" i="8"/>
  <c r="J244" i="8"/>
  <c r="J72" i="8"/>
  <c r="J60" i="8"/>
  <c r="J154" i="8"/>
  <c r="J156" i="8"/>
  <c r="H5" i="8" l="1"/>
  <c r="J267" i="1"/>
  <c r="P267" i="1"/>
  <c r="H265" i="8"/>
  <c r="F265" i="8"/>
  <c r="F267" i="8" s="1"/>
  <c r="H267" i="8" l="1"/>
  <c r="L267" i="1"/>
  <c r="J5" i="8"/>
  <c r="J143" i="8"/>
  <c r="J265" i="8" s="1"/>
  <c r="H272" i="8" l="1"/>
  <c r="J272" i="8" s="1"/>
  <c r="H270" i="8"/>
  <c r="H271" i="8"/>
  <c r="J271" i="8" s="1"/>
  <c r="H273" i="8"/>
  <c r="J273" i="8" s="1"/>
  <c r="J267" i="8"/>
  <c r="H275" i="8" l="1"/>
  <c r="J270" i="8"/>
  <c r="J275" i="8" s="1"/>
</calcChain>
</file>

<file path=xl/comments1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3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3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2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3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3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3.xml><?xml version="1.0" encoding="utf-8"?>
<comments xmlns="http://schemas.openxmlformats.org/spreadsheetml/2006/main">
  <authors>
    <author>Stuart Cargile</author>
    <author>Lori Shaw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D63" authorId="1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Agency submitted a corrected payroll report in September</t>
        </r>
      </text>
    </comment>
    <comment ref="A97" authorId="2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2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C118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Revised figure provided by UNT in late August, 2012.</t>
        </r>
      </text>
    </comment>
    <comment ref="A146" authorId="2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2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3" authorId="2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3" authorId="2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4.xml><?xml version="1.0" encoding="utf-8"?>
<comments xmlns="http://schemas.openxmlformats.org/spreadsheetml/2006/main">
  <authors>
    <author>SBC1</author>
    <author>Stuart Cargile</author>
    <author>Stuart B. Cargile</author>
    <author>Lori Shaw</author>
  </authors>
  <commentList>
    <comment ref="C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D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E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F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G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H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I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J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K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L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M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N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O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P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Q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R3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adjusted by self reported figure for A907</t>
        </r>
      </text>
    </comment>
    <comment ref="A45" authorId="1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1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V84" authorId="2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W84" authorId="2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X84" authorId="2">
      <text>
        <r>
          <rPr>
            <b/>
            <sz val="8"/>
            <color indexed="81"/>
            <rFont val="Tahoma"/>
            <family val="2"/>
          </rPr>
          <t>Stuart B. Cargile:</t>
        </r>
        <r>
          <rPr>
            <sz val="8"/>
            <color indexed="81"/>
            <rFont val="Tahoma"/>
            <family val="2"/>
          </rPr>
          <t xml:space="preserve">
includes A511 Vocational Nurse Exsaminers</t>
        </r>
      </text>
    </comment>
    <comment ref="A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117" authorId="3">
      <text>
        <r>
          <rPr>
            <b/>
            <sz val="9"/>
            <color indexed="81"/>
            <rFont val="Tahoma"/>
            <family val="2"/>
          </rPr>
          <t>Lori Shaw:</t>
        </r>
        <r>
          <rPr>
            <sz val="9"/>
            <color indexed="81"/>
            <rFont val="Tahoma"/>
            <family val="2"/>
          </rPr>
          <t xml:space="preserve">
A774 FTE are manually subtracted from total</t>
        </r>
      </text>
    </comment>
    <comment ref="A146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3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3" authorId="0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5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3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3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comments6.xml><?xml version="1.0" encoding="utf-8"?>
<comments xmlns="http://schemas.openxmlformats.org/spreadsheetml/2006/main">
  <authors>
    <author>Stuart Cargile</author>
    <author>SBC1</author>
  </authors>
  <commentList>
    <comment ref="A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B45" authorId="0">
      <text>
        <r>
          <rPr>
            <b/>
            <sz val="8"/>
            <color indexed="81"/>
            <rFont val="Tahoma"/>
            <family val="2"/>
          </rPr>
          <t>Stuart Cargile:</t>
        </r>
        <r>
          <rPr>
            <sz val="8"/>
            <color indexed="81"/>
            <rFont val="Tahoma"/>
            <family val="2"/>
          </rPr>
          <t xml:space="preserve">
A325 abolished and replaced by A326</t>
        </r>
      </text>
    </comment>
    <comment ref="A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B97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A527 Cancer Council</t>
        </r>
      </text>
    </comment>
    <comment ref="A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B146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formerly C128 Karnes</t>
        </r>
      </text>
    </comment>
    <comment ref="A233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  <comment ref="B233" authorId="1">
      <text>
        <r>
          <rPr>
            <b/>
            <sz val="8"/>
            <color indexed="81"/>
            <rFont val="Tahoma"/>
            <family val="2"/>
          </rPr>
          <t>SBC1:</t>
        </r>
        <r>
          <rPr>
            <sz val="8"/>
            <color indexed="81"/>
            <rFont val="Tahoma"/>
            <family val="2"/>
          </rPr>
          <t xml:space="preserve">
previously Bailey, C009</t>
        </r>
      </text>
    </comment>
  </commentList>
</comments>
</file>

<file path=xl/sharedStrings.xml><?xml version="1.0" encoding="utf-8"?>
<sst xmlns="http://schemas.openxmlformats.org/spreadsheetml/2006/main" count="3657" uniqueCount="586">
  <si>
    <t>Total</t>
  </si>
  <si>
    <t>Payroll</t>
  </si>
  <si>
    <t>IFR</t>
  </si>
  <si>
    <t>Assessment</t>
  </si>
  <si>
    <t>% of</t>
  </si>
  <si>
    <t>Percentage</t>
  </si>
  <si>
    <t>Amount</t>
  </si>
  <si>
    <t>A101</t>
  </si>
  <si>
    <t>A102</t>
  </si>
  <si>
    <t>A103</t>
  </si>
  <si>
    <t>Legislative Council</t>
  </si>
  <si>
    <t>A104</t>
  </si>
  <si>
    <t>Legislative Budget Board</t>
  </si>
  <si>
    <t>A105</t>
  </si>
  <si>
    <t>Legislative Reference Library</t>
  </si>
  <si>
    <t>A116</t>
  </si>
  <si>
    <t>Sunset Advisory Commission</t>
  </si>
  <si>
    <t>A201</t>
  </si>
  <si>
    <t>Supreme Court of Texas</t>
  </si>
  <si>
    <t>A203</t>
  </si>
  <si>
    <t>Law Examiners, Board of</t>
  </si>
  <si>
    <t>A211</t>
  </si>
  <si>
    <t>Court of Criminal Appeals</t>
  </si>
  <si>
    <t>A212</t>
  </si>
  <si>
    <t>Court Administration, Office of</t>
  </si>
  <si>
    <t>A213</t>
  </si>
  <si>
    <t>Prosecuting Attorney, State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</si>
  <si>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</si>
  <si>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</si>
  <si>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</si>
  <si>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</si>
  <si>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</si>
  <si>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</si>
  <si>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</si>
  <si>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</si>
  <si>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</si>
  <si>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</si>
  <si>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</si>
  <si>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</si>
  <si>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</si>
  <si>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</si>
  <si>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A241</t>
  </si>
  <si>
    <t>A242</t>
  </si>
  <si>
    <t>Judicial Conduct, State Commission on</t>
  </si>
  <si>
    <t>A243</t>
  </si>
  <si>
    <t>Law Library, State</t>
  </si>
  <si>
    <t>A301</t>
  </si>
  <si>
    <t>Governor's Office</t>
  </si>
  <si>
    <t>A302</t>
  </si>
  <si>
    <t>Attorney General, Office of the</t>
  </si>
  <si>
    <t>A303</t>
  </si>
  <si>
    <t>A304</t>
  </si>
  <si>
    <t>Comptroller of Public Accounts, State</t>
  </si>
  <si>
    <t>A305</t>
  </si>
  <si>
    <t>General Land Office</t>
  </si>
  <si>
    <t>A306</t>
  </si>
  <si>
    <t>Library and Archives Commission</t>
  </si>
  <si>
    <t>A307</t>
  </si>
  <si>
    <t>Secretary of State</t>
  </si>
  <si>
    <t>A308</t>
  </si>
  <si>
    <t>State Auditor's Office</t>
  </si>
  <si>
    <t>A312</t>
  </si>
  <si>
    <t>A313</t>
  </si>
  <si>
    <t>Information Resources, Dept. of</t>
  </si>
  <si>
    <t>A320</t>
  </si>
  <si>
    <t>A329</t>
  </si>
  <si>
    <t>Real Estate Commission</t>
  </si>
  <si>
    <t>A332</t>
  </si>
  <si>
    <t>Housing and Community Affairs, Dept. of</t>
  </si>
  <si>
    <t>A338</t>
  </si>
  <si>
    <t>Pension Review Board, State</t>
  </si>
  <si>
    <t>A347</t>
  </si>
  <si>
    <t>Public Finance Authority</t>
  </si>
  <si>
    <t>A352</t>
  </si>
  <si>
    <t>Bond Review Board</t>
  </si>
  <si>
    <t>A356</t>
  </si>
  <si>
    <t>Ethics Commission</t>
  </si>
  <si>
    <t>A359</t>
  </si>
  <si>
    <t>Office of Public Insurance Counsel</t>
  </si>
  <si>
    <t>A360</t>
  </si>
  <si>
    <t>State Office of Administrative Hearings</t>
  </si>
  <si>
    <t>A362</t>
  </si>
  <si>
    <t>A364</t>
  </si>
  <si>
    <t>Health Professions Council</t>
  </si>
  <si>
    <t>A401</t>
  </si>
  <si>
    <t>A403</t>
  </si>
  <si>
    <t>Veterans Commission</t>
  </si>
  <si>
    <t>A405</t>
  </si>
  <si>
    <t>Public Safety, Department of</t>
  </si>
  <si>
    <t>A407</t>
  </si>
  <si>
    <t>A409</t>
  </si>
  <si>
    <t>Jail Standards, Commission on</t>
  </si>
  <si>
    <t>A411</t>
  </si>
  <si>
    <t>Fire Protection, Commission on</t>
  </si>
  <si>
    <t>A450</t>
  </si>
  <si>
    <t>A451</t>
  </si>
  <si>
    <t>Banking, State Department of</t>
  </si>
  <si>
    <t>A452</t>
  </si>
  <si>
    <t>Licensing and Regulation, Dept. of</t>
  </si>
  <si>
    <t>A454</t>
  </si>
  <si>
    <t>Insurance, Department of</t>
  </si>
  <si>
    <t>A455</t>
  </si>
  <si>
    <t>A456</t>
  </si>
  <si>
    <t>Plumbing Examiners, State Board of</t>
  </si>
  <si>
    <t>A457</t>
  </si>
  <si>
    <t>Public Accountancy, State Board of</t>
  </si>
  <si>
    <t>A458</t>
  </si>
  <si>
    <t>Alcoholic Beverage Commission</t>
  </si>
  <si>
    <t>A459</t>
  </si>
  <si>
    <t>Architectural Examiners, Board of</t>
  </si>
  <si>
    <t>A460</t>
  </si>
  <si>
    <t>Professional Engineers, Texas Board of</t>
  </si>
  <si>
    <t>A464</t>
  </si>
  <si>
    <t>Professional Land Surveying, Board of</t>
  </si>
  <si>
    <t>A466</t>
  </si>
  <si>
    <t>Consumer Credit Commissioner, Office of</t>
  </si>
  <si>
    <t>A469</t>
  </si>
  <si>
    <t>Credit Union Department</t>
  </si>
  <si>
    <t>A473</t>
  </si>
  <si>
    <t>Public Utility Commission of Texas</t>
  </si>
  <si>
    <t>A475</t>
  </si>
  <si>
    <t>Public Utility Counsel, Office of</t>
  </si>
  <si>
    <t>A476</t>
  </si>
  <si>
    <t>Racing Commission</t>
  </si>
  <si>
    <t>A477</t>
  </si>
  <si>
    <t>A479</t>
  </si>
  <si>
    <t>Office of Risk Management, State</t>
  </si>
  <si>
    <t>A503</t>
  </si>
  <si>
    <t>A504</t>
  </si>
  <si>
    <t>Board of Dental Examiners</t>
  </si>
  <si>
    <t>A507</t>
  </si>
  <si>
    <t>A508</t>
  </si>
  <si>
    <t>Chiropractic Examiners, Board of</t>
  </si>
  <si>
    <t>A512</t>
  </si>
  <si>
    <t>A513</t>
  </si>
  <si>
    <t>Funeral Service Commission</t>
  </si>
  <si>
    <t>A514</t>
  </si>
  <si>
    <t>Optometry Board</t>
  </si>
  <si>
    <t>A515</t>
  </si>
  <si>
    <t>Pharmacy, Board of</t>
  </si>
  <si>
    <t>A520</t>
  </si>
  <si>
    <t>Psychologists, Board of Examiners of</t>
  </si>
  <si>
    <t>A529</t>
  </si>
  <si>
    <t>Health &amp; Human Services Commission</t>
  </si>
  <si>
    <t>A530</t>
  </si>
  <si>
    <t>A533</t>
  </si>
  <si>
    <t>Physical &amp; Occup Therapy Examr, Exec Counc</t>
  </si>
  <si>
    <t>A551</t>
  </si>
  <si>
    <t>Agriculture, Department of</t>
  </si>
  <si>
    <t>A554</t>
  </si>
  <si>
    <t>Animal Health Commission</t>
  </si>
  <si>
    <t>A578</t>
  </si>
  <si>
    <t>Veterinary Medical Examiners</t>
  </si>
  <si>
    <t>A580</t>
  </si>
  <si>
    <t>Water Development Board</t>
  </si>
  <si>
    <t>A582</t>
  </si>
  <si>
    <t>A592</t>
  </si>
  <si>
    <t>A696</t>
  </si>
  <si>
    <t>Criminal Justice, Department of</t>
  </si>
  <si>
    <t>A701</t>
  </si>
  <si>
    <t>Education Agency, Texas</t>
  </si>
  <si>
    <t>A717</t>
  </si>
  <si>
    <t>Texas Southern University</t>
  </si>
  <si>
    <t>A719</t>
  </si>
  <si>
    <t>Texas State Technical College - System</t>
  </si>
  <si>
    <t>A730</t>
  </si>
  <si>
    <t>University of Houston</t>
  </si>
  <si>
    <t>A731</t>
  </si>
  <si>
    <t>Texas Woman's University</t>
  </si>
  <si>
    <t>A733</t>
  </si>
  <si>
    <t>Texas Tech University</t>
  </si>
  <si>
    <t>A734</t>
  </si>
  <si>
    <t>Lamar University - Beaumont</t>
  </si>
  <si>
    <t>A735</t>
  </si>
  <si>
    <t>Midwestern State University</t>
  </si>
  <si>
    <t>A737</t>
  </si>
  <si>
    <t>Angelo State University</t>
  </si>
  <si>
    <t>A739</t>
  </si>
  <si>
    <t>A752</t>
  </si>
  <si>
    <t>University of North Texas</t>
  </si>
  <si>
    <t>A753</t>
  </si>
  <si>
    <t>Sam Houston State University</t>
  </si>
  <si>
    <t>A754</t>
  </si>
  <si>
    <t>A755</t>
  </si>
  <si>
    <t>Stephen F. Austin State University</t>
  </si>
  <si>
    <t>A756</t>
  </si>
  <si>
    <t>Sul Ross State University</t>
  </si>
  <si>
    <t>A758</t>
  </si>
  <si>
    <t>A759</t>
  </si>
  <si>
    <t>University of Houston - Clear Lake</t>
  </si>
  <si>
    <t>A763</t>
  </si>
  <si>
    <t>Univ. of North Texas Health Science Center</t>
  </si>
  <si>
    <t>A765</t>
  </si>
  <si>
    <t>A771</t>
  </si>
  <si>
    <t>A772</t>
  </si>
  <si>
    <t>Deaf, School for the</t>
  </si>
  <si>
    <t>A781</t>
  </si>
  <si>
    <t>Coordinating Board, Higher Education</t>
  </si>
  <si>
    <t>A783</t>
  </si>
  <si>
    <t>A784</t>
  </si>
  <si>
    <t>University of Houston - Downtown</t>
  </si>
  <si>
    <t>A787</t>
  </si>
  <si>
    <t>A788</t>
  </si>
  <si>
    <t>A789</t>
  </si>
  <si>
    <t>A802</t>
  </si>
  <si>
    <t>A808</t>
  </si>
  <si>
    <t>Historical Commission</t>
  </si>
  <si>
    <t>A809</t>
  </si>
  <si>
    <t>Preservation Board, State</t>
  </si>
  <si>
    <t>A813</t>
  </si>
  <si>
    <t>Arts, Commission on the</t>
  </si>
  <si>
    <t>A907</t>
  </si>
  <si>
    <t>C001</t>
  </si>
  <si>
    <t>Anderson</t>
  </si>
  <si>
    <t>C002</t>
  </si>
  <si>
    <t>Andrews</t>
  </si>
  <si>
    <t>C003</t>
  </si>
  <si>
    <t>Angelina</t>
  </si>
  <si>
    <t>C011</t>
  </si>
  <si>
    <t>Bastrop</t>
  </si>
  <si>
    <t>C012</t>
  </si>
  <si>
    <t>Baylor</t>
  </si>
  <si>
    <t>C014</t>
  </si>
  <si>
    <t>Bell</t>
  </si>
  <si>
    <t>C015</t>
  </si>
  <si>
    <t>Bexar</t>
  </si>
  <si>
    <t>C019</t>
  </si>
  <si>
    <t>Bowie</t>
  </si>
  <si>
    <t>C020</t>
  </si>
  <si>
    <t>Brazoria</t>
  </si>
  <si>
    <t>C021</t>
  </si>
  <si>
    <t>Brazos</t>
  </si>
  <si>
    <t>C025</t>
  </si>
  <si>
    <t>Brown</t>
  </si>
  <si>
    <t>C027</t>
  </si>
  <si>
    <t>Burnet</t>
  </si>
  <si>
    <t>C028</t>
  </si>
  <si>
    <t>Caldwell</t>
  </si>
  <si>
    <t>C031</t>
  </si>
  <si>
    <t>Cameron</t>
  </si>
  <si>
    <t>C034</t>
  </si>
  <si>
    <t>Cass</t>
  </si>
  <si>
    <t>C037</t>
  </si>
  <si>
    <t>Cherokee</t>
  </si>
  <si>
    <t>C038</t>
  </si>
  <si>
    <t>Childress</t>
  </si>
  <si>
    <t>C043</t>
  </si>
  <si>
    <t>Collin</t>
  </si>
  <si>
    <t>C047</t>
  </si>
  <si>
    <t>Comanche</t>
  </si>
  <si>
    <t>C049</t>
  </si>
  <si>
    <t>Cooke</t>
  </si>
  <si>
    <t>C050</t>
  </si>
  <si>
    <t>Coryell</t>
  </si>
  <si>
    <t>C057</t>
  </si>
  <si>
    <t>Dallas</t>
  </si>
  <si>
    <t>C058</t>
  </si>
  <si>
    <t>Dawson</t>
  </si>
  <si>
    <t>C059</t>
  </si>
  <si>
    <t>Deaf Smith</t>
  </si>
  <si>
    <t>C061</t>
  </si>
  <si>
    <t>Denton</t>
  </si>
  <si>
    <t>C067</t>
  </si>
  <si>
    <t>Eastland</t>
  </si>
  <si>
    <t>C068</t>
  </si>
  <si>
    <t>Ector</t>
  </si>
  <si>
    <t>C070</t>
  </si>
  <si>
    <t>Ellis</t>
  </si>
  <si>
    <t>C071</t>
  </si>
  <si>
    <t>El Paso</t>
  </si>
  <si>
    <t>C072</t>
  </si>
  <si>
    <t>Erath</t>
  </si>
  <si>
    <t>C073</t>
  </si>
  <si>
    <t>Falls</t>
  </si>
  <si>
    <t>C074</t>
  </si>
  <si>
    <t>Fannin</t>
  </si>
  <si>
    <t>C075</t>
  </si>
  <si>
    <t>Fayette</t>
  </si>
  <si>
    <t>C077</t>
  </si>
  <si>
    <t>Floyd</t>
  </si>
  <si>
    <t>C079</t>
  </si>
  <si>
    <t>Fort Bend</t>
  </si>
  <si>
    <t>C084</t>
  </si>
  <si>
    <t>Galveston</t>
  </si>
  <si>
    <t>C090</t>
  </si>
  <si>
    <t>Gray</t>
  </si>
  <si>
    <t>C091</t>
  </si>
  <si>
    <t>Grayson</t>
  </si>
  <si>
    <t>C092</t>
  </si>
  <si>
    <t>Gregg</t>
  </si>
  <si>
    <t>C094</t>
  </si>
  <si>
    <t>Guadalupe</t>
  </si>
  <si>
    <t>C095</t>
  </si>
  <si>
    <t>Hale</t>
  </si>
  <si>
    <t>C100</t>
  </si>
  <si>
    <t>Hardin</t>
  </si>
  <si>
    <t>C101</t>
  </si>
  <si>
    <t>Harris</t>
  </si>
  <si>
    <t>C102</t>
  </si>
  <si>
    <t>Harrison</t>
  </si>
  <si>
    <t>C104</t>
  </si>
  <si>
    <t>Haskell</t>
  </si>
  <si>
    <t>C107</t>
  </si>
  <si>
    <t>Henderson</t>
  </si>
  <si>
    <t>C108</t>
  </si>
  <si>
    <t>Hidalgo</t>
  </si>
  <si>
    <t>C109</t>
  </si>
  <si>
    <t>Hill</t>
  </si>
  <si>
    <t>C110</t>
  </si>
  <si>
    <t>Hockley</t>
  </si>
  <si>
    <t>C111</t>
  </si>
  <si>
    <t>Hood</t>
  </si>
  <si>
    <t>C112</t>
  </si>
  <si>
    <t>Hopkins</t>
  </si>
  <si>
    <t>C114</t>
  </si>
  <si>
    <t>Howard</t>
  </si>
  <si>
    <t>C116</t>
  </si>
  <si>
    <t>Hunt</t>
  </si>
  <si>
    <t>C117</t>
  </si>
  <si>
    <t>Hutchinson</t>
  </si>
  <si>
    <t>C121</t>
  </si>
  <si>
    <t>Jasper</t>
  </si>
  <si>
    <t>C123</t>
  </si>
  <si>
    <t>Jefferson</t>
  </si>
  <si>
    <t>C125</t>
  </si>
  <si>
    <t>Jim Wells</t>
  </si>
  <si>
    <t>C126</t>
  </si>
  <si>
    <t>Johnson</t>
  </si>
  <si>
    <t>C127</t>
  </si>
  <si>
    <t>Jones</t>
  </si>
  <si>
    <t>C129</t>
  </si>
  <si>
    <t>Kaufman</t>
  </si>
  <si>
    <t>C133</t>
  </si>
  <si>
    <t>Kerr</t>
  </si>
  <si>
    <t>C137</t>
  </si>
  <si>
    <t>Kleberg</t>
  </si>
  <si>
    <t>C139</t>
  </si>
  <si>
    <t>Lamar</t>
  </si>
  <si>
    <t>C140</t>
  </si>
  <si>
    <t>Lamb</t>
  </si>
  <si>
    <t>C143</t>
  </si>
  <si>
    <t>Lavaca</t>
  </si>
  <si>
    <t>C146</t>
  </si>
  <si>
    <t>Liberty</t>
  </si>
  <si>
    <t>C147</t>
  </si>
  <si>
    <t>Limestone</t>
  </si>
  <si>
    <t>C152</t>
  </si>
  <si>
    <t>Lubbock</t>
  </si>
  <si>
    <t>McCulloch</t>
  </si>
  <si>
    <t>McLennan</t>
  </si>
  <si>
    <t>C161</t>
  </si>
  <si>
    <t>Matagorda</t>
  </si>
  <si>
    <t>Maverick</t>
  </si>
  <si>
    <t>C165</t>
  </si>
  <si>
    <t>Midland</t>
  </si>
  <si>
    <t>C166</t>
  </si>
  <si>
    <t>Milam</t>
  </si>
  <si>
    <t>C169</t>
  </si>
  <si>
    <t>Montague</t>
  </si>
  <si>
    <t>C170</t>
  </si>
  <si>
    <t>Montgomery</t>
  </si>
  <si>
    <t>C171</t>
  </si>
  <si>
    <t>Moore</t>
  </si>
  <si>
    <t>C172</t>
  </si>
  <si>
    <t>Morris</t>
  </si>
  <si>
    <t>C174</t>
  </si>
  <si>
    <t>Nacogdoches</t>
  </si>
  <si>
    <t>C175</t>
  </si>
  <si>
    <t>Navarro</t>
  </si>
  <si>
    <t>C177</t>
  </si>
  <si>
    <t>Nolan</t>
  </si>
  <si>
    <t>C178</t>
  </si>
  <si>
    <t>Nueces</t>
  </si>
  <si>
    <t>C181</t>
  </si>
  <si>
    <t>Orange</t>
  </si>
  <si>
    <t>C182</t>
  </si>
  <si>
    <t>Palo Pinto</t>
  </si>
  <si>
    <t>C183</t>
  </si>
  <si>
    <t>Panola</t>
  </si>
  <si>
    <t>C184</t>
  </si>
  <si>
    <t>Parker</t>
  </si>
  <si>
    <t>C186</t>
  </si>
  <si>
    <t>Pecos</t>
  </si>
  <si>
    <t>C187</t>
  </si>
  <si>
    <t>Polk</t>
  </si>
  <si>
    <t>C188</t>
  </si>
  <si>
    <t>Potter</t>
  </si>
  <si>
    <t>C195</t>
  </si>
  <si>
    <t>Reeves</t>
  </si>
  <si>
    <t>C199</t>
  </si>
  <si>
    <t>Rockwall</t>
  </si>
  <si>
    <t>C201</t>
  </si>
  <si>
    <t>Rusk</t>
  </si>
  <si>
    <t>C205</t>
  </si>
  <si>
    <t>San Patricio</t>
  </si>
  <si>
    <t>C208</t>
  </si>
  <si>
    <t>Scurry</t>
  </si>
  <si>
    <t>C212</t>
  </si>
  <si>
    <t>Smith</t>
  </si>
  <si>
    <t>C214</t>
  </si>
  <si>
    <t>Starr</t>
  </si>
  <si>
    <t>C220</t>
  </si>
  <si>
    <t>Tarrant</t>
  </si>
  <si>
    <t>C221</t>
  </si>
  <si>
    <t>Taylor</t>
  </si>
  <si>
    <t>C223</t>
  </si>
  <si>
    <t>Terry</t>
  </si>
  <si>
    <t>C226</t>
  </si>
  <si>
    <t>Tom Green</t>
  </si>
  <si>
    <t>C227</t>
  </si>
  <si>
    <t>Travis</t>
  </si>
  <si>
    <t>C229</t>
  </si>
  <si>
    <t>Tyler</t>
  </si>
  <si>
    <t>C230</t>
  </si>
  <si>
    <t>Upshur</t>
  </si>
  <si>
    <t>C232</t>
  </si>
  <si>
    <t>Uvalde</t>
  </si>
  <si>
    <t>C233</t>
  </si>
  <si>
    <t>Val Verde</t>
  </si>
  <si>
    <t>C234</t>
  </si>
  <si>
    <t>Van Zandt</t>
  </si>
  <si>
    <t>C235</t>
  </si>
  <si>
    <t>Victoria</t>
  </si>
  <si>
    <t>C236</t>
  </si>
  <si>
    <t>Walker</t>
  </si>
  <si>
    <t>C240</t>
  </si>
  <si>
    <t>Webb</t>
  </si>
  <si>
    <t>C242</t>
  </si>
  <si>
    <t>Wheeler</t>
  </si>
  <si>
    <t>C243</t>
  </si>
  <si>
    <t>Wichita</t>
  </si>
  <si>
    <t>C244</t>
  </si>
  <si>
    <t>Wilbarger</t>
  </si>
  <si>
    <t>C246</t>
  </si>
  <si>
    <t>Williamson</t>
  </si>
  <si>
    <t>C248</t>
  </si>
  <si>
    <t>Winkler</t>
  </si>
  <si>
    <t>C250</t>
  </si>
  <si>
    <t>Wood</t>
  </si>
  <si>
    <t>C252</t>
  </si>
  <si>
    <t>Young</t>
  </si>
  <si>
    <t>weighted</t>
  </si>
  <si>
    <t>average</t>
  </si>
  <si>
    <t>raw</t>
  </si>
  <si>
    <t>adjusted</t>
  </si>
  <si>
    <t>IFR portion of</t>
  </si>
  <si>
    <t>With</t>
  </si>
  <si>
    <t xml:space="preserve">weighted </t>
  </si>
  <si>
    <t>FTE</t>
  </si>
  <si>
    <t>claims</t>
  </si>
  <si>
    <t>IFR avg.</t>
  </si>
  <si>
    <t>Limit</t>
  </si>
  <si>
    <t>Difference</t>
  </si>
  <si>
    <t>PAYOUT portion of</t>
  </si>
  <si>
    <t>avg.</t>
  </si>
  <si>
    <t>cap</t>
  </si>
  <si>
    <t>adjuster</t>
  </si>
  <si>
    <t>Costs</t>
  </si>
  <si>
    <t>(Payouts)</t>
  </si>
  <si>
    <t>Code</t>
  </si>
  <si>
    <t>Name</t>
  </si>
  <si>
    <t>Agency</t>
  </si>
  <si>
    <t>Comptroller's State Energy Conservation Office</t>
  </si>
  <si>
    <t>1</t>
  </si>
  <si>
    <t>2</t>
  </si>
  <si>
    <t>3</t>
  </si>
  <si>
    <t>4</t>
  </si>
  <si>
    <t>difference</t>
  </si>
  <si>
    <t>total</t>
  </si>
  <si>
    <t># Claims</t>
  </si>
  <si>
    <t>FTEs</t>
  </si>
  <si>
    <t>IFR MULTIPLIER:</t>
  </si>
  <si>
    <t>low</t>
  </si>
  <si>
    <t>less than</t>
  </si>
  <si>
    <t>moderate</t>
  </si>
  <si>
    <t>between low and high values</t>
  </si>
  <si>
    <t>high</t>
  </si>
  <si>
    <t>modifier</t>
  </si>
  <si>
    <t>modified</t>
  </si>
  <si>
    <t>FTE avg.</t>
  </si>
  <si>
    <t>Texas Comm. on Environmental Quality</t>
  </si>
  <si>
    <t>A769</t>
  </si>
  <si>
    <t>University of North Texas System Administration</t>
  </si>
  <si>
    <t>A481</t>
  </si>
  <si>
    <t>CSCDs</t>
  </si>
  <si>
    <t>A538</t>
  </si>
  <si>
    <t>A539</t>
  </si>
  <si>
    <t>A537</t>
  </si>
  <si>
    <t>Dept. of Family and Protective Services</t>
  </si>
  <si>
    <t>C158</t>
  </si>
  <si>
    <t>C159</t>
  </si>
  <si>
    <t>C160</t>
  </si>
  <si>
    <t>Dept. of State Health Services</t>
  </si>
  <si>
    <t>Dept. of Assistive and Rehabilitative Services</t>
  </si>
  <si>
    <t>Dept. of Aging and Disability Services</t>
  </si>
  <si>
    <t>A448</t>
  </si>
  <si>
    <t>Office of Injured Employee Counsel</t>
  </si>
  <si>
    <t>Dept of Savings and Mortgage Lending</t>
  </si>
  <si>
    <t>Texas Medical Board</t>
  </si>
  <si>
    <t>over</t>
  </si>
  <si>
    <t>C052</t>
  </si>
  <si>
    <t>Crane</t>
  </si>
  <si>
    <t>Texas Facilities Commission</t>
  </si>
  <si>
    <t>Texas Lottery Commission</t>
  </si>
  <si>
    <t>Commission on State Emergency Communication</t>
  </si>
  <si>
    <t>Blind and Visually Impaired, School for the</t>
  </si>
  <si>
    <t>Lamar Institute of Technology</t>
  </si>
  <si>
    <t>Atascosa</t>
  </si>
  <si>
    <t>Kendall</t>
  </si>
  <si>
    <t>C007</t>
  </si>
  <si>
    <t>C130</t>
  </si>
  <si>
    <t>A542</t>
  </si>
  <si>
    <t>Previous FY Collected Shortage (Overage)</t>
  </si>
  <si>
    <t>Payroll *</t>
  </si>
  <si>
    <t>A608</t>
  </si>
  <si>
    <t>Department of Motor Vehicles</t>
  </si>
  <si>
    <t>C185</t>
  </si>
  <si>
    <t>Parmer</t>
  </si>
  <si>
    <t>Windham School District</t>
  </si>
  <si>
    <t>WSD</t>
  </si>
  <si>
    <t>Texas Senate</t>
  </si>
  <si>
    <t>Texas House of Representatives</t>
  </si>
  <si>
    <t>Court of Civil Appeals - First District</t>
  </si>
  <si>
    <t>Court of Civil Appeals - Second District</t>
  </si>
  <si>
    <t>Court of Civil Appeals - Third District</t>
  </si>
  <si>
    <t>Court of Civil Appeals - Fourth District</t>
  </si>
  <si>
    <t>Court of Civil Appeals - Fifth District</t>
  </si>
  <si>
    <t>Court of Civil Appeals - Sixth District</t>
  </si>
  <si>
    <t>Court of Civil Appeals - Seventh District</t>
  </si>
  <si>
    <t>Court of Civil Appeals - Eighth District</t>
  </si>
  <si>
    <t>Court of Civil Appeals - Ninth District</t>
  </si>
  <si>
    <t>Court of Civil Appeals - Tenth District</t>
  </si>
  <si>
    <t>Court of Civil Appeals - Eleventh District</t>
  </si>
  <si>
    <t>Court of Civil Appeals - Twelfth District</t>
  </si>
  <si>
    <t>Court of Civil Appeals - Thirteenth District</t>
  </si>
  <si>
    <t>Court of Civil Appeals - Fourteenth District</t>
  </si>
  <si>
    <t>District Courts (Comptroller's Jud. Section)</t>
  </si>
  <si>
    <t>Securities Board</t>
  </si>
  <si>
    <t>Texas Workforce Commission</t>
  </si>
  <si>
    <t>Railroad Commission</t>
  </si>
  <si>
    <t>Texas Board of Geoscientist</t>
  </si>
  <si>
    <t>Texas Board of Nursing</t>
  </si>
  <si>
    <t>Podiatric Medical Examiners, State Board of</t>
  </si>
  <si>
    <t>Soil &amp; Water Conservation Board</t>
  </si>
  <si>
    <t>Texas Tech University Health Sciences Center</t>
  </si>
  <si>
    <t>Texas State University System Administration</t>
  </si>
  <si>
    <t>University of Houston - Victoria</t>
  </si>
  <si>
    <t>University of Houston System Administration</t>
  </si>
  <si>
    <t>Lamar State College - Orange</t>
  </si>
  <si>
    <t>Lamar State College - Port Arthur</t>
  </si>
  <si>
    <t>Parks and Wildlife Department</t>
  </si>
  <si>
    <t>=</t>
  </si>
  <si>
    <t>-</t>
  </si>
  <si>
    <t>Cancer Prevention and Research Institute</t>
  </si>
  <si>
    <t>A215</t>
  </si>
  <si>
    <t>Office of Capital Writs</t>
  </si>
  <si>
    <t>Risk Management and Workers' Comp. Administration(incl.required funding for emp.benefits)</t>
  </si>
  <si>
    <t>A773</t>
  </si>
  <si>
    <t>University of North Texas Dallas</t>
  </si>
  <si>
    <t>A644</t>
  </si>
  <si>
    <t>Texas Juvenile Justice Department</t>
  </si>
  <si>
    <t>Final</t>
  </si>
  <si>
    <t>A326</t>
  </si>
  <si>
    <t>Texas Emergency Services Retirement System</t>
  </si>
  <si>
    <t>Law Enforcement Commission</t>
  </si>
  <si>
    <t>Texas State University</t>
  </si>
  <si>
    <t>Texas Military Department</t>
  </si>
  <si>
    <t>FY2012</t>
  </si>
  <si>
    <t>2012 Avg.</t>
  </si>
  <si>
    <t>Deferred</t>
  </si>
  <si>
    <t>Invoiced</t>
  </si>
  <si>
    <t>Risk Management and Workers' Comp. Administration</t>
  </si>
  <si>
    <t>2013 Avg.</t>
  </si>
  <si>
    <t>FY2013</t>
  </si>
  <si>
    <t>Texas Commission on Law Enforcement</t>
  </si>
  <si>
    <t>Texas Tech University Health Sciences Center at El Paso</t>
  </si>
  <si>
    <t>C194</t>
  </si>
  <si>
    <t>Red River</t>
  </si>
  <si>
    <t xml:space="preserve"> </t>
  </si>
  <si>
    <t>FY 2015</t>
  </si>
  <si>
    <t>FY2014</t>
  </si>
  <si>
    <t>2014 Avg.</t>
  </si>
  <si>
    <t>C249</t>
  </si>
  <si>
    <t>Wise</t>
  </si>
  <si>
    <t>A774</t>
  </si>
  <si>
    <t>Projected Current FY (2016) Claim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</si>
</sst>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%"/>
    <numFmt numFmtId="166" formatCode="_(* #,##0.0000_);_(* \(#,##0.0000\);_(* &quot;-&quot;??_);_(@_)"/>
    <numFmt numFmtId="167" formatCode="#,##0.00;[Red]#,##0.00"/>
    <numFmt numFmtId="168" formatCode="#,##0.000;[Red]#,##0.000"/>
    <numFmt numFmtId="169" formatCode="_(* #,##0.0_);_(* \(#,##0.0\);_(* &quot;-&quot;??_);_(@_)"/>
  </numFmts>
  <fonts count="39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name val="MS Sans Serif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/>
      <diagonal/>
    </border>
  </borders>
  <cellStyleXfs count="7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3" applyNumberFormat="0" applyAlignment="0" applyProtection="0"/>
    <xf numFmtId="0" fontId="16" fillId="21" borderId="4" applyNumberFormat="0" applyAlignment="0" applyProtection="0"/>
    <xf numFmtId="43" fontId="2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3" applyNumberFormat="0" applyAlignment="0" applyProtection="0"/>
    <xf numFmtId="0" fontId="24" fillId="0" borderId="8" applyNumberFormat="0" applyFill="0" applyAlignment="0" applyProtection="0"/>
    <xf numFmtId="0" fontId="25" fillId="22" borderId="0" applyNumberFormat="0" applyBorder="0" applyAlignment="0" applyProtection="0"/>
    <xf numFmtId="0" fontId="17" fillId="0" borderId="0"/>
    <xf numFmtId="0" fontId="11" fillId="0" borderId="0"/>
    <xf numFmtId="0" fontId="26" fillId="0" borderId="0"/>
    <xf numFmtId="0" fontId="2" fillId="0" borderId="0"/>
    <xf numFmtId="0" fontId="2" fillId="23" borderId="9" applyNumberFormat="0" applyFont="0" applyAlignment="0" applyProtection="0"/>
    <xf numFmtId="0" fontId="27" fillId="20" borderId="10" applyNumberFormat="0" applyAlignment="0" applyProtection="0"/>
    <xf numFmtId="9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0" fontId="17" fillId="0" borderId="0"/>
    <xf numFmtId="0" fontId="2" fillId="0" borderId="0"/>
    <xf numFmtId="43" fontId="33" fillId="0" borderId="0" applyFont="0" applyFill="0" applyBorder="0" applyAlignment="0" applyProtection="0"/>
    <xf numFmtId="0" fontId="32" fillId="0" borderId="0"/>
    <xf numFmtId="0" fontId="35" fillId="0" borderId="0">
      <alignment wrapText="1"/>
    </xf>
    <xf numFmtId="0" fontId="34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wrapText="1"/>
    </xf>
  </cellStyleXfs>
  <cellXfs count="84">
    <xf numFmtId="0" fontId="0" fillId="0" borderId="0" xfId="0"/>
    <xf numFmtId="0" fontId="3" fillId="0" borderId="0" xfId="0" applyFont="1" applyAlignment="1">
      <alignment horizontal="center"/>
    </xf>
    <xf numFmtId="9" fontId="4" fillId="0" borderId="0" xfId="2" applyFont="1" applyAlignment="1">
      <alignment horizontal="center"/>
    </xf>
    <xf numFmtId="164" fontId="2" fillId="0" borderId="0" xfId="2" applyNumberFormat="1"/>
    <xf numFmtId="165" fontId="0" fillId="0" borderId="0" xfId="0" applyNumberFormat="1"/>
    <xf numFmtId="4" fontId="0" fillId="0" borderId="0" xfId="0" applyNumberFormat="1"/>
    <xf numFmtId="10" fontId="2" fillId="0" borderId="0" xfId="2" applyNumberFormat="1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right"/>
    </xf>
    <xf numFmtId="4" fontId="0" fillId="0" borderId="2" xfId="0" applyNumberFormat="1" applyBorder="1"/>
    <xf numFmtId="0" fontId="4" fillId="0" borderId="0" xfId="0" applyFont="1" applyAlignment="1">
      <alignment horizontal="center"/>
    </xf>
    <xf numFmtId="164" fontId="2" fillId="0" borderId="2" xfId="2" applyNumberFormat="1" applyBorder="1"/>
    <xf numFmtId="10" fontId="3" fillId="0" borderId="0" xfId="2" applyNumberFormat="1" applyFont="1" applyAlignment="1">
      <alignment horizontal="center"/>
    </xf>
    <xf numFmtId="166" fontId="2" fillId="0" borderId="0" xfId="1" applyNumberFormat="1"/>
    <xf numFmtId="10" fontId="0" fillId="0" borderId="0" xfId="0" applyNumberFormat="1" applyBorder="1"/>
    <xf numFmtId="39" fontId="0" fillId="0" borderId="0" xfId="0" applyNumberFormat="1"/>
    <xf numFmtId="39" fontId="0" fillId="0" borderId="2" xfId="0" applyNumberFormat="1" applyBorder="1"/>
    <xf numFmtId="164" fontId="0" fillId="0" borderId="2" xfId="0" applyNumberFormat="1" applyBorder="1"/>
    <xf numFmtId="0" fontId="3" fillId="0" borderId="0" xfId="0" applyFont="1" applyAlignment="1">
      <alignment horizontal="centerContinuous"/>
    </xf>
    <xf numFmtId="39" fontId="0" fillId="0" borderId="1" xfId="0" applyNumberFormat="1" applyBorder="1"/>
    <xf numFmtId="167" fontId="0" fillId="0" borderId="2" xfId="0" applyNumberFormat="1" applyBorder="1"/>
    <xf numFmtId="168" fontId="2" fillId="0" borderId="0" xfId="2" applyNumberFormat="1"/>
    <xf numFmtId="37" fontId="0" fillId="0" borderId="0" xfId="1" applyNumberFormat="1" applyFont="1"/>
    <xf numFmtId="164" fontId="2" fillId="0" borderId="1" xfId="2" applyNumberFormat="1" applyBorder="1"/>
    <xf numFmtId="4" fontId="0" fillId="0" borderId="1" xfId="0" applyNumberFormat="1" applyBorder="1"/>
    <xf numFmtId="10" fontId="2" fillId="0" borderId="1" xfId="2" applyNumberFormat="1" applyBorder="1"/>
    <xf numFmtId="37" fontId="0" fillId="0" borderId="1" xfId="1" applyNumberFormat="1" applyFont="1" applyBorder="1"/>
    <xf numFmtId="168" fontId="2" fillId="0" borderId="1" xfId="2" applyNumberFormat="1" applyBorder="1"/>
    <xf numFmtId="166" fontId="2" fillId="0" borderId="1" xfId="1" applyNumberFormat="1" applyBorder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0" fillId="0" borderId="0" xfId="0" quotePrefix="1" applyAlignment="1">
      <alignment horizontal="center"/>
    </xf>
    <xf numFmtId="164" fontId="9" fillId="0" borderId="0" xfId="2" applyNumberFormat="1" applyFont="1"/>
    <xf numFmtId="10" fontId="9" fillId="0" borderId="0" xfId="2" applyNumberFormat="1" applyFont="1"/>
    <xf numFmtId="0" fontId="2" fillId="0" borderId="0" xfId="0" applyFont="1" applyAlignment="1">
      <alignment horizontal="right"/>
    </xf>
    <xf numFmtId="0" fontId="2" fillId="0" borderId="0" xfId="0" applyFont="1"/>
    <xf numFmtId="39" fontId="10" fillId="0" borderId="0" xfId="0" applyNumberFormat="1" applyFont="1"/>
    <xf numFmtId="0" fontId="10" fillId="0" borderId="0" xfId="0" applyFont="1"/>
    <xf numFmtId="2" fontId="10" fillId="0" borderId="0" xfId="0" applyNumberFormat="1" applyFont="1"/>
    <xf numFmtId="39" fontId="2" fillId="0" borderId="0" xfId="0" applyNumberFormat="1" applyFont="1"/>
    <xf numFmtId="40" fontId="2" fillId="0" borderId="0" xfId="3" applyNumberFormat="1" applyFont="1" applyBorder="1"/>
    <xf numFmtId="10" fontId="2" fillId="0" borderId="0" xfId="2" applyNumberFormat="1" applyFont="1"/>
    <xf numFmtId="37" fontId="2" fillId="0" borderId="0" xfId="1" applyNumberFormat="1" applyFont="1"/>
    <xf numFmtId="39" fontId="2" fillId="0" borderId="2" xfId="0" applyNumberFormat="1" applyFont="1" applyBorder="1"/>
    <xf numFmtId="37" fontId="2" fillId="0" borderId="2" xfId="1" applyNumberFormat="1" applyFont="1" applyBorder="1"/>
    <xf numFmtId="4" fontId="2" fillId="0" borderId="0" xfId="0" applyNumberFormat="1" applyFont="1"/>
    <xf numFmtId="164" fontId="2" fillId="0" borderId="0" xfId="0" applyNumberFormat="1" applyFont="1"/>
    <xf numFmtId="10" fontId="2" fillId="0" borderId="2" xfId="2" applyNumberFormat="1" applyFont="1" applyBorder="1"/>
    <xf numFmtId="39" fontId="2" fillId="0" borderId="1" xfId="0" applyNumberFormat="1" applyFont="1" applyBorder="1"/>
    <xf numFmtId="40" fontId="2" fillId="0" borderId="0" xfId="57" applyNumberFormat="1" applyFont="1" applyFill="1" applyBorder="1"/>
    <xf numFmtId="0" fontId="0" fillId="0" borderId="0" xfId="0"/>
    <xf numFmtId="0" fontId="0" fillId="0" borderId="0" xfId="0"/>
    <xf numFmtId="0" fontId="3" fillId="0" borderId="0" xfId="0" applyFont="1" applyAlignment="1">
      <alignment horizontal="right"/>
    </xf>
    <xf numFmtId="0" fontId="2" fillId="0" borderId="0" xfId="0" applyFont="1"/>
    <xf numFmtId="40" fontId="2" fillId="0" borderId="0" xfId="57" applyNumberFormat="1" applyFont="1" applyBorder="1"/>
    <xf numFmtId="164" fontId="2" fillId="0" borderId="0" xfId="2" applyNumberFormat="1"/>
    <xf numFmtId="10" fontId="2" fillId="0" borderId="0" xfId="2" applyNumberFormat="1"/>
    <xf numFmtId="164" fontId="2" fillId="0" borderId="0" xfId="2" applyNumberFormat="1" applyFont="1"/>
    <xf numFmtId="39" fontId="1" fillId="0" borderId="0" xfId="0" applyNumberFormat="1" applyFont="1"/>
    <xf numFmtId="0" fontId="1" fillId="0" borderId="0" xfId="0" applyFont="1"/>
    <xf numFmtId="39" fontId="2" fillId="0" borderId="0" xfId="0" applyNumberFormat="1" applyFont="1" applyBorder="1"/>
    <xf numFmtId="4" fontId="2" fillId="0" borderId="0" xfId="56" applyNumberFormat="1" applyFont="1" applyBorder="1"/>
    <xf numFmtId="4" fontId="2" fillId="0" borderId="0" xfId="56" applyNumberFormat="1" applyFont="1" applyFill="1" applyBorder="1"/>
    <xf numFmtId="39" fontId="2" fillId="0" borderId="0" xfId="57" applyNumberFormat="1" applyFont="1"/>
    <xf numFmtId="39" fontId="2" fillId="0" borderId="1" xfId="57" applyNumberFormat="1" applyFont="1" applyBorder="1"/>
    <xf numFmtId="164" fontId="2" fillId="0" borderId="1" xfId="2" applyNumberFormat="1" applyFont="1" applyBorder="1"/>
    <xf numFmtId="165" fontId="2" fillId="0" borderId="0" xfId="2" applyNumberFormat="1" applyFont="1"/>
    <xf numFmtId="10" fontId="0" fillId="0" borderId="0" xfId="2" applyNumberFormat="1" applyFont="1"/>
    <xf numFmtId="169" fontId="2" fillId="0" borderId="0" xfId="54" applyNumberFormat="1" applyFont="1" applyFill="1" applyBorder="1"/>
    <xf numFmtId="0" fontId="2" fillId="0" borderId="0" xfId="67" applyNumberFormat="1" applyFont="1">
      <alignment wrapText="1"/>
    </xf>
    <xf numFmtId="2" fontId="2" fillId="0" borderId="0" xfId="67" applyNumberFormat="1" applyFont="1">
      <alignment wrapText="1"/>
    </xf>
    <xf numFmtId="2" fontId="2" fillId="0" borderId="0" xfId="0" applyNumberFormat="1" applyFont="1"/>
    <xf numFmtId="4" fontId="2" fillId="0" borderId="12" xfId="76" applyNumberFormat="1" applyFont="1" applyBorder="1">
      <alignment wrapText="1"/>
    </xf>
    <xf numFmtId="0" fontId="2" fillId="0" borderId="0" xfId="71" applyNumberFormat="1" applyFont="1">
      <alignment wrapText="1"/>
    </xf>
    <xf numFmtId="4" fontId="2" fillId="0" borderId="0" xfId="71" applyNumberFormat="1" applyFont="1">
      <alignment wrapText="1"/>
    </xf>
    <xf numFmtId="4" fontId="2" fillId="0" borderId="0" xfId="76" applyNumberFormat="1" applyFont="1">
      <alignment wrapText="1"/>
    </xf>
    <xf numFmtId="37" fontId="2" fillId="0" borderId="1" xfId="1" applyNumberFormat="1" applyFont="1" applyBorder="1"/>
    <xf numFmtId="0" fontId="38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8" fillId="0" borderId="0" xfId="0" applyFont="1" applyAlignment="1">
      <alignment horizontal="center"/>
    </xf>
    <xf numFmtId="10" fontId="2" fillId="0" borderId="0" xfId="0" applyNumberFormat="1" applyFont="1"/>
    <xf numFmtId="37" fontId="2" fillId="0" borderId="0" xfId="0" applyNumberFormat="1" applyFont="1"/>
    <xf numFmtId="4" fontId="2" fillId="0" borderId="12" xfId="71" applyNumberFormat="1" applyFont="1" applyBorder="1">
      <alignment wrapText="1"/>
    </xf>
  </cellXfs>
  <cellStyles count="77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" xfId="1" builtinId="3"/>
    <cellStyle name="Comma 2" xfId="31"/>
    <cellStyle name="Comma 2 2" xfId="54"/>
    <cellStyle name="Comma 3" xfId="65"/>
    <cellStyle name="Comma 4" xfId="69"/>
    <cellStyle name="Comma 5" xfId="74"/>
    <cellStyle name="Currency 2" xfId="32"/>
    <cellStyle name="Currency 2 2" xfId="55"/>
    <cellStyle name="Currency 3" xfId="33"/>
    <cellStyle name="Currency 3 2" xfId="56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Input 2" xfId="40"/>
    <cellStyle name="Linked Cell 2" xfId="41"/>
    <cellStyle name="Neutral 2" xfId="42"/>
    <cellStyle name="Normal" xfId="0" builtinId="0"/>
    <cellStyle name="Normal 10" xfId="67"/>
    <cellStyle name="Normal 10 2" xfId="76"/>
    <cellStyle name="Normal 11" xfId="71"/>
    <cellStyle name="Normal 12" xfId="73"/>
    <cellStyle name="Normal 2" xfId="43"/>
    <cellStyle name="Normal 2 2" xfId="57"/>
    <cellStyle name="Normal 3" xfId="44"/>
    <cellStyle name="Normal 3 2" xfId="58"/>
    <cellStyle name="Normal 3 2 2" xfId="62"/>
    <cellStyle name="Normal 3 3" xfId="66"/>
    <cellStyle name="Normal 4" xfId="45"/>
    <cellStyle name="Normal 4 2" xfId="63"/>
    <cellStyle name="Normal 4 3" xfId="64"/>
    <cellStyle name="Normal 5" xfId="46"/>
    <cellStyle name="Normal 5 2" xfId="59"/>
    <cellStyle name="Normal 6" xfId="53"/>
    <cellStyle name="Normal 7" xfId="61"/>
    <cellStyle name="Normal 8" xfId="3"/>
    <cellStyle name="Normal 9" xfId="68"/>
    <cellStyle name="Normal 9 2" xfId="72"/>
    <cellStyle name="Note 2" xfId="47"/>
    <cellStyle name="Output 2" xfId="48"/>
    <cellStyle name="Percent" xfId="2" builtinId="5"/>
    <cellStyle name="Percent 2" xfId="49"/>
    <cellStyle name="Percent 2 2" xfId="60"/>
    <cellStyle name="Percent 3" xfId="70"/>
    <cellStyle name="Percent 4" xfId="75"/>
    <cellStyle name="Title 2" xfId="50"/>
    <cellStyle name="Total 2" xfId="51"/>
    <cellStyle name="Warning Text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4"/>
  <sheetViews>
    <sheetView tabSelected="1" workbookViewId="0">
      <pane xSplit="2" ySplit="3" topLeftCell="C252" activePane="bottomRight" state="frozen"/>
      <selection activeCell="T274" sqref="T274"/>
      <selection pane="topRight" activeCell="T274" sqref="T274"/>
      <selection pane="bottomLeft" activeCell="T274" sqref="T274"/>
      <selection pane="bottomRight" activeCell="F266" sqref="F266"/>
    </sheetView>
  </sheetViews>
  <sheetFormatPr defaultRowHeight="12.75" outlineLevelRow="1"/>
  <cols>
    <col min="1" max="1" width="6" customWidth="1"/>
    <col min="2" max="2" width="33.5703125" customWidth="1"/>
    <col min="3" max="3" width="2.42578125" customWidth="1"/>
    <col min="4" max="4" width="10.140625" customWidth="1"/>
    <col min="5" max="5" width="2.28515625" customWidth="1"/>
    <col min="6" max="6" width="13.140625" customWidth="1"/>
    <col min="7" max="7" width="1.5703125" customWidth="1"/>
    <col min="8" max="8" width="14" bestFit="1" customWidth="1"/>
    <col min="9" max="9" width="1.5703125" customWidth="1"/>
    <col min="10" max="10" width="13.42578125" bestFit="1" customWidth="1"/>
  </cols>
  <sheetData>
    <row r="1" spans="1:11">
      <c r="D1" s="1" t="s">
        <v>0</v>
      </c>
      <c r="F1" s="1"/>
      <c r="H1" s="1"/>
      <c r="J1" s="1"/>
    </row>
    <row r="2" spans="1:11">
      <c r="A2" s="19" t="s">
        <v>461</v>
      </c>
      <c r="B2" s="19"/>
      <c r="D2" s="1" t="s">
        <v>3</v>
      </c>
      <c r="F2" s="1" t="s">
        <v>3</v>
      </c>
      <c r="H2" s="1" t="s">
        <v>569</v>
      </c>
      <c r="J2" s="1" t="s">
        <v>570</v>
      </c>
    </row>
    <row r="3" spans="1:11">
      <c r="A3" s="11" t="s">
        <v>459</v>
      </c>
      <c r="B3" s="11" t="s">
        <v>460</v>
      </c>
      <c r="D3" s="2" t="s">
        <v>5</v>
      </c>
      <c r="F3" s="2" t="s">
        <v>6</v>
      </c>
      <c r="H3" s="2" t="s">
        <v>6</v>
      </c>
      <c r="J3" s="2" t="s">
        <v>6</v>
      </c>
    </row>
    <row r="4" spans="1:11">
      <c r="D4" s="4"/>
      <c r="F4" s="5"/>
    </row>
    <row r="5" spans="1:11">
      <c r="A5" t="s">
        <v>7</v>
      </c>
      <c r="B5" t="s">
        <v>520</v>
      </c>
      <c r="D5" s="3">
        <f>+assessment!H5</f>
        <v>7.9250143053346883E-4</v>
      </c>
      <c r="F5" s="16">
        <f>+assessment!J5</f>
        <v>40310.603269717394</v>
      </c>
      <c r="H5" s="16">
        <f t="shared" ref="H5:H68" si="0">-F5*0.25</f>
        <v>-10077.650817429349</v>
      </c>
      <c r="J5" s="16">
        <f t="shared" ref="J5:J29" si="1">SUM(F5:H5)</f>
        <v>30232.952452288046</v>
      </c>
      <c r="K5" s="16"/>
    </row>
    <row r="6" spans="1:11">
      <c r="A6" t="s">
        <v>8</v>
      </c>
      <c r="B6" t="s">
        <v>521</v>
      </c>
      <c r="D6" s="3">
        <f>+assessment!H6</f>
        <v>9.0210091184132692E-4</v>
      </c>
      <c r="F6" s="16">
        <f>+assessment!J6</f>
        <v>45885.383376541809</v>
      </c>
      <c r="H6" s="16">
        <f t="shared" si="0"/>
        <v>-11471.345844135452</v>
      </c>
      <c r="J6" s="16">
        <f t="shared" si="1"/>
        <v>34414.037532406357</v>
      </c>
      <c r="K6" s="16"/>
    </row>
    <row r="7" spans="1:11">
      <c r="A7" t="s">
        <v>9</v>
      </c>
      <c r="B7" t="s">
        <v>10</v>
      </c>
      <c r="D7" s="3">
        <f>+assessment!H7</f>
        <v>6.6445626693673607E-4</v>
      </c>
      <c r="F7" s="16">
        <f>+assessment!J7</f>
        <v>33797.583114183464</v>
      </c>
      <c r="H7" s="16">
        <f t="shared" si="0"/>
        <v>-8449.3957785458661</v>
      </c>
      <c r="J7" s="16">
        <f t="shared" si="1"/>
        <v>25348.187335637598</v>
      </c>
      <c r="K7" s="16"/>
    </row>
    <row r="8" spans="1:11">
      <c r="A8" t="s">
        <v>11</v>
      </c>
      <c r="B8" t="s">
        <v>12</v>
      </c>
      <c r="D8" s="3">
        <f>+assessment!H8</f>
        <v>2.8410440030055532E-4</v>
      </c>
      <c r="F8" s="16">
        <f>+assessment!J8</f>
        <v>14450.976776139722</v>
      </c>
      <c r="H8" s="16">
        <f t="shared" si="0"/>
        <v>-3612.7441940349304</v>
      </c>
      <c r="J8" s="16">
        <f t="shared" si="1"/>
        <v>10838.232582104791</v>
      </c>
      <c r="K8" s="16"/>
    </row>
    <row r="9" spans="1:11">
      <c r="A9" t="s">
        <v>13</v>
      </c>
      <c r="B9" t="s">
        <v>14</v>
      </c>
      <c r="D9" s="3">
        <f>+assessment!H9</f>
        <v>4.2811850228715517E-5</v>
      </c>
      <c r="F9" s="16">
        <f>+assessment!J9</f>
        <v>2177.6257345688518</v>
      </c>
      <c r="H9" s="16">
        <f t="shared" si="0"/>
        <v>-544.40643364221296</v>
      </c>
      <c r="J9" s="16">
        <f t="shared" si="1"/>
        <v>1633.2193009266389</v>
      </c>
      <c r="K9" s="16"/>
    </row>
    <row r="10" spans="1:11">
      <c r="A10" t="s">
        <v>15</v>
      </c>
      <c r="B10" t="s">
        <v>16</v>
      </c>
      <c r="D10" s="3">
        <f>+assessment!H10</f>
        <v>5.6921032857647016E-5</v>
      </c>
      <c r="F10" s="16">
        <f>+assessment!J10</f>
        <v>2895.2896295500818</v>
      </c>
      <c r="H10" s="16">
        <f t="shared" si="0"/>
        <v>-723.82240738752046</v>
      </c>
      <c r="J10" s="16">
        <f t="shared" si="1"/>
        <v>2171.4672221625615</v>
      </c>
      <c r="K10" s="16"/>
    </row>
    <row r="11" spans="1:11">
      <c r="A11" t="s">
        <v>17</v>
      </c>
      <c r="B11" t="s">
        <v>18</v>
      </c>
      <c r="D11" s="3">
        <f>+assessment!H11</f>
        <v>1.2567239061167995E-4</v>
      </c>
      <c r="F11" s="16">
        <f>+assessment!J11</f>
        <v>6392.3290037398156</v>
      </c>
      <c r="H11" s="16">
        <f t="shared" si="0"/>
        <v>-1598.0822509349539</v>
      </c>
      <c r="J11" s="16">
        <f t="shared" si="1"/>
        <v>4794.2467528048619</v>
      </c>
      <c r="K11" s="16"/>
    </row>
    <row r="12" spans="1:11">
      <c r="A12" t="s">
        <v>19</v>
      </c>
      <c r="B12" t="s">
        <v>20</v>
      </c>
      <c r="D12" s="3">
        <f>+assessment!H12</f>
        <v>3.0105146695065821E-5</v>
      </c>
      <c r="F12" s="16">
        <f>+assessment!J12</f>
        <v>1531.2989706334558</v>
      </c>
      <c r="H12" s="16">
        <f t="shared" si="0"/>
        <v>-382.82474265836396</v>
      </c>
      <c r="J12" s="16">
        <f t="shared" si="1"/>
        <v>1148.4742279750919</v>
      </c>
      <c r="K12" s="16"/>
    </row>
    <row r="13" spans="1:11">
      <c r="A13" t="s">
        <v>21</v>
      </c>
      <c r="B13" t="s">
        <v>22</v>
      </c>
      <c r="D13" s="3">
        <f>+assessment!H13</f>
        <v>1.2431868184941119E-4</v>
      </c>
      <c r="F13" s="16">
        <f>+assessment!J13</f>
        <v>6323.4725767907512</v>
      </c>
      <c r="H13" s="16">
        <f t="shared" si="0"/>
        <v>-1580.8681441976878</v>
      </c>
      <c r="J13" s="16">
        <f t="shared" si="1"/>
        <v>4742.6044325930634</v>
      </c>
      <c r="K13" s="16"/>
    </row>
    <row r="14" spans="1:11">
      <c r="A14" t="s">
        <v>23</v>
      </c>
      <c r="B14" t="s">
        <v>24</v>
      </c>
      <c r="D14" s="3">
        <f>+assessment!H14</f>
        <v>5.4872132904462841E-4</v>
      </c>
      <c r="F14" s="16">
        <f>+assessment!J14</f>
        <v>27910.722868803619</v>
      </c>
      <c r="H14" s="16">
        <f t="shared" si="0"/>
        <v>-6977.6807172009048</v>
      </c>
      <c r="J14" s="16">
        <f t="shared" si="1"/>
        <v>20933.042151602713</v>
      </c>
      <c r="K14" s="16"/>
    </row>
    <row r="15" spans="1:11">
      <c r="A15" t="s">
        <v>25</v>
      </c>
      <c r="B15" t="s">
        <v>26</v>
      </c>
      <c r="D15" s="3">
        <f>+assessment!H15</f>
        <v>7.9497051601339112E-6</v>
      </c>
      <c r="F15" s="16">
        <f>+assessment!J15</f>
        <v>404.36193358751262</v>
      </c>
      <c r="H15" s="16">
        <f t="shared" si="0"/>
        <v>-101.09048339687816</v>
      </c>
      <c r="J15" s="16">
        <f t="shared" si="1"/>
        <v>303.27145019063448</v>
      </c>
      <c r="K15" s="16"/>
    </row>
    <row r="16" spans="1:11">
      <c r="A16" t="s">
        <v>554</v>
      </c>
      <c r="B16" t="s">
        <v>555</v>
      </c>
      <c r="D16" s="3">
        <f>+assessment!H16</f>
        <v>2.9635093709330738E-5</v>
      </c>
      <c r="F16" s="16">
        <f>+assessment!J16</f>
        <v>1507.389714834437</v>
      </c>
      <c r="H16" s="16">
        <f t="shared" si="0"/>
        <v>-376.84742870860924</v>
      </c>
      <c r="J16" s="16">
        <f>SUM(F16:H16)</f>
        <v>1130.5422861258278</v>
      </c>
      <c r="K16" s="16"/>
    </row>
    <row r="17" spans="1:11">
      <c r="A17" t="s">
        <v>27</v>
      </c>
      <c r="B17" t="s">
        <v>522</v>
      </c>
      <c r="D17" s="3">
        <f>+assessment!H17</f>
        <v>8.9555907443419878E-5</v>
      </c>
      <c r="F17" s="16">
        <f>+assessment!J17</f>
        <v>4555.2632668197693</v>
      </c>
      <c r="H17" s="16">
        <f t="shared" si="0"/>
        <v>-1138.8158167049423</v>
      </c>
      <c r="J17" s="16">
        <f>SUM(F17:H17)</f>
        <v>3416.447450114827</v>
      </c>
      <c r="K17" s="16"/>
    </row>
    <row r="18" spans="1:11">
      <c r="A18" t="s">
        <v>28</v>
      </c>
      <c r="B18" t="s">
        <v>523</v>
      </c>
      <c r="D18" s="3">
        <f>+assessment!H18</f>
        <v>6.6784451187896333E-5</v>
      </c>
      <c r="F18" s="16">
        <f>+assessment!J18</f>
        <v>3396.9926270150777</v>
      </c>
      <c r="H18" s="16">
        <f t="shared" si="0"/>
        <v>-849.24815675376942</v>
      </c>
      <c r="J18" s="16">
        <f t="shared" si="1"/>
        <v>2547.7444702613084</v>
      </c>
      <c r="K18" s="16"/>
    </row>
    <row r="19" spans="1:11">
      <c r="A19" t="s">
        <v>29</v>
      </c>
      <c r="B19" t="s">
        <v>524</v>
      </c>
      <c r="D19" s="3">
        <f>+assessment!H19</f>
        <v>7.3925081259598599E-5</v>
      </c>
      <c r="F19" s="16">
        <f>+assessment!J19</f>
        <v>3760.200937847329</v>
      </c>
      <c r="H19" s="16">
        <f t="shared" si="0"/>
        <v>-940.05023446183225</v>
      </c>
      <c r="J19" s="16">
        <f t="shared" si="1"/>
        <v>2820.1507033854969</v>
      </c>
      <c r="K19" s="16"/>
    </row>
    <row r="20" spans="1:11">
      <c r="A20" t="s">
        <v>30</v>
      </c>
      <c r="B20" t="s">
        <v>525</v>
      </c>
      <c r="D20" s="3">
        <f>+assessment!H20</f>
        <v>6.3817737055880713E-5</v>
      </c>
      <c r="F20" s="16">
        <f>+assessment!J20</f>
        <v>3246.0906452863583</v>
      </c>
      <c r="H20" s="16">
        <f t="shared" si="0"/>
        <v>-811.52266132158957</v>
      </c>
      <c r="J20" s="16">
        <f t="shared" si="1"/>
        <v>2434.5679839647687</v>
      </c>
      <c r="K20" s="16"/>
    </row>
    <row r="21" spans="1:11">
      <c r="A21" t="s">
        <v>31</v>
      </c>
      <c r="B21" t="s">
        <v>526</v>
      </c>
      <c r="D21" s="3">
        <f>+assessment!H21</f>
        <v>1.1555576763691763E-4</v>
      </c>
      <c r="F21" s="16">
        <f>+assessment!J21</f>
        <v>5877.7467462788554</v>
      </c>
      <c r="H21" s="16">
        <f t="shared" si="0"/>
        <v>-1469.4366865697139</v>
      </c>
      <c r="J21" s="16">
        <f t="shared" si="1"/>
        <v>4408.3100597091416</v>
      </c>
      <c r="K21" s="16"/>
    </row>
    <row r="22" spans="1:11">
      <c r="A22" t="s">
        <v>32</v>
      </c>
      <c r="B22" t="s">
        <v>527</v>
      </c>
      <c r="D22" s="3">
        <f>+assessment!H22</f>
        <v>2.9567129113822237E-5</v>
      </c>
      <c r="F22" s="16">
        <f>+assessment!J22</f>
        <v>1503.9326941397414</v>
      </c>
      <c r="H22" s="16">
        <f t="shared" si="0"/>
        <v>-375.98317353493536</v>
      </c>
      <c r="J22" s="16">
        <f t="shared" si="1"/>
        <v>1127.9495206048061</v>
      </c>
      <c r="K22" s="16"/>
    </row>
    <row r="23" spans="1:11">
      <c r="A23" t="s">
        <v>33</v>
      </c>
      <c r="B23" t="s">
        <v>528</v>
      </c>
      <c r="D23" s="3">
        <f>+assessment!H23</f>
        <v>4.4304977558645904E-5</v>
      </c>
      <c r="F23" s="16">
        <f>+assessment!J23</f>
        <v>2253.5736901296141</v>
      </c>
      <c r="H23" s="16">
        <f t="shared" si="0"/>
        <v>-563.39342253240352</v>
      </c>
      <c r="J23" s="16">
        <f t="shared" si="1"/>
        <v>1690.1802675972106</v>
      </c>
      <c r="K23" s="16"/>
    </row>
    <row r="24" spans="1:11">
      <c r="A24" t="s">
        <v>34</v>
      </c>
      <c r="B24" t="s">
        <v>529</v>
      </c>
      <c r="D24" s="3">
        <f>+assessment!H24</f>
        <v>3.0272538584443974E-5</v>
      </c>
      <c r="F24" s="16">
        <f>+assessment!J24</f>
        <v>1539.8133628898195</v>
      </c>
      <c r="H24" s="16">
        <f t="shared" si="0"/>
        <v>-384.95334072245487</v>
      </c>
      <c r="J24" s="16">
        <f t="shared" si="1"/>
        <v>1154.8600221673646</v>
      </c>
      <c r="K24" s="16"/>
    </row>
    <row r="25" spans="1:11">
      <c r="A25" t="s">
        <v>35</v>
      </c>
      <c r="B25" t="s">
        <v>530</v>
      </c>
      <c r="D25" s="3">
        <f>+assessment!H25</f>
        <v>9.1171160231446247E-5</v>
      </c>
      <c r="F25" s="16">
        <f>+assessment!J25</f>
        <v>4637.4231365812739</v>
      </c>
      <c r="H25" s="16">
        <f t="shared" si="0"/>
        <v>-1159.3557841453185</v>
      </c>
      <c r="J25" s="16">
        <f t="shared" si="1"/>
        <v>3478.0673524359554</v>
      </c>
      <c r="K25" s="16"/>
    </row>
    <row r="26" spans="1:11">
      <c r="A26" t="s">
        <v>36</v>
      </c>
      <c r="B26" t="s">
        <v>531</v>
      </c>
      <c r="D26" s="3">
        <f>+assessment!H26</f>
        <v>2.8857285356210292E-5</v>
      </c>
      <c r="F26" s="16">
        <f>+assessment!J26</f>
        <v>1467.8264752811597</v>
      </c>
      <c r="H26" s="16">
        <f t="shared" si="0"/>
        <v>-366.95661882028992</v>
      </c>
      <c r="J26" s="16">
        <f t="shared" si="1"/>
        <v>1100.8698564608699</v>
      </c>
      <c r="K26" s="16"/>
    </row>
    <row r="27" spans="1:11">
      <c r="A27" t="s">
        <v>37</v>
      </c>
      <c r="B27" t="s">
        <v>532</v>
      </c>
      <c r="D27" s="3">
        <f>+assessment!H27</f>
        <v>4.5383710306253373E-5</v>
      </c>
      <c r="F27" s="16">
        <f>+assessment!J27</f>
        <v>2308.4434558454759</v>
      </c>
      <c r="H27" s="16">
        <f t="shared" si="0"/>
        <v>-577.11086396136898</v>
      </c>
      <c r="J27" s="16">
        <f t="shared" si="1"/>
        <v>1731.3325918841069</v>
      </c>
      <c r="K27" s="16"/>
    </row>
    <row r="28" spans="1:11">
      <c r="A28" t="s">
        <v>38</v>
      </c>
      <c r="B28" t="s">
        <v>533</v>
      </c>
      <c r="D28" s="3">
        <f>+assessment!H28</f>
        <v>3.2471662718055415E-5</v>
      </c>
      <c r="F28" s="16">
        <f>+assessment!J28</f>
        <v>1651.6718619100657</v>
      </c>
      <c r="H28" s="16">
        <f t="shared" si="0"/>
        <v>-412.91796547751642</v>
      </c>
      <c r="J28" s="16">
        <f t="shared" si="1"/>
        <v>1238.7538964325493</v>
      </c>
      <c r="K28" s="16"/>
    </row>
    <row r="29" spans="1:11">
      <c r="A29" t="s">
        <v>39</v>
      </c>
      <c r="B29" t="s">
        <v>534</v>
      </c>
      <c r="D29" s="3">
        <f>+assessment!H29</f>
        <v>5.5479724906033734E-5</v>
      </c>
      <c r="F29" s="16">
        <f>+assessment!J29</f>
        <v>2821.9774678447557</v>
      </c>
      <c r="H29" s="16">
        <f t="shared" si="0"/>
        <v>-705.49436696118892</v>
      </c>
      <c r="J29" s="16">
        <f t="shared" si="1"/>
        <v>2116.4831008835667</v>
      </c>
      <c r="K29" s="16"/>
    </row>
    <row r="30" spans="1:11">
      <c r="A30" t="s">
        <v>40</v>
      </c>
      <c r="B30" t="s">
        <v>535</v>
      </c>
      <c r="D30" s="3">
        <f>+assessment!H30</f>
        <v>1.1202345919440434E-3</v>
      </c>
      <c r="F30" s="16">
        <f>+assessment!J30</f>
        <v>56980.757970963692</v>
      </c>
      <c r="H30" s="16">
        <f t="shared" si="0"/>
        <v>-14245.189492740923</v>
      </c>
      <c r="J30" s="16">
        <f t="shared" ref="J30:J87" si="2">SUM(F30:H30)</f>
        <v>42735.568478222769</v>
      </c>
      <c r="K30" s="16"/>
    </row>
    <row r="31" spans="1:11">
      <c r="A31" t="s">
        <v>41</v>
      </c>
      <c r="B31" t="s">
        <v>536</v>
      </c>
      <c r="D31" s="3">
        <f>+assessment!H31</f>
        <v>9.5501958114101882E-3</v>
      </c>
      <c r="F31" s="16">
        <f>+assessment!J31</f>
        <v>485770.92692782806</v>
      </c>
      <c r="H31" s="16">
        <f t="shared" si="0"/>
        <v>-121442.73173195701</v>
      </c>
      <c r="J31" s="16">
        <f t="shared" si="2"/>
        <v>364328.19519587106</v>
      </c>
      <c r="K31" s="16"/>
    </row>
    <row r="32" spans="1:11">
      <c r="A32" t="s">
        <v>42</v>
      </c>
      <c r="B32" t="s">
        <v>43</v>
      </c>
      <c r="D32" s="3">
        <f>+assessment!H32</f>
        <v>2.0248734461165741E-5</v>
      </c>
      <c r="F32" s="16">
        <f>+assessment!J32</f>
        <v>1029.9523384184424</v>
      </c>
      <c r="H32" s="16">
        <f t="shared" si="0"/>
        <v>-257.48808460461061</v>
      </c>
      <c r="J32" s="16">
        <f t="shared" si="2"/>
        <v>772.46425381383187</v>
      </c>
      <c r="K32" s="16"/>
    </row>
    <row r="33" spans="1:11">
      <c r="A33" t="s">
        <v>44</v>
      </c>
      <c r="B33" t="s">
        <v>45</v>
      </c>
      <c r="D33" s="3">
        <f>+assessment!H33</f>
        <v>1.3879870519934685E-5</v>
      </c>
      <c r="F33" s="16">
        <f>+assessment!J33</f>
        <v>705.99992934713589</v>
      </c>
      <c r="H33" s="16">
        <f t="shared" si="0"/>
        <v>-176.49998233678397</v>
      </c>
      <c r="J33" s="16">
        <f t="shared" si="2"/>
        <v>529.49994701035189</v>
      </c>
      <c r="K33" s="16"/>
    </row>
    <row r="34" spans="1:11">
      <c r="A34" t="s">
        <v>46</v>
      </c>
      <c r="B34" t="s">
        <v>47</v>
      </c>
      <c r="D34" s="3">
        <f>+assessment!H34</f>
        <v>4.5187929947396161E-4</v>
      </c>
      <c r="F34" s="16">
        <f>+assessment!J34</f>
        <v>22984.850834440742</v>
      </c>
      <c r="H34" s="16">
        <f t="shared" si="0"/>
        <v>-5746.2127086101855</v>
      </c>
      <c r="J34" s="16">
        <f t="shared" si="2"/>
        <v>17238.638125830556</v>
      </c>
      <c r="K34" s="16"/>
    </row>
    <row r="35" spans="1:11">
      <c r="A35" t="s">
        <v>48</v>
      </c>
      <c r="B35" t="s">
        <v>49</v>
      </c>
      <c r="D35" s="3">
        <f>+assessment!H35</f>
        <v>1.0828710798845922E-2</v>
      </c>
      <c r="F35" s="16">
        <f>+assessment!J35</f>
        <v>550802.62081160711</v>
      </c>
      <c r="H35" s="16">
        <f t="shared" si="0"/>
        <v>-137700.65520290178</v>
      </c>
      <c r="J35" s="16">
        <f t="shared" si="2"/>
        <v>413101.9656087053</v>
      </c>
      <c r="K35" s="16"/>
    </row>
    <row r="36" spans="1:11">
      <c r="A36" t="s">
        <v>50</v>
      </c>
      <c r="B36" t="s">
        <v>502</v>
      </c>
      <c r="D36" s="3">
        <f>+assessment!H36</f>
        <v>1.1574386389600379E-3</v>
      </c>
      <c r="F36" s="16">
        <f>+assessment!J36</f>
        <v>58873.142667708205</v>
      </c>
      <c r="H36" s="16">
        <f t="shared" si="0"/>
        <v>-14718.285666927051</v>
      </c>
      <c r="J36" s="16">
        <f t="shared" si="2"/>
        <v>44154.85700078115</v>
      </c>
      <c r="K36" s="16"/>
    </row>
    <row r="37" spans="1:11">
      <c r="A37" t="s">
        <v>51</v>
      </c>
      <c r="B37" t="s">
        <v>52</v>
      </c>
      <c r="D37" s="3">
        <f>+assessment!H37</f>
        <v>5.6339843511193331E-3</v>
      </c>
      <c r="F37" s="16">
        <f>+assessment!J37</f>
        <v>286572.74202380935</v>
      </c>
      <c r="H37" s="16">
        <f t="shared" si="0"/>
        <v>-71643.185505952337</v>
      </c>
      <c r="J37" s="16">
        <f t="shared" si="2"/>
        <v>214929.55651785701</v>
      </c>
      <c r="K37" s="16"/>
    </row>
    <row r="38" spans="1:11">
      <c r="A38" t="s">
        <v>53</v>
      </c>
      <c r="B38" t="s">
        <v>54</v>
      </c>
      <c r="D38" s="3">
        <f>+assessment!H38</f>
        <v>1.3156705339119673E-3</v>
      </c>
      <c r="F38" s="16">
        <f>+assessment!J38</f>
        <v>66921.611599466749</v>
      </c>
      <c r="H38" s="16">
        <f t="shared" si="0"/>
        <v>-16730.402899866687</v>
      </c>
      <c r="J38" s="16">
        <f t="shared" si="2"/>
        <v>50191.208699600058</v>
      </c>
      <c r="K38" s="16"/>
    </row>
    <row r="39" spans="1:11">
      <c r="A39" t="s">
        <v>55</v>
      </c>
      <c r="B39" t="s">
        <v>56</v>
      </c>
      <c r="D39" s="3">
        <f>+assessment!H39</f>
        <v>2.2011596762941158E-4</v>
      </c>
      <c r="F39" s="16">
        <f>+assessment!J39</f>
        <v>11196.203694504804</v>
      </c>
      <c r="H39" s="16">
        <f t="shared" si="0"/>
        <v>-2799.050923626201</v>
      </c>
      <c r="J39" s="16">
        <f t="shared" si="2"/>
        <v>8397.1527708786034</v>
      </c>
      <c r="K39" s="16"/>
    </row>
    <row r="40" spans="1:11">
      <c r="A40" t="s">
        <v>57</v>
      </c>
      <c r="B40" t="s">
        <v>58</v>
      </c>
      <c r="D40" s="3">
        <f>+assessment!H40</f>
        <v>3.3391680626327697E-4</v>
      </c>
      <c r="F40" s="16">
        <f>+assessment!J40</f>
        <v>16984.68593717142</v>
      </c>
      <c r="H40" s="16">
        <f t="shared" si="0"/>
        <v>-4246.171484292855</v>
      </c>
      <c r="J40" s="16">
        <f t="shared" si="2"/>
        <v>12738.514452878564</v>
      </c>
      <c r="K40" s="16"/>
    </row>
    <row r="41" spans="1:11">
      <c r="A41" t="s">
        <v>59</v>
      </c>
      <c r="B41" t="s">
        <v>60</v>
      </c>
      <c r="D41" s="3">
        <f>+assessment!H41</f>
        <v>3.1661993915201389E-4</v>
      </c>
      <c r="F41" s="16">
        <f>+assessment!J41</f>
        <v>16104.880398572204</v>
      </c>
      <c r="H41" s="16">
        <f t="shared" si="0"/>
        <v>-4026.2200996430511</v>
      </c>
      <c r="J41" s="16">
        <f t="shared" si="2"/>
        <v>12078.660298929153</v>
      </c>
      <c r="K41" s="16"/>
    </row>
    <row r="42" spans="1:11">
      <c r="A42" t="s">
        <v>61</v>
      </c>
      <c r="B42" t="s">
        <v>537</v>
      </c>
      <c r="D42" s="3">
        <f>+assessment!H42</f>
        <v>1.6406217680398302E-4</v>
      </c>
      <c r="F42" s="16">
        <f>+assessment!J42</f>
        <v>8345.0263506272531</v>
      </c>
      <c r="H42" s="16">
        <f t="shared" si="0"/>
        <v>-2086.2565876568133</v>
      </c>
      <c r="J42" s="16">
        <f t="shared" si="2"/>
        <v>6258.7697629704398</v>
      </c>
      <c r="K42" s="16"/>
    </row>
    <row r="43" spans="1:11">
      <c r="A43" t="s">
        <v>62</v>
      </c>
      <c r="B43" t="s">
        <v>63</v>
      </c>
      <c r="D43" s="3">
        <f>+assessment!H43</f>
        <v>3.3342370697085014E-4</v>
      </c>
      <c r="F43" s="16">
        <f>+assessment!J43</f>
        <v>16959.604430458916</v>
      </c>
      <c r="H43" s="16">
        <f t="shared" si="0"/>
        <v>-4239.901107614729</v>
      </c>
      <c r="J43" s="16">
        <f t="shared" si="2"/>
        <v>12719.703322844187</v>
      </c>
      <c r="K43" s="16"/>
    </row>
    <row r="44" spans="1:11">
      <c r="A44" t="s">
        <v>64</v>
      </c>
      <c r="B44" t="s">
        <v>538</v>
      </c>
      <c r="D44" s="3">
        <f>+assessment!H44</f>
        <v>1.0329467955802127E-2</v>
      </c>
      <c r="F44" s="16">
        <f>+assessment!J44</f>
        <v>525408.62225738715</v>
      </c>
      <c r="H44" s="16">
        <f t="shared" si="0"/>
        <v>-131352.15556434679</v>
      </c>
      <c r="J44" s="16">
        <f t="shared" si="2"/>
        <v>394056.46669304033</v>
      </c>
      <c r="K44" s="16"/>
    </row>
    <row r="45" spans="1:11">
      <c r="A45" t="s">
        <v>562</v>
      </c>
      <c r="B45" t="s">
        <v>563</v>
      </c>
      <c r="D45" s="3">
        <f>+assessment!H45</f>
        <v>1.0119011533532365E-5</v>
      </c>
      <c r="F45" s="16">
        <f>+assessment!J45</f>
        <v>514.70375155706574</v>
      </c>
      <c r="H45" s="16">
        <f t="shared" si="0"/>
        <v>-128.67593788926644</v>
      </c>
      <c r="J45" s="16">
        <f t="shared" si="2"/>
        <v>386.02781366779931</v>
      </c>
      <c r="K45" s="16"/>
    </row>
    <row r="46" spans="1:11">
      <c r="A46" t="s">
        <v>65</v>
      </c>
      <c r="B46" t="s">
        <v>66</v>
      </c>
      <c r="D46" s="3">
        <f>+assessment!H46</f>
        <v>3.1918677702426129E-4</v>
      </c>
      <c r="F46" s="16">
        <f>+assessment!J46</f>
        <v>16235.442665262624</v>
      </c>
      <c r="H46" s="16">
        <f t="shared" si="0"/>
        <v>-4058.8606663156561</v>
      </c>
      <c r="J46" s="16">
        <f t="shared" si="2"/>
        <v>12176.581998946967</v>
      </c>
      <c r="K46" s="16"/>
    </row>
    <row r="47" spans="1:11">
      <c r="A47" t="s">
        <v>67</v>
      </c>
      <c r="B47" t="s">
        <v>68</v>
      </c>
      <c r="D47" s="3">
        <f>+assessment!H47</f>
        <v>5.9863608636595339E-4</v>
      </c>
      <c r="F47" s="16">
        <f>+assessment!J47</f>
        <v>30449.638134016102</v>
      </c>
      <c r="H47" s="16">
        <f t="shared" si="0"/>
        <v>-7612.4095335040256</v>
      </c>
      <c r="J47" s="16">
        <f t="shared" si="2"/>
        <v>22837.228600512077</v>
      </c>
      <c r="K47" s="16"/>
    </row>
    <row r="48" spans="1:11">
      <c r="A48" t="s">
        <v>69</v>
      </c>
      <c r="B48" t="s">
        <v>70</v>
      </c>
      <c r="D48" s="3">
        <f>+assessment!H48</f>
        <v>1.7526059481076329E-5</v>
      </c>
      <c r="F48" s="16">
        <f>+assessment!J48</f>
        <v>891.46341369701884</v>
      </c>
      <c r="H48" s="16">
        <f t="shared" si="0"/>
        <v>-222.86585342425471</v>
      </c>
      <c r="J48" s="16">
        <f t="shared" si="2"/>
        <v>668.5975602727641</v>
      </c>
      <c r="K48" s="16"/>
    </row>
    <row r="49" spans="1:11">
      <c r="A49" t="s">
        <v>71</v>
      </c>
      <c r="B49" t="s">
        <v>72</v>
      </c>
      <c r="D49" s="3">
        <f>+assessment!H49</f>
        <v>1.5954087331535494E-5</v>
      </c>
      <c r="F49" s="16">
        <f>+assessment!J49</f>
        <v>811.50501459541704</v>
      </c>
      <c r="H49" s="16">
        <f t="shared" si="0"/>
        <v>-202.87625364885426</v>
      </c>
      <c r="J49" s="16">
        <f t="shared" si="2"/>
        <v>608.62876094656281</v>
      </c>
      <c r="K49" s="16"/>
    </row>
    <row r="50" spans="1:11">
      <c r="A50" t="s">
        <v>73</v>
      </c>
      <c r="B50" t="s">
        <v>74</v>
      </c>
      <c r="D50" s="3">
        <f>+assessment!H50</f>
        <v>1.2844410933310555E-5</v>
      </c>
      <c r="F50" s="16">
        <f>+assessment!J50</f>
        <v>653.33125394785782</v>
      </c>
      <c r="H50" s="16">
        <f t="shared" si="0"/>
        <v>-163.33281348696445</v>
      </c>
      <c r="J50" s="16">
        <f t="shared" si="2"/>
        <v>489.99844046089333</v>
      </c>
      <c r="K50" s="16"/>
    </row>
    <row r="51" spans="1:11">
      <c r="A51" t="s">
        <v>75</v>
      </c>
      <c r="B51" t="s">
        <v>76</v>
      </c>
      <c r="D51" s="3">
        <f>+assessment!H51</f>
        <v>6.3949849422757413E-5</v>
      </c>
      <c r="F51" s="16">
        <f>+assessment!J51</f>
        <v>3252.8105438291345</v>
      </c>
      <c r="H51" s="16">
        <f t="shared" si="0"/>
        <v>-813.20263595728363</v>
      </c>
      <c r="J51" s="16">
        <f t="shared" si="2"/>
        <v>2439.6079078718508</v>
      </c>
      <c r="K51" s="16"/>
    </row>
    <row r="52" spans="1:11">
      <c r="A52" t="s">
        <v>77</v>
      </c>
      <c r="B52" t="s">
        <v>78</v>
      </c>
      <c r="D52" s="3">
        <f>+assessment!H52</f>
        <v>1.7542895160937057E-5</v>
      </c>
      <c r="F52" s="16">
        <f>+assessment!J52</f>
        <v>892.3197609356414</v>
      </c>
      <c r="H52" s="16">
        <f t="shared" si="0"/>
        <v>-223.07994023391035</v>
      </c>
      <c r="J52" s="16">
        <f t="shared" si="2"/>
        <v>669.23982070173111</v>
      </c>
      <c r="K52" s="16"/>
    </row>
    <row r="53" spans="1:11">
      <c r="A53" t="s">
        <v>79</v>
      </c>
      <c r="B53" t="s">
        <v>80</v>
      </c>
      <c r="D53" s="3">
        <f>+assessment!H53</f>
        <v>1.859247170979121E-4</v>
      </c>
      <c r="F53" s="16">
        <f>+assessment!J53</f>
        <v>9457.064959394871</v>
      </c>
      <c r="H53" s="16">
        <f t="shared" si="0"/>
        <v>-2364.2662398487178</v>
      </c>
      <c r="J53" s="16">
        <f t="shared" si="2"/>
        <v>7092.7987195461537</v>
      </c>
      <c r="K53" s="16"/>
    </row>
    <row r="54" spans="1:11">
      <c r="A54" t="s">
        <v>81</v>
      </c>
      <c r="B54" t="s">
        <v>503</v>
      </c>
      <c r="D54" s="3">
        <f>+assessment!H54</f>
        <v>7.0152846754953206E-4</v>
      </c>
      <c r="F54" s="16">
        <f>+assessment!J54</f>
        <v>35683.261440633731</v>
      </c>
      <c r="H54" s="16">
        <f t="shared" si="0"/>
        <v>-8920.8153601584327</v>
      </c>
      <c r="J54" s="16">
        <f t="shared" si="2"/>
        <v>26762.446080475296</v>
      </c>
      <c r="K54" s="16"/>
    </row>
    <row r="55" spans="1:11">
      <c r="A55" t="s">
        <v>82</v>
      </c>
      <c r="B55" t="s">
        <v>83</v>
      </c>
      <c r="D55" s="3">
        <f>+assessment!H55</f>
        <v>7.7624292714415265E-6</v>
      </c>
      <c r="F55" s="16">
        <f>+assessment!J55</f>
        <v>394.83614125426629</v>
      </c>
      <c r="H55" s="16">
        <f t="shared" si="0"/>
        <v>-98.709035313566574</v>
      </c>
      <c r="J55" s="16">
        <f t="shared" si="2"/>
        <v>296.12710594069972</v>
      </c>
      <c r="K55" s="16"/>
    </row>
    <row r="56" spans="1:11">
      <c r="A56" t="s">
        <v>84</v>
      </c>
      <c r="B56" s="36" t="s">
        <v>566</v>
      </c>
      <c r="D56" s="3">
        <f>+assessment!H56</f>
        <v>6.8007699948627771E-3</v>
      </c>
      <c r="F56" s="16">
        <f>+assessment!J56</f>
        <v>345921.32030218944</v>
      </c>
      <c r="H56" s="16">
        <f t="shared" si="0"/>
        <v>-86480.330075547361</v>
      </c>
      <c r="J56" s="16">
        <f t="shared" si="2"/>
        <v>259440.99022664208</v>
      </c>
      <c r="K56" s="16"/>
    </row>
    <row r="57" spans="1:11">
      <c r="A57" t="s">
        <v>85</v>
      </c>
      <c r="B57" t="s">
        <v>86</v>
      </c>
      <c r="D57" s="3">
        <f>+assessment!H57</f>
        <v>7.0533031829699737E-4</v>
      </c>
      <c r="F57" s="16">
        <f>+assessment!J57</f>
        <v>35876.642665281601</v>
      </c>
      <c r="H57" s="16">
        <f t="shared" si="0"/>
        <v>-8969.1606663204002</v>
      </c>
      <c r="J57" s="16">
        <f t="shared" si="2"/>
        <v>26907.481998961201</v>
      </c>
      <c r="K57" s="16"/>
    </row>
    <row r="58" spans="1:11">
      <c r="A58" t="s">
        <v>87</v>
      </c>
      <c r="B58" t="s">
        <v>88</v>
      </c>
      <c r="D58" s="3">
        <f>+assessment!H58</f>
        <v>5.2493830760402142E-2</v>
      </c>
      <c r="F58" s="16">
        <f>+assessment!J58</f>
        <v>2670099.8942876896</v>
      </c>
      <c r="H58" s="16">
        <f t="shared" si="0"/>
        <v>-667524.9735719224</v>
      </c>
      <c r="J58" s="16">
        <f t="shared" si="2"/>
        <v>2002574.9207157672</v>
      </c>
      <c r="K58" s="16"/>
    </row>
    <row r="59" spans="1:11">
      <c r="A59" t="s">
        <v>89</v>
      </c>
      <c r="B59" s="36" t="s">
        <v>574</v>
      </c>
      <c r="D59" s="3">
        <f>+assessment!H59</f>
        <v>5.4362315759309174E-5</v>
      </c>
      <c r="F59" s="16">
        <f>+assessment!J59</f>
        <v>2765.140426209075</v>
      </c>
      <c r="H59" s="16">
        <f t="shared" si="0"/>
        <v>-691.28510655226876</v>
      </c>
      <c r="J59" s="16">
        <f t="shared" si="2"/>
        <v>2073.8553196568064</v>
      </c>
      <c r="K59" s="16"/>
    </row>
    <row r="60" spans="1:11">
      <c r="A60" t="s">
        <v>90</v>
      </c>
      <c r="B60" t="s">
        <v>91</v>
      </c>
      <c r="D60" s="3">
        <f>+assessment!H60</f>
        <v>1.8936633189464453E-5</v>
      </c>
      <c r="F60" s="16">
        <f>+assessment!J60</f>
        <v>963.21227742241547</v>
      </c>
      <c r="H60" s="16">
        <f t="shared" si="0"/>
        <v>-240.80306935560387</v>
      </c>
      <c r="J60" s="16">
        <f t="shared" si="2"/>
        <v>722.40920806681163</v>
      </c>
      <c r="K60" s="16"/>
    </row>
    <row r="61" spans="1:11">
      <c r="A61" t="s">
        <v>92</v>
      </c>
      <c r="B61" t="s">
        <v>93</v>
      </c>
      <c r="D61" s="3">
        <f>+assessment!H61</f>
        <v>4.0655101693721067E-5</v>
      </c>
      <c r="F61" s="16">
        <f>+assessment!J61</f>
        <v>2067.9226713350326</v>
      </c>
      <c r="H61" s="16">
        <f t="shared" si="0"/>
        <v>-516.98066783375816</v>
      </c>
      <c r="J61" s="16">
        <f t="shared" si="2"/>
        <v>1550.9420035012745</v>
      </c>
      <c r="K61" s="16"/>
    </row>
    <row r="62" spans="1:11">
      <c r="A62" t="s">
        <v>495</v>
      </c>
      <c r="B62" t="s">
        <v>496</v>
      </c>
      <c r="D62" s="3">
        <f>+assessment!H62</f>
        <v>5.2567055987286823E-4</v>
      </c>
      <c r="F62" s="16">
        <f>+assessment!J62</f>
        <v>26738.244971168562</v>
      </c>
      <c r="H62" s="16">
        <f t="shared" si="0"/>
        <v>-6684.5612427921405</v>
      </c>
      <c r="J62" s="16">
        <f t="shared" si="2"/>
        <v>20053.683728376422</v>
      </c>
      <c r="K62" s="16"/>
    </row>
    <row r="63" spans="1:11">
      <c r="A63" t="s">
        <v>94</v>
      </c>
      <c r="B63" t="s">
        <v>497</v>
      </c>
      <c r="D63" s="3">
        <f>+assessment!H63</f>
        <v>1.0651463662730682E-4</v>
      </c>
      <c r="F63" s="16">
        <f>+assessment!J63</f>
        <v>5417.869412060506</v>
      </c>
      <c r="H63" s="16">
        <f t="shared" si="0"/>
        <v>-1354.4673530151265</v>
      </c>
      <c r="J63" s="16">
        <f t="shared" si="2"/>
        <v>4063.4020590453792</v>
      </c>
      <c r="K63" s="16"/>
    </row>
    <row r="64" spans="1:11">
      <c r="A64" t="s">
        <v>95</v>
      </c>
      <c r="B64" t="s">
        <v>96</v>
      </c>
      <c r="D64" s="3">
        <f>+assessment!H64</f>
        <v>4.0307563842445184E-4</v>
      </c>
      <c r="F64" s="16">
        <f>+assessment!J64</f>
        <v>20502.451506338246</v>
      </c>
      <c r="H64" s="16">
        <f t="shared" si="0"/>
        <v>-5125.6128765845615</v>
      </c>
      <c r="J64" s="16">
        <f t="shared" si="2"/>
        <v>15376.838629753685</v>
      </c>
      <c r="K64" s="16"/>
    </row>
    <row r="65" spans="1:11">
      <c r="A65" t="s">
        <v>97</v>
      </c>
      <c r="B65" t="s">
        <v>98</v>
      </c>
      <c r="D65" s="3">
        <f>+assessment!H65</f>
        <v>7.7090462770287253E-4</v>
      </c>
      <c r="F65" s="16">
        <f>+assessment!J65</f>
        <v>39212.081403059754</v>
      </c>
      <c r="H65" s="16">
        <f t="shared" si="0"/>
        <v>-9803.0203507649385</v>
      </c>
      <c r="J65" s="16">
        <f t="shared" si="2"/>
        <v>29409.061052294815</v>
      </c>
      <c r="K65" s="16"/>
    </row>
    <row r="66" spans="1:11">
      <c r="A66" t="s">
        <v>99</v>
      </c>
      <c r="B66" t="s">
        <v>100</v>
      </c>
      <c r="D66" s="3">
        <f>+assessment!H66</f>
        <v>3.6055304192603114E-3</v>
      </c>
      <c r="F66" s="16">
        <f>+assessment!J66</f>
        <v>183395.38669332687</v>
      </c>
      <c r="H66" s="16">
        <f t="shared" si="0"/>
        <v>-45848.846673331718</v>
      </c>
      <c r="J66" s="16">
        <f t="shared" si="2"/>
        <v>137546.54001999515</v>
      </c>
      <c r="K66" s="16"/>
    </row>
    <row r="67" spans="1:11">
      <c r="A67" t="s">
        <v>101</v>
      </c>
      <c r="B67" t="s">
        <v>539</v>
      </c>
      <c r="D67" s="3">
        <f>+assessment!H67</f>
        <v>1.5586386426965802E-3</v>
      </c>
      <c r="F67" s="16">
        <f>+assessment!J67</f>
        <v>79280.189973031505</v>
      </c>
      <c r="H67" s="16">
        <f t="shared" si="0"/>
        <v>-19820.047493257876</v>
      </c>
      <c r="J67" s="16">
        <f t="shared" si="2"/>
        <v>59460.142479773625</v>
      </c>
      <c r="K67" s="16"/>
    </row>
    <row r="68" spans="1:11">
      <c r="A68" t="s">
        <v>102</v>
      </c>
      <c r="B68" t="s">
        <v>103</v>
      </c>
      <c r="D68" s="3">
        <f>+assessment!H68</f>
        <v>3.5587616555950551E-5</v>
      </c>
      <c r="F68" s="16">
        <f>+assessment!J68</f>
        <v>1810.1649246690729</v>
      </c>
      <c r="H68" s="16">
        <f t="shared" si="0"/>
        <v>-452.54123116726822</v>
      </c>
      <c r="J68" s="16">
        <f t="shared" si="2"/>
        <v>1357.6236935018046</v>
      </c>
      <c r="K68" s="16"/>
    </row>
    <row r="69" spans="1:11">
      <c r="A69" t="s">
        <v>104</v>
      </c>
      <c r="B69" t="s">
        <v>105</v>
      </c>
      <c r="D69" s="3">
        <f>+assessment!H69</f>
        <v>6.12417894627871E-5</v>
      </c>
      <c r="F69" s="16">
        <f>+assessment!J69</f>
        <v>3115.0650124381223</v>
      </c>
      <c r="H69" s="16">
        <f t="shared" ref="H69:H133" si="3">-F69*0.25</f>
        <v>-778.76625310953057</v>
      </c>
      <c r="J69" s="16">
        <f t="shared" si="2"/>
        <v>2336.2987593285916</v>
      </c>
      <c r="K69" s="16"/>
    </row>
    <row r="70" spans="1:11">
      <c r="A70" t="s">
        <v>106</v>
      </c>
      <c r="B70" t="s">
        <v>107</v>
      </c>
      <c r="D70" s="3">
        <f>+assessment!H70</f>
        <v>2.3828338523908944E-3</v>
      </c>
      <c r="F70" s="16">
        <f>+assessment!J70</f>
        <v>121202.89803984796</v>
      </c>
      <c r="H70" s="16">
        <f t="shared" si="3"/>
        <v>-30300.72450996199</v>
      </c>
      <c r="J70" s="16">
        <f t="shared" si="2"/>
        <v>90902.173529885971</v>
      </c>
      <c r="K70" s="16"/>
    </row>
    <row r="71" spans="1:11">
      <c r="A71" t="s">
        <v>108</v>
      </c>
      <c r="B71" t="s">
        <v>109</v>
      </c>
      <c r="D71" s="3">
        <f>+assessment!H71</f>
        <v>3.2543386351036439E-5</v>
      </c>
      <c r="F71" s="16">
        <f>+assessment!J71</f>
        <v>1655.3200861312064</v>
      </c>
      <c r="H71" s="16">
        <f t="shared" si="3"/>
        <v>-413.8300215328016</v>
      </c>
      <c r="J71" s="16">
        <f t="shared" si="2"/>
        <v>1241.4900645984048</v>
      </c>
      <c r="K71" s="16"/>
    </row>
    <row r="72" spans="1:11">
      <c r="A72" t="s">
        <v>110</v>
      </c>
      <c r="B72" t="s">
        <v>111</v>
      </c>
      <c r="D72" s="3">
        <f>+assessment!H72</f>
        <v>4.6221494430189387E-5</v>
      </c>
      <c r="F72" s="16">
        <f>+assessment!J72</f>
        <v>2351.0573643439366</v>
      </c>
      <c r="H72" s="16">
        <f t="shared" si="3"/>
        <v>-587.76434108598414</v>
      </c>
      <c r="J72" s="16">
        <f t="shared" si="2"/>
        <v>1763.2930232579524</v>
      </c>
      <c r="K72" s="16"/>
    </row>
    <row r="73" spans="1:11">
      <c r="A73" t="s">
        <v>112</v>
      </c>
      <c r="B73" t="s">
        <v>113</v>
      </c>
      <c r="D73" s="3">
        <f>+assessment!H73</f>
        <v>6.573564459238178E-6</v>
      </c>
      <c r="F73" s="16">
        <f>+assessment!J73</f>
        <v>334.36450557053445</v>
      </c>
      <c r="H73" s="16">
        <f t="shared" si="3"/>
        <v>-83.591126392633612</v>
      </c>
      <c r="J73" s="16">
        <f t="shared" si="2"/>
        <v>250.77337917790084</v>
      </c>
      <c r="K73" s="16"/>
    </row>
    <row r="74" spans="1:11">
      <c r="A74" t="s">
        <v>114</v>
      </c>
      <c r="B74" t="s">
        <v>115</v>
      </c>
      <c r="D74" s="3">
        <f>+assessment!H74</f>
        <v>1.0754629747537137E-4</v>
      </c>
      <c r="F74" s="16">
        <f>+assessment!J74</f>
        <v>5470.3448645366434</v>
      </c>
      <c r="H74" s="16">
        <f t="shared" si="3"/>
        <v>-1367.5862161341608</v>
      </c>
      <c r="J74" s="16">
        <f t="shared" si="2"/>
        <v>4102.7586484024823</v>
      </c>
      <c r="K74" s="16"/>
    </row>
    <row r="75" spans="1:11">
      <c r="A75" t="s">
        <v>116</v>
      </c>
      <c r="B75" t="s">
        <v>117</v>
      </c>
      <c r="D75" s="3">
        <f>+assessment!H75</f>
        <v>4.1251807757164381E-5</v>
      </c>
      <c r="F75" s="16">
        <f>+assessment!J75</f>
        <v>2098.2741388092386</v>
      </c>
      <c r="H75" s="16">
        <f t="shared" si="3"/>
        <v>-524.56853470230965</v>
      </c>
      <c r="J75" s="16">
        <f t="shared" si="2"/>
        <v>1573.7056041069291</v>
      </c>
      <c r="K75" s="16"/>
    </row>
    <row r="76" spans="1:11">
      <c r="A76" t="s">
        <v>118</v>
      </c>
      <c r="B76" t="s">
        <v>119</v>
      </c>
      <c r="D76" s="3">
        <f>+assessment!H76</f>
        <v>4.3026390855620923E-4</v>
      </c>
      <c r="F76" s="16">
        <f>+assessment!J76</f>
        <v>21885.383484307586</v>
      </c>
      <c r="H76" s="16">
        <f t="shared" si="3"/>
        <v>-5471.3458710768964</v>
      </c>
      <c r="J76" s="16">
        <f t="shared" si="2"/>
        <v>16414.037613230688</v>
      </c>
      <c r="K76" s="16"/>
    </row>
    <row r="77" spans="1:11">
      <c r="A77" t="s">
        <v>120</v>
      </c>
      <c r="B77" t="s">
        <v>121</v>
      </c>
      <c r="D77" s="3">
        <f>+assessment!H77</f>
        <v>2.9379002059793848E-5</v>
      </c>
      <c r="F77" s="16">
        <f>+assessment!J77</f>
        <v>1494.3636072623408</v>
      </c>
      <c r="H77" s="16">
        <f t="shared" si="3"/>
        <v>-373.5909018155852</v>
      </c>
      <c r="J77" s="16">
        <f t="shared" si="2"/>
        <v>1120.7727054467555</v>
      </c>
      <c r="K77" s="16"/>
    </row>
    <row r="78" spans="1:11">
      <c r="A78" t="s">
        <v>122</v>
      </c>
      <c r="B78" t="s">
        <v>123</v>
      </c>
      <c r="D78" s="3">
        <f>+assessment!H78</f>
        <v>7.1432215266763253E-5</v>
      </c>
      <c r="F78" s="16">
        <f>+assessment!J78</f>
        <v>3633.4012524838436</v>
      </c>
      <c r="H78" s="16">
        <f t="shared" si="3"/>
        <v>-908.35031312096089</v>
      </c>
      <c r="J78" s="16">
        <f t="shared" si="2"/>
        <v>2725.0509393628827</v>
      </c>
      <c r="K78" s="16"/>
    </row>
    <row r="79" spans="1:11">
      <c r="A79" t="s">
        <v>124</v>
      </c>
      <c r="B79" t="s">
        <v>504</v>
      </c>
      <c r="D79" s="3">
        <f>+assessment!H79</f>
        <v>5.736383234977992E-5</v>
      </c>
      <c r="F79" s="16">
        <f>+assessment!J79</f>
        <v>2917.8126357778265</v>
      </c>
      <c r="H79" s="16">
        <f t="shared" si="3"/>
        <v>-729.45315894445662</v>
      </c>
      <c r="J79" s="16">
        <f t="shared" si="2"/>
        <v>2188.3594768333696</v>
      </c>
      <c r="K79" s="16"/>
    </row>
    <row r="80" spans="1:11">
      <c r="A80" t="s">
        <v>125</v>
      </c>
      <c r="B80" t="s">
        <v>126</v>
      </c>
      <c r="D80" s="3">
        <f>+assessment!H80</f>
        <v>2.3027024390794427E-4</v>
      </c>
      <c r="F80" s="16">
        <f>+assessment!J80</f>
        <v>11712.701188117528</v>
      </c>
      <c r="H80" s="16">
        <f t="shared" si="3"/>
        <v>-2928.1752970293819</v>
      </c>
      <c r="J80" s="16">
        <f t="shared" si="2"/>
        <v>8784.5258910881457</v>
      </c>
      <c r="K80" s="16"/>
    </row>
    <row r="81" spans="1:11">
      <c r="A81" t="s">
        <v>483</v>
      </c>
      <c r="B81" t="s">
        <v>540</v>
      </c>
      <c r="D81" s="3">
        <f>+assessment!H81</f>
        <v>1.0893850893993966E-5</v>
      </c>
      <c r="F81" s="16">
        <f>+assessment!J81</f>
        <v>554.11597323129536</v>
      </c>
      <c r="H81" s="16">
        <f t="shared" si="3"/>
        <v>-138.52899330782384</v>
      </c>
      <c r="J81" s="16">
        <f t="shared" si="2"/>
        <v>415.58697992347152</v>
      </c>
      <c r="K81" s="16"/>
    </row>
    <row r="82" spans="1:11">
      <c r="A82" t="s">
        <v>127</v>
      </c>
      <c r="B82" t="s">
        <v>498</v>
      </c>
      <c r="D82" s="3">
        <f>+assessment!H82</f>
        <v>2.241845725211439E-4</v>
      </c>
      <c r="F82" s="16">
        <f>+assessment!J82</f>
        <v>11403.153374761472</v>
      </c>
      <c r="H82" s="16">
        <f t="shared" si="3"/>
        <v>-2850.788343690368</v>
      </c>
      <c r="J82" s="16">
        <f t="shared" si="2"/>
        <v>8552.3650310711037</v>
      </c>
      <c r="K82" s="16"/>
    </row>
    <row r="83" spans="1:11">
      <c r="A83" t="s">
        <v>128</v>
      </c>
      <c r="B83" t="s">
        <v>129</v>
      </c>
      <c r="D83" s="3">
        <f>+assessment!H83</f>
        <v>6.5647487516213316E-5</v>
      </c>
      <c r="F83" s="16">
        <f>+assessment!J83</f>
        <v>3339.1609440231064</v>
      </c>
      <c r="H83" s="16">
        <f t="shared" si="3"/>
        <v>-834.79023600577659</v>
      </c>
      <c r="J83" s="16">
        <f t="shared" si="2"/>
        <v>2504.3707080173299</v>
      </c>
      <c r="K83" s="16"/>
    </row>
    <row r="84" spans="1:11">
      <c r="A84" t="s">
        <v>130</v>
      </c>
      <c r="B84" t="s">
        <v>541</v>
      </c>
      <c r="D84" s="3">
        <f>+assessment!H84</f>
        <v>1.8483626008156725E-4</v>
      </c>
      <c r="F84" s="16">
        <f>+assessment!J84</f>
        <v>9401.7005685287477</v>
      </c>
      <c r="H84" s="16">
        <f t="shared" si="3"/>
        <v>-2350.4251421321869</v>
      </c>
      <c r="J84" s="16">
        <f t="shared" si="2"/>
        <v>7051.2754263965608</v>
      </c>
      <c r="K84" s="16"/>
    </row>
    <row r="85" spans="1:11">
      <c r="A85" t="s">
        <v>131</v>
      </c>
      <c r="B85" t="s">
        <v>132</v>
      </c>
      <c r="D85" s="3">
        <f>+assessment!H85</f>
        <v>1.4747920971282021E-5</v>
      </c>
      <c r="F85" s="16">
        <f>+assessment!J85</f>
        <v>750.15333527702444</v>
      </c>
      <c r="H85" s="16">
        <f t="shared" si="3"/>
        <v>-187.53833381925611</v>
      </c>
      <c r="J85" s="16">
        <f t="shared" si="2"/>
        <v>562.61500145776836</v>
      </c>
      <c r="K85" s="16"/>
    </row>
    <row r="86" spans="1:11">
      <c r="A86" t="s">
        <v>133</v>
      </c>
      <c r="B86" t="s">
        <v>542</v>
      </c>
      <c r="D86" s="3">
        <f>+assessment!H86</f>
        <v>5.0403343917988484E-6</v>
      </c>
      <c r="F86" s="16">
        <f>+assessment!J86</f>
        <v>256.37672335524582</v>
      </c>
      <c r="H86" s="16">
        <f t="shared" si="3"/>
        <v>-64.094180838811454</v>
      </c>
      <c r="J86" s="16">
        <f t="shared" si="2"/>
        <v>192.28254251643438</v>
      </c>
      <c r="K86" s="16"/>
    </row>
    <row r="87" spans="1:11">
      <c r="A87" t="s">
        <v>134</v>
      </c>
      <c r="B87" t="s">
        <v>135</v>
      </c>
      <c r="D87" s="3">
        <f>+assessment!H87</f>
        <v>2.1826500438773131E-5</v>
      </c>
      <c r="F87" s="16">
        <f>+assessment!J87</f>
        <v>1110.2054407162852</v>
      </c>
      <c r="H87" s="16">
        <f t="shared" si="3"/>
        <v>-277.55136017907131</v>
      </c>
      <c r="J87" s="16">
        <f t="shared" si="2"/>
        <v>832.65408053721399</v>
      </c>
      <c r="K87" s="16"/>
    </row>
    <row r="88" spans="1:11">
      <c r="A88" t="s">
        <v>136</v>
      </c>
      <c r="B88" t="s">
        <v>137</v>
      </c>
      <c r="D88" s="3">
        <f>+assessment!H88</f>
        <v>8.5213955227731826E-6</v>
      </c>
      <c r="F88" s="16">
        <f>+assessment!J88</f>
        <v>433.44097687196421</v>
      </c>
      <c r="H88" s="16">
        <f t="shared" si="3"/>
        <v>-108.36024421799105</v>
      </c>
      <c r="J88" s="16">
        <f t="shared" ref="J88:J151" si="4">SUM(F88:H88)</f>
        <v>325.08073265397314</v>
      </c>
      <c r="K88" s="16"/>
    </row>
    <row r="89" spans="1:11">
      <c r="A89" t="s">
        <v>138</v>
      </c>
      <c r="B89" t="s">
        <v>139</v>
      </c>
      <c r="D89" s="3">
        <f>+assessment!H89</f>
        <v>1.2491400651089431E-4</v>
      </c>
      <c r="F89" s="16">
        <f>+assessment!J89</f>
        <v>6353.7537792228668</v>
      </c>
      <c r="H89" s="16">
        <f t="shared" si="3"/>
        <v>-1588.4384448057167</v>
      </c>
      <c r="J89" s="16">
        <f t="shared" si="4"/>
        <v>4765.3153344171496</v>
      </c>
      <c r="K89" s="16"/>
    </row>
    <row r="90" spans="1:11">
      <c r="A90" t="s">
        <v>140</v>
      </c>
      <c r="B90" t="s">
        <v>141</v>
      </c>
      <c r="D90" s="3">
        <f>+assessment!H90</f>
        <v>1.7295902033808714E-5</v>
      </c>
      <c r="F90" s="16">
        <f>+assessment!J90</f>
        <v>879.75644991257445</v>
      </c>
      <c r="H90" s="16">
        <f t="shared" si="3"/>
        <v>-219.93911247814361</v>
      </c>
      <c r="J90" s="16">
        <f t="shared" si="4"/>
        <v>659.81733743443078</v>
      </c>
      <c r="K90" s="16"/>
    </row>
    <row r="91" spans="1:11">
      <c r="A91" t="s">
        <v>142</v>
      </c>
      <c r="B91" t="s">
        <v>143</v>
      </c>
      <c r="D91" s="3">
        <f>+assessment!H91</f>
        <v>3.3786676380548039E-2</v>
      </c>
      <c r="F91" s="16">
        <f>+assessment!J91</f>
        <v>1718560.0617298633</v>
      </c>
      <c r="H91" s="16">
        <f t="shared" si="3"/>
        <v>-429640.01543246582</v>
      </c>
      <c r="J91" s="16">
        <f t="shared" si="4"/>
        <v>1288920.0462973975</v>
      </c>
      <c r="K91" s="16"/>
    </row>
    <row r="92" spans="1:11">
      <c r="A92" t="s">
        <v>144</v>
      </c>
      <c r="B92" t="s">
        <v>488</v>
      </c>
      <c r="D92" s="3">
        <f>+assessment!H92</f>
        <v>3.6542263000239134E-2</v>
      </c>
      <c r="F92" s="16">
        <f>+assessment!J92</f>
        <v>1858723.0377473789</v>
      </c>
      <c r="H92" s="16">
        <f t="shared" si="3"/>
        <v>-464680.75943684473</v>
      </c>
      <c r="J92" s="16">
        <f t="shared" si="4"/>
        <v>1394042.2783105341</v>
      </c>
      <c r="K92" s="16"/>
    </row>
    <row r="93" spans="1:11">
      <c r="A93" t="s">
        <v>145</v>
      </c>
      <c r="B93" t="s">
        <v>146</v>
      </c>
      <c r="D93" s="3">
        <f>+assessment!H93</f>
        <v>3.8518906940862024E-5</v>
      </c>
      <c r="F93" s="16">
        <f>+assessment!J93</f>
        <v>1959.2650766965126</v>
      </c>
      <c r="H93" s="16">
        <f t="shared" si="3"/>
        <v>-489.81626917412814</v>
      </c>
      <c r="J93" s="16">
        <f t="shared" si="4"/>
        <v>1469.4488075223844</v>
      </c>
      <c r="K93" s="16"/>
    </row>
    <row r="94" spans="1:11">
      <c r="A94" t="s">
        <v>487</v>
      </c>
      <c r="B94" t="s">
        <v>492</v>
      </c>
      <c r="D94" s="3">
        <f>+assessment!H94</f>
        <v>8.7419680631654811E-2</v>
      </c>
      <c r="F94" s="16">
        <f>+assessment!J94</f>
        <v>4446604.0415042657</v>
      </c>
      <c r="H94" s="16">
        <f t="shared" si="3"/>
        <v>-1111651.0103760664</v>
      </c>
      <c r="J94" s="16">
        <f t="shared" si="4"/>
        <v>3334953.0311281993</v>
      </c>
      <c r="K94" s="16"/>
    </row>
    <row r="95" spans="1:11">
      <c r="A95" t="s">
        <v>485</v>
      </c>
      <c r="B95" t="s">
        <v>493</v>
      </c>
      <c r="D95" s="3">
        <f>+assessment!H95</f>
        <v>7.6929395868970355E-3</v>
      </c>
      <c r="F95" s="16">
        <f>+assessment!J95</f>
        <v>391301.54687110509</v>
      </c>
      <c r="H95" s="16">
        <f t="shared" si="3"/>
        <v>-97825.386717776273</v>
      </c>
      <c r="J95" s="16">
        <f t="shared" si="4"/>
        <v>293476.16015332879</v>
      </c>
      <c r="K95" s="16"/>
    </row>
    <row r="96" spans="1:11">
      <c r="A96" t="s">
        <v>486</v>
      </c>
      <c r="B96" t="s">
        <v>494</v>
      </c>
      <c r="D96" s="3">
        <f>+assessment!H96</f>
        <v>0.15806053760960509</v>
      </c>
      <c r="F96" s="16">
        <f>+assessment!J96</f>
        <v>8039752.8366479771</v>
      </c>
      <c r="H96" s="16">
        <f t="shared" si="3"/>
        <v>-2009938.2091619943</v>
      </c>
      <c r="J96" s="16">
        <f t="shared" si="4"/>
        <v>6029814.6274859831</v>
      </c>
      <c r="K96" s="16"/>
    </row>
    <row r="97" spans="1:11">
      <c r="A97" t="s">
        <v>511</v>
      </c>
      <c r="B97" t="s">
        <v>553</v>
      </c>
      <c r="D97" s="3">
        <f>+assessment!H97</f>
        <v>5.9058921270320728E-5</v>
      </c>
      <c r="F97" s="16">
        <f>+assessment!J97</f>
        <v>3004.0333722335549</v>
      </c>
      <c r="H97" s="16">
        <f t="shared" si="3"/>
        <v>-751.00834305838873</v>
      </c>
      <c r="J97" s="16">
        <f t="shared" si="4"/>
        <v>2253.0250291751663</v>
      </c>
      <c r="K97" s="16"/>
    </row>
    <row r="98" spans="1:11">
      <c r="A98" t="s">
        <v>147</v>
      </c>
      <c r="B98" t="s">
        <v>148</v>
      </c>
      <c r="D98" s="3">
        <f>+assessment!H98</f>
        <v>2.3254332548486335E-3</v>
      </c>
      <c r="F98" s="16">
        <f>+assessment!J98</f>
        <v>118283.21534171929</v>
      </c>
      <c r="H98" s="16">
        <f t="shared" si="3"/>
        <v>-29570.803835429822</v>
      </c>
      <c r="J98" s="16">
        <f t="shared" si="4"/>
        <v>88712.411506289471</v>
      </c>
      <c r="K98" s="16"/>
    </row>
    <row r="99" spans="1:11">
      <c r="A99" t="s">
        <v>149</v>
      </c>
      <c r="B99" t="s">
        <v>150</v>
      </c>
      <c r="D99" s="3">
        <f>+assessment!H99</f>
        <v>6.3206007228825724E-4</v>
      </c>
      <c r="F99" s="16">
        <f>+assessment!J99</f>
        <v>32149.749937347045</v>
      </c>
      <c r="H99" s="16">
        <f t="shared" si="3"/>
        <v>-8037.4374843367614</v>
      </c>
      <c r="J99" s="16">
        <f t="shared" si="4"/>
        <v>24112.312453010283</v>
      </c>
      <c r="K99" s="16"/>
    </row>
    <row r="100" spans="1:11">
      <c r="A100" t="s">
        <v>151</v>
      </c>
      <c r="B100" t="s">
        <v>152</v>
      </c>
      <c r="D100" s="3">
        <f>+assessment!H100</f>
        <v>3.046444197048427E-5</v>
      </c>
      <c r="F100" s="16">
        <f>+assessment!J100</f>
        <v>1549.574532980804</v>
      </c>
      <c r="H100" s="16">
        <f t="shared" si="3"/>
        <v>-387.39363324520099</v>
      </c>
      <c r="J100" s="16">
        <f t="shared" si="4"/>
        <v>1162.1808997356029</v>
      </c>
      <c r="K100" s="16"/>
    </row>
    <row r="101" spans="1:11">
      <c r="A101" t="s">
        <v>153</v>
      </c>
      <c r="B101" t="s">
        <v>154</v>
      </c>
      <c r="D101" s="3">
        <f>+assessment!H101</f>
        <v>6.1622542984742651E-4</v>
      </c>
      <c r="F101" s="16">
        <f>+assessment!J101</f>
        <v>31344.320489831116</v>
      </c>
      <c r="H101" s="16">
        <f t="shared" si="3"/>
        <v>-7836.080122457779</v>
      </c>
      <c r="J101" s="16">
        <f t="shared" si="4"/>
        <v>23508.240367373335</v>
      </c>
      <c r="K101" s="16"/>
    </row>
    <row r="102" spans="1:11">
      <c r="A102" t="s">
        <v>155</v>
      </c>
      <c r="B102" t="s">
        <v>480</v>
      </c>
      <c r="D102" s="3">
        <f>+assessment!H102</f>
        <v>6.2617817010027768E-3</v>
      </c>
      <c r="F102" s="16">
        <f>+assessment!J102</f>
        <v>318505.6684891865</v>
      </c>
      <c r="H102" s="16">
        <f t="shared" si="3"/>
        <v>-79626.417122296625</v>
      </c>
      <c r="J102" s="16">
        <f t="shared" si="4"/>
        <v>238879.25136688986</v>
      </c>
      <c r="K102" s="16"/>
    </row>
    <row r="103" spans="1:11">
      <c r="A103" t="s">
        <v>156</v>
      </c>
      <c r="B103" t="s">
        <v>543</v>
      </c>
      <c r="D103" s="3">
        <f>+assessment!H103</f>
        <v>9.78797720121357E-5</v>
      </c>
      <c r="F103" s="16">
        <f>+assessment!J103</f>
        <v>4978.6568272257027</v>
      </c>
      <c r="H103" s="16">
        <f t="shared" si="3"/>
        <v>-1244.6642068064257</v>
      </c>
      <c r="J103" s="16">
        <f t="shared" si="4"/>
        <v>3733.992620419277</v>
      </c>
      <c r="K103" s="16"/>
    </row>
    <row r="104" spans="1:11">
      <c r="A104" t="s">
        <v>514</v>
      </c>
      <c r="B104" t="s">
        <v>515</v>
      </c>
      <c r="D104" s="3">
        <f>+assessment!H104</f>
        <v>1.3720051193841815E-3</v>
      </c>
      <c r="F104" s="16">
        <f>+assessment!J104</f>
        <v>69787.071569432708</v>
      </c>
      <c r="H104" s="16">
        <f t="shared" si="3"/>
        <v>-17446.767892358177</v>
      </c>
      <c r="J104" s="16">
        <f t="shared" si="4"/>
        <v>52340.303677074531</v>
      </c>
      <c r="K104" s="16"/>
    </row>
    <row r="105" spans="1:11">
      <c r="A105" t="s">
        <v>559</v>
      </c>
      <c r="B105" t="s">
        <v>560</v>
      </c>
      <c r="D105" s="3">
        <f>+assessment!H105</f>
        <v>7.7531515294459313E-2</v>
      </c>
      <c r="F105" s="16">
        <f>+assessment!J105</f>
        <v>3943642.2869687006</v>
      </c>
      <c r="H105" s="16">
        <f t="shared" si="3"/>
        <v>-985910.57174217515</v>
      </c>
      <c r="J105" s="16">
        <f t="shared" si="4"/>
        <v>2957731.7152265254</v>
      </c>
      <c r="K105" s="16"/>
    </row>
    <row r="106" spans="1:11">
      <c r="A106" t="s">
        <v>157</v>
      </c>
      <c r="B106" t="s">
        <v>158</v>
      </c>
      <c r="D106" s="3">
        <f>+assessment!H106</f>
        <v>0.29155937014886452</v>
      </c>
      <c r="F106" s="16">
        <f>+assessment!J106</f>
        <v>14830173.986850884</v>
      </c>
      <c r="H106" s="16">
        <f t="shared" si="3"/>
        <v>-3707543.496712721</v>
      </c>
      <c r="J106" s="16">
        <f t="shared" si="4"/>
        <v>11122630.490138162</v>
      </c>
      <c r="K106" s="16"/>
    </row>
    <row r="107" spans="1:11">
      <c r="A107" t="s">
        <v>519</v>
      </c>
      <c r="B107" t="s">
        <v>518</v>
      </c>
      <c r="D107" s="3">
        <f>+assessment!H107</f>
        <v>2.8500948853934591E-3</v>
      </c>
      <c r="F107" s="16">
        <f>+assessment!J107</f>
        <v>144970.1410996941</v>
      </c>
      <c r="H107" s="16">
        <f t="shared" si="3"/>
        <v>-36242.535274923524</v>
      </c>
      <c r="J107" s="16">
        <f t="shared" si="4"/>
        <v>108727.60582477058</v>
      </c>
      <c r="K107" s="16"/>
    </row>
    <row r="108" spans="1:11">
      <c r="A108" t="s">
        <v>159</v>
      </c>
      <c r="B108" t="s">
        <v>160</v>
      </c>
      <c r="D108" s="3">
        <f>+assessment!H108</f>
        <v>1.4120939576138004E-3</v>
      </c>
      <c r="F108" s="16">
        <f>+assessment!J108</f>
        <v>71826.191236800674</v>
      </c>
      <c r="H108" s="16">
        <f t="shared" si="3"/>
        <v>-17956.547809200169</v>
      </c>
      <c r="J108" s="16">
        <f t="shared" si="4"/>
        <v>53869.643427600502</v>
      </c>
      <c r="K108" s="16"/>
    </row>
    <row r="109" spans="1:11">
      <c r="A109" t="s">
        <v>161</v>
      </c>
      <c r="B109" t="s">
        <v>162</v>
      </c>
      <c r="D109" s="3">
        <f>+assessment!H109</f>
        <v>5.2064015878229477E-3</v>
      </c>
      <c r="F109" s="16">
        <f>+assessment!J109</f>
        <v>264823.73505405831</v>
      </c>
      <c r="H109" s="16">
        <f t="shared" si="3"/>
        <v>-66205.933763514578</v>
      </c>
      <c r="J109" s="16">
        <f t="shared" si="4"/>
        <v>198617.80129054375</v>
      </c>
      <c r="K109" s="16"/>
    </row>
    <row r="110" spans="1:11">
      <c r="A110" t="s">
        <v>163</v>
      </c>
      <c r="B110" t="s">
        <v>164</v>
      </c>
      <c r="D110" s="3">
        <f>+assessment!H110</f>
        <v>5.6568258324392814E-3</v>
      </c>
      <c r="F110" s="16">
        <f>+assessment!J110</f>
        <v>287734.57449010696</v>
      </c>
      <c r="H110" s="16">
        <f t="shared" si="3"/>
        <v>-71933.643622526739</v>
      </c>
      <c r="J110" s="16">
        <f t="shared" si="4"/>
        <v>215800.93086758023</v>
      </c>
      <c r="K110" s="16"/>
    </row>
    <row r="111" spans="1:11">
      <c r="A111" t="s">
        <v>165</v>
      </c>
      <c r="B111" t="s">
        <v>166</v>
      </c>
      <c r="D111" s="3">
        <f>+assessment!H111</f>
        <v>1.8026837651893016E-2</v>
      </c>
      <c r="F111" s="16">
        <f>+assessment!J111</f>
        <v>916935.50673328969</v>
      </c>
      <c r="H111" s="16">
        <f t="shared" si="3"/>
        <v>-229233.87668332242</v>
      </c>
      <c r="J111" s="16">
        <f t="shared" si="4"/>
        <v>687701.63004996721</v>
      </c>
      <c r="K111" s="16"/>
    </row>
    <row r="112" spans="1:11">
      <c r="A112" t="s">
        <v>167</v>
      </c>
      <c r="B112" t="s">
        <v>168</v>
      </c>
      <c r="D112" s="3">
        <f>+assessment!H112</f>
        <v>4.4451891063796191E-3</v>
      </c>
      <c r="F112" s="16">
        <f>+assessment!J112</f>
        <v>226104.64489069581</v>
      </c>
      <c r="H112" s="16">
        <f t="shared" si="3"/>
        <v>-56526.161222673953</v>
      </c>
      <c r="J112" s="16">
        <f t="shared" si="4"/>
        <v>169578.48366802186</v>
      </c>
      <c r="K112" s="16"/>
    </row>
    <row r="113" spans="1:11">
      <c r="A113" t="s">
        <v>169</v>
      </c>
      <c r="B113" t="s">
        <v>170</v>
      </c>
      <c r="D113" s="3">
        <f>+assessment!H113</f>
        <v>1.8399933997829E-2</v>
      </c>
      <c r="F113" s="16">
        <f>+assessment!J113</f>
        <v>935913.06084607251</v>
      </c>
      <c r="H113" s="16">
        <f t="shared" si="3"/>
        <v>-233978.26521151813</v>
      </c>
      <c r="J113" s="16">
        <f t="shared" si="4"/>
        <v>701934.79563455435</v>
      </c>
      <c r="K113" s="16"/>
    </row>
    <row r="114" spans="1:11">
      <c r="A114" t="s">
        <v>171</v>
      </c>
      <c r="B114" t="s">
        <v>172</v>
      </c>
      <c r="D114" s="3">
        <f>+assessment!H114</f>
        <v>3.2935186635742264E-3</v>
      </c>
      <c r="F114" s="16">
        <f>+assessment!J114</f>
        <v>167524.90165144706</v>
      </c>
      <c r="H114" s="16">
        <f t="shared" si="3"/>
        <v>-41881.225412861764</v>
      </c>
      <c r="J114" s="16">
        <f t="shared" si="4"/>
        <v>125643.67623858529</v>
      </c>
      <c r="K114" s="16"/>
    </row>
    <row r="115" spans="1:11">
      <c r="A115" t="s">
        <v>173</v>
      </c>
      <c r="B115" t="s">
        <v>174</v>
      </c>
      <c r="D115" s="3">
        <f>+assessment!H115</f>
        <v>1.9954311792649525E-3</v>
      </c>
      <c r="F115" s="16">
        <f>+assessment!J115</f>
        <v>101497.65226950819</v>
      </c>
      <c r="H115" s="16">
        <f t="shared" si="3"/>
        <v>-25374.413067377049</v>
      </c>
      <c r="J115" s="16">
        <f t="shared" si="4"/>
        <v>76123.239202131139</v>
      </c>
      <c r="K115" s="16"/>
    </row>
    <row r="116" spans="1:11">
      <c r="A116" t="s">
        <v>175</v>
      </c>
      <c r="B116" t="s">
        <v>176</v>
      </c>
      <c r="D116" s="3">
        <f>+assessment!H116</f>
        <v>2.0870951935579099E-3</v>
      </c>
      <c r="F116" s="16">
        <f>+assessment!J116</f>
        <v>106160.14443912588</v>
      </c>
      <c r="H116" s="16">
        <f t="shared" si="3"/>
        <v>-26540.036109781471</v>
      </c>
      <c r="J116" s="16">
        <f t="shared" si="4"/>
        <v>79620.10832934441</v>
      </c>
      <c r="K116" s="16"/>
    </row>
    <row r="117" spans="1:11">
      <c r="A117" t="s">
        <v>177</v>
      </c>
      <c r="B117" s="36" t="s">
        <v>575</v>
      </c>
      <c r="D117" s="3">
        <f>+assessment!H117</f>
        <v>1.1690780703522136E-2</v>
      </c>
      <c r="F117" s="16">
        <f>+assessment!J117</f>
        <v>594651.82609919098</v>
      </c>
      <c r="H117" s="16">
        <f t="shared" si="3"/>
        <v>-148662.95652479774</v>
      </c>
      <c r="J117" s="16">
        <f t="shared" si="4"/>
        <v>445988.86957439326</v>
      </c>
      <c r="K117" s="16"/>
    </row>
    <row r="118" spans="1:11">
      <c r="A118" t="s">
        <v>178</v>
      </c>
      <c r="B118" t="s">
        <v>179</v>
      </c>
      <c r="D118" s="3">
        <f>+assessment!H118</f>
        <v>1.2454464833970804E-2</v>
      </c>
      <c r="F118" s="16">
        <f>+assessment!J118</f>
        <v>633496.63674536592</v>
      </c>
      <c r="H118" s="16">
        <f t="shared" si="3"/>
        <v>-158374.15918634148</v>
      </c>
      <c r="J118" s="16">
        <f t="shared" si="4"/>
        <v>475122.47755902447</v>
      </c>
      <c r="K118" s="16"/>
    </row>
    <row r="119" spans="1:11">
      <c r="A119" t="s">
        <v>180</v>
      </c>
      <c r="B119" t="s">
        <v>181</v>
      </c>
      <c r="D119" s="3">
        <f>+assessment!H119</f>
        <v>6.3541161443587124E-3</v>
      </c>
      <c r="F119" s="16">
        <f>+assessment!J119</f>
        <v>323202.26204832469</v>
      </c>
      <c r="H119" s="16">
        <f t="shared" si="3"/>
        <v>-80800.565512081172</v>
      </c>
      <c r="J119" s="16">
        <f t="shared" si="4"/>
        <v>242401.69653624351</v>
      </c>
      <c r="K119" s="16"/>
    </row>
    <row r="120" spans="1:11">
      <c r="A120" t="s">
        <v>182</v>
      </c>
      <c r="B120" s="36" t="s">
        <v>565</v>
      </c>
      <c r="D120" s="3">
        <f>+assessment!H120</f>
        <v>1.2464533138206941E-2</v>
      </c>
      <c r="F120" s="16">
        <f>+assessment!J120</f>
        <v>634008.76126908895</v>
      </c>
      <c r="H120" s="16">
        <f t="shared" si="3"/>
        <v>-158502.19031727224</v>
      </c>
      <c r="J120" s="16">
        <f t="shared" si="4"/>
        <v>475506.57095181674</v>
      </c>
      <c r="K120" s="16"/>
    </row>
    <row r="121" spans="1:11">
      <c r="A121" t="s">
        <v>183</v>
      </c>
      <c r="B121" t="s">
        <v>184</v>
      </c>
      <c r="D121" s="3">
        <f>+assessment!H121</f>
        <v>5.6934231295320721E-3</v>
      </c>
      <c r="F121" s="16">
        <f>+assessment!J121</f>
        <v>289596.09683822235</v>
      </c>
      <c r="H121" s="16">
        <f t="shared" si="3"/>
        <v>-72399.024209555588</v>
      </c>
      <c r="J121" s="16">
        <f t="shared" si="4"/>
        <v>217197.07262866676</v>
      </c>
      <c r="K121" s="16"/>
    </row>
    <row r="122" spans="1:11">
      <c r="A122" t="s">
        <v>185</v>
      </c>
      <c r="B122" t="s">
        <v>186</v>
      </c>
      <c r="D122" s="3">
        <f>+assessment!H122</f>
        <v>1.6846090051994026E-3</v>
      </c>
      <c r="F122" s="16">
        <f>+assessment!J122</f>
        <v>85687.675323784206</v>
      </c>
      <c r="H122" s="16">
        <f t="shared" si="3"/>
        <v>-21421.918830946051</v>
      </c>
      <c r="J122" s="16">
        <f t="shared" si="4"/>
        <v>64265.756492838154</v>
      </c>
      <c r="K122" s="16"/>
    </row>
    <row r="123" spans="1:11">
      <c r="A123" t="s">
        <v>187</v>
      </c>
      <c r="B123" t="s">
        <v>545</v>
      </c>
      <c r="D123" s="3">
        <f>+assessment!H123</f>
        <v>6.3408612157427085E-5</v>
      </c>
      <c r="F123" s="16">
        <f>+assessment!J123</f>
        <v>3225.2804980311967</v>
      </c>
      <c r="H123" s="16">
        <f t="shared" si="3"/>
        <v>-806.32012450779916</v>
      </c>
      <c r="J123" s="16">
        <f t="shared" si="4"/>
        <v>2418.9603735233977</v>
      </c>
      <c r="K123" s="16"/>
    </row>
    <row r="124" spans="1:11">
      <c r="A124" t="s">
        <v>188</v>
      </c>
      <c r="B124" t="s">
        <v>189</v>
      </c>
      <c r="D124" s="3">
        <f>+assessment!H124</f>
        <v>3.0292037132931384E-3</v>
      </c>
      <c r="F124" s="16">
        <f>+assessment!J124</f>
        <v>154080.51570016384</v>
      </c>
      <c r="H124" s="16">
        <f t="shared" si="3"/>
        <v>-38520.128925040961</v>
      </c>
      <c r="J124" s="16">
        <f t="shared" si="4"/>
        <v>115560.38677512288</v>
      </c>
      <c r="K124" s="16"/>
    </row>
    <row r="125" spans="1:11">
      <c r="A125" t="s">
        <v>190</v>
      </c>
      <c r="B125" t="s">
        <v>191</v>
      </c>
      <c r="D125" s="3">
        <f>+assessment!H125</f>
        <v>4.2279267237130642E-3</v>
      </c>
      <c r="F125" s="16">
        <f>+assessment!J125</f>
        <v>215053.58886016018</v>
      </c>
      <c r="H125" s="16">
        <f t="shared" si="3"/>
        <v>-53763.397215040044</v>
      </c>
      <c r="J125" s="16">
        <f t="shared" si="4"/>
        <v>161290.19164512013</v>
      </c>
      <c r="K125" s="16"/>
    </row>
    <row r="126" spans="1:11">
      <c r="A126" t="s">
        <v>192</v>
      </c>
      <c r="B126" t="s">
        <v>546</v>
      </c>
      <c r="D126" s="3">
        <f>+assessment!H126</f>
        <v>9.6882187990916877E-4</v>
      </c>
      <c r="F126" s="16">
        <f>+assessment!J126</f>
        <v>49279.146933212978</v>
      </c>
      <c r="H126" s="16">
        <f t="shared" si="3"/>
        <v>-12319.786733303245</v>
      </c>
      <c r="J126" s="16">
        <f t="shared" si="4"/>
        <v>36959.36019990973</v>
      </c>
      <c r="K126" s="16"/>
    </row>
    <row r="127" spans="1:11">
      <c r="A127" t="s">
        <v>481</v>
      </c>
      <c r="B127" t="s">
        <v>482</v>
      </c>
      <c r="D127" s="3">
        <f>+assessment!H127</f>
        <v>9.9029895403497745E-4</v>
      </c>
      <c r="F127" s="16">
        <f>+assessment!J127</f>
        <v>50371.578796581365</v>
      </c>
      <c r="H127" s="16">
        <f t="shared" si="3"/>
        <v>-12592.894699145341</v>
      </c>
      <c r="J127" s="16">
        <f t="shared" si="4"/>
        <v>37778.684097436024</v>
      </c>
      <c r="K127" s="16"/>
    </row>
    <row r="128" spans="1:11">
      <c r="A128" t="s">
        <v>193</v>
      </c>
      <c r="B128" t="s">
        <v>505</v>
      </c>
      <c r="D128" s="3">
        <f>+assessment!H128</f>
        <v>1.6718327569643014E-3</v>
      </c>
      <c r="F128" s="16">
        <f>+assessment!J128</f>
        <v>85037.811167029431</v>
      </c>
      <c r="H128" s="16">
        <f t="shared" si="3"/>
        <v>-21259.452791757358</v>
      </c>
      <c r="J128" s="16">
        <f t="shared" si="4"/>
        <v>63778.358375272073</v>
      </c>
      <c r="K128" s="16"/>
    </row>
    <row r="129" spans="1:11">
      <c r="A129" t="s">
        <v>194</v>
      </c>
      <c r="B129" t="s">
        <v>195</v>
      </c>
      <c r="D129" s="3">
        <f>+assessment!H129</f>
        <v>2.8262730701107573E-3</v>
      </c>
      <c r="F129" s="16">
        <f>+assessment!J129</f>
        <v>143758.44392410782</v>
      </c>
      <c r="H129" s="16">
        <f t="shared" si="3"/>
        <v>-35939.610981026955</v>
      </c>
      <c r="J129" s="16">
        <f t="shared" si="4"/>
        <v>107818.83294308087</v>
      </c>
      <c r="K129" s="16"/>
    </row>
    <row r="130" spans="1:11">
      <c r="A130" t="s">
        <v>557</v>
      </c>
      <c r="B130" t="s">
        <v>558</v>
      </c>
      <c r="D130" s="3">
        <f>+assessment!H130</f>
        <v>4.7707981170401145E-4</v>
      </c>
      <c r="F130" s="16">
        <f>+assessment!J130</f>
        <v>24266.675461577863</v>
      </c>
      <c r="H130" s="16">
        <f t="shared" si="3"/>
        <v>-6066.6688653944657</v>
      </c>
      <c r="J130" s="16">
        <f t="shared" si="4"/>
        <v>18200.006596183397</v>
      </c>
      <c r="K130" s="16"/>
    </row>
    <row r="131" spans="1:11" s="52" customFormat="1">
      <c r="A131" s="54" t="s">
        <v>584</v>
      </c>
      <c r="B131" s="54" t="s">
        <v>575</v>
      </c>
      <c r="D131" s="56">
        <f>+assessment!H132</f>
        <v>4.5631512521355979E-4</v>
      </c>
      <c r="F131" s="16">
        <f>+assessment!J131</f>
        <v>262310.90718952793</v>
      </c>
      <c r="H131" s="16">
        <f t="shared" ref="H131" si="5">-F131*0.25</f>
        <v>-65577.726797381983</v>
      </c>
      <c r="J131" s="16">
        <f t="shared" ref="J131" si="6">SUM(F131:H131)</f>
        <v>196733.18039214594</v>
      </c>
      <c r="K131" s="16"/>
    </row>
    <row r="132" spans="1:11">
      <c r="A132" t="s">
        <v>196</v>
      </c>
      <c r="B132" t="s">
        <v>197</v>
      </c>
      <c r="D132" s="3">
        <f>+assessment!H132</f>
        <v>4.5631512521355979E-4</v>
      </c>
      <c r="F132" s="16">
        <f>+assessment!J132</f>
        <v>23210.479211467362</v>
      </c>
      <c r="H132" s="16">
        <f t="shared" si="3"/>
        <v>-5802.6198028668405</v>
      </c>
      <c r="J132" s="16">
        <f t="shared" si="4"/>
        <v>17407.859408600521</v>
      </c>
      <c r="K132" s="16"/>
    </row>
    <row r="133" spans="1:11">
      <c r="A133" t="s">
        <v>198</v>
      </c>
      <c r="B133" t="s">
        <v>547</v>
      </c>
      <c r="D133" s="3">
        <f>+assessment!H133</f>
        <v>2.1901891680565822E-4</v>
      </c>
      <c r="F133" s="16">
        <f>+assessment!J133</f>
        <v>11140.402179429595</v>
      </c>
      <c r="H133" s="16">
        <f t="shared" si="3"/>
        <v>-2785.1005448573987</v>
      </c>
      <c r="J133" s="16">
        <f t="shared" si="4"/>
        <v>8355.3016345721953</v>
      </c>
      <c r="K133" s="16"/>
    </row>
    <row r="134" spans="1:11">
      <c r="A134" t="s">
        <v>199</v>
      </c>
      <c r="B134" t="s">
        <v>200</v>
      </c>
      <c r="D134" s="3">
        <f>+assessment!H134</f>
        <v>2.222613568872293E-3</v>
      </c>
      <c r="F134" s="16">
        <f>+assessment!J134</f>
        <v>113053.28967846947</v>
      </c>
      <c r="H134" s="16">
        <f t="shared" ref="H134:H197" si="7">-F134*0.25</f>
        <v>-28263.322419617369</v>
      </c>
      <c r="J134" s="16">
        <f t="shared" si="4"/>
        <v>84789.967258852106</v>
      </c>
      <c r="K134" s="16"/>
    </row>
    <row r="135" spans="1:11">
      <c r="A135" t="s">
        <v>201</v>
      </c>
      <c r="B135" t="s">
        <v>548</v>
      </c>
      <c r="D135" s="3">
        <f>+assessment!H135</f>
        <v>5.3898667705058203E-4</v>
      </c>
      <c r="F135" s="16">
        <f>+assessment!J135</f>
        <v>27415.569573955156</v>
      </c>
      <c r="H135" s="16">
        <f t="shared" si="7"/>
        <v>-6853.8923934887889</v>
      </c>
      <c r="J135" s="16">
        <f t="shared" si="4"/>
        <v>20561.677180466366</v>
      </c>
      <c r="K135" s="16"/>
    </row>
    <row r="136" spans="1:11">
      <c r="A136" t="s">
        <v>202</v>
      </c>
      <c r="B136" t="s">
        <v>549</v>
      </c>
      <c r="D136" s="3">
        <f>+assessment!H136</f>
        <v>7.4293600182762413E-4</v>
      </c>
      <c r="F136" s="16">
        <f>+assessment!J136</f>
        <v>37789.456612468064</v>
      </c>
      <c r="H136" s="16">
        <f t="shared" si="7"/>
        <v>-9447.364153117016</v>
      </c>
      <c r="J136" s="16">
        <f t="shared" si="4"/>
        <v>28342.09245935105</v>
      </c>
      <c r="K136" s="16"/>
    </row>
    <row r="137" spans="1:11">
      <c r="A137" t="s">
        <v>203</v>
      </c>
      <c r="B137" t="s">
        <v>506</v>
      </c>
      <c r="D137" s="3">
        <f>+assessment!H137</f>
        <v>5.3317779918308768E-4</v>
      </c>
      <c r="F137" s="16">
        <f>+assessment!J137</f>
        <v>27120.100869247352</v>
      </c>
      <c r="H137" s="16">
        <f t="shared" si="7"/>
        <v>-6780.0252173118379</v>
      </c>
      <c r="J137" s="16">
        <f t="shared" si="4"/>
        <v>20340.075651935513</v>
      </c>
      <c r="K137" s="16"/>
    </row>
    <row r="138" spans="1:11">
      <c r="A138" t="s">
        <v>204</v>
      </c>
      <c r="B138" t="s">
        <v>550</v>
      </c>
      <c r="D138" s="3">
        <f>+assessment!H138</f>
        <v>1.8035563678995E-2</v>
      </c>
      <c r="F138" s="16">
        <f>+assessment!J138</f>
        <v>917379.35630008741</v>
      </c>
      <c r="H138" s="16">
        <f t="shared" si="7"/>
        <v>-229344.83907502185</v>
      </c>
      <c r="J138" s="16">
        <f t="shared" si="4"/>
        <v>688034.5172250655</v>
      </c>
      <c r="K138" s="16"/>
    </row>
    <row r="139" spans="1:11">
      <c r="A139" t="s">
        <v>205</v>
      </c>
      <c r="B139" t="s">
        <v>206</v>
      </c>
      <c r="D139" s="3">
        <f>+assessment!H139</f>
        <v>1.0876938469846123E-3</v>
      </c>
      <c r="F139" s="16">
        <f>+assessment!J139</f>
        <v>55325.572239276502</v>
      </c>
      <c r="H139" s="16">
        <f t="shared" si="7"/>
        <v>-13831.393059819125</v>
      </c>
      <c r="J139" s="16">
        <f t="shared" si="4"/>
        <v>41494.17917945738</v>
      </c>
      <c r="K139" s="16"/>
    </row>
    <row r="140" spans="1:11">
      <c r="A140" t="s">
        <v>207</v>
      </c>
      <c r="B140" t="s">
        <v>208</v>
      </c>
      <c r="D140" s="3">
        <f>+assessment!H140</f>
        <v>1.0588779536045399E-3</v>
      </c>
      <c r="F140" s="16">
        <f>+assessment!J140</f>
        <v>53859.85116780203</v>
      </c>
      <c r="H140" s="16">
        <f t="shared" si="7"/>
        <v>-13464.962791950507</v>
      </c>
      <c r="J140" s="16">
        <f t="shared" si="4"/>
        <v>40394.888375851522</v>
      </c>
      <c r="K140" s="16"/>
    </row>
    <row r="141" spans="1:11">
      <c r="A141" t="s">
        <v>209</v>
      </c>
      <c r="B141" t="s">
        <v>210</v>
      </c>
      <c r="D141" s="3">
        <f>+assessment!H141</f>
        <v>1.8971013616061795E-5</v>
      </c>
      <c r="F141" s="16">
        <f>+assessment!J141</f>
        <v>964.96103860241249</v>
      </c>
      <c r="H141" s="16">
        <f t="shared" si="7"/>
        <v>-241.24025965060312</v>
      </c>
      <c r="J141" s="16">
        <f t="shared" si="4"/>
        <v>723.72077895180939</v>
      </c>
      <c r="K141" s="16"/>
    </row>
    <row r="142" spans="1:11">
      <c r="A142" t="s">
        <v>211</v>
      </c>
      <c r="B142" t="s">
        <v>462</v>
      </c>
      <c r="D142" s="3">
        <f>+assessment!H142</f>
        <v>2.4601506501509453E-5</v>
      </c>
      <c r="F142" s="16">
        <f>+assessment!J142</f>
        <v>1251.3561871455061</v>
      </c>
      <c r="H142" s="16">
        <f t="shared" si="7"/>
        <v>-312.83904678637651</v>
      </c>
      <c r="J142" s="16">
        <f t="shared" si="4"/>
        <v>938.5171403591296</v>
      </c>
      <c r="K142" s="16"/>
    </row>
    <row r="143" spans="1:11" outlineLevel="1">
      <c r="A143" t="s">
        <v>212</v>
      </c>
      <c r="B143" t="s">
        <v>213</v>
      </c>
      <c r="D143" s="3">
        <f>+assessment!H143</f>
        <v>2.5367677868121948E-5</v>
      </c>
      <c r="F143" s="16">
        <f>+assessment!J143</f>
        <v>1290.327511115664</v>
      </c>
      <c r="H143" s="16">
        <f t="shared" si="7"/>
        <v>-322.58187777891601</v>
      </c>
      <c r="J143" s="16">
        <f t="shared" si="4"/>
        <v>967.74563333674803</v>
      </c>
      <c r="K143" s="16"/>
    </row>
    <row r="144" spans="1:11" outlineLevel="1">
      <c r="A144" t="s">
        <v>214</v>
      </c>
      <c r="B144" t="s">
        <v>215</v>
      </c>
      <c r="D144" s="3">
        <f>+assessment!H144</f>
        <v>7.3040304308754978E-6</v>
      </c>
      <c r="F144" s="16">
        <f>+assessment!J144</f>
        <v>371.51967381405359</v>
      </c>
      <c r="H144" s="16">
        <f t="shared" si="7"/>
        <v>-92.879918453513397</v>
      </c>
      <c r="J144" s="16">
        <f t="shared" si="4"/>
        <v>278.63975536054022</v>
      </c>
      <c r="K144" s="16"/>
    </row>
    <row r="145" spans="1:11" outlineLevel="1">
      <c r="A145" t="s">
        <v>216</v>
      </c>
      <c r="B145" t="s">
        <v>217</v>
      </c>
      <c r="D145" s="3">
        <f>+assessment!H145</f>
        <v>5.3046334946946345E-5</v>
      </c>
      <c r="F145" s="16">
        <f>+assessment!J145</f>
        <v>2698.203032289156</v>
      </c>
      <c r="H145" s="16">
        <f t="shared" si="7"/>
        <v>-674.550758072289</v>
      </c>
      <c r="J145" s="16">
        <f t="shared" si="4"/>
        <v>2023.652274216867</v>
      </c>
      <c r="K145" s="16"/>
    </row>
    <row r="146" spans="1:11" outlineLevel="1">
      <c r="A146" t="s">
        <v>509</v>
      </c>
      <c r="B146" t="s">
        <v>507</v>
      </c>
      <c r="D146" s="3">
        <f>+assessment!H146</f>
        <v>3.4002202245952994E-5</v>
      </c>
      <c r="F146" s="16">
        <f>+assessment!J146</f>
        <v>1729.522789770434</v>
      </c>
      <c r="H146" s="16">
        <f t="shared" si="7"/>
        <v>-432.38069744260849</v>
      </c>
      <c r="J146" s="16">
        <f t="shared" si="4"/>
        <v>1297.1420923278256</v>
      </c>
      <c r="K146" s="16"/>
    </row>
    <row r="147" spans="1:11" outlineLevel="1">
      <c r="A147" t="s">
        <v>218</v>
      </c>
      <c r="B147" t="s">
        <v>219</v>
      </c>
      <c r="D147" s="3">
        <f>+assessment!H147</f>
        <v>8.3356931554222656E-5</v>
      </c>
      <c r="F147" s="16">
        <f>+assessment!J147</f>
        <v>4239.9522173750202</v>
      </c>
      <c r="H147" s="16">
        <f t="shared" si="7"/>
        <v>-1059.988054343755</v>
      </c>
      <c r="J147" s="16">
        <f t="shared" si="4"/>
        <v>3179.9641630312653</v>
      </c>
      <c r="K147" s="16"/>
    </row>
    <row r="148" spans="1:11" outlineLevel="1">
      <c r="A148" t="s">
        <v>220</v>
      </c>
      <c r="B148" t="s">
        <v>221</v>
      </c>
      <c r="D148" s="3">
        <f>+assessment!H148</f>
        <v>2.6871552088170638E-5</v>
      </c>
      <c r="F148" s="16">
        <f>+assessment!J148</f>
        <v>1366.822107486463</v>
      </c>
      <c r="H148" s="16">
        <f t="shared" si="7"/>
        <v>-341.70552687161575</v>
      </c>
      <c r="J148" s="16">
        <f t="shared" si="4"/>
        <v>1025.1165806148472</v>
      </c>
      <c r="K148" s="16"/>
    </row>
    <row r="149" spans="1:11" outlineLevel="1">
      <c r="A149" t="s">
        <v>222</v>
      </c>
      <c r="B149" t="s">
        <v>223</v>
      </c>
      <c r="D149" s="3">
        <f>+assessment!H149</f>
        <v>2.3656449416164464E-4</v>
      </c>
      <c r="F149" s="16">
        <f>+assessment!J149</f>
        <v>12032.858370277361</v>
      </c>
      <c r="H149" s="16">
        <f t="shared" si="7"/>
        <v>-3008.2145925693403</v>
      </c>
      <c r="J149" s="16">
        <f t="shared" si="4"/>
        <v>9024.6437777080209</v>
      </c>
      <c r="K149" s="16"/>
    </row>
    <row r="150" spans="1:11" outlineLevel="1">
      <c r="A150" t="s">
        <v>224</v>
      </c>
      <c r="B150" t="s">
        <v>225</v>
      </c>
      <c r="D150" s="3">
        <f>+assessment!H150</f>
        <v>2.4113183123486413E-3</v>
      </c>
      <c r="F150" s="16">
        <f>+assessment!J150</f>
        <v>122651.76074276569</v>
      </c>
      <c r="H150" s="16">
        <f t="shared" si="7"/>
        <v>-30662.940185691423</v>
      </c>
      <c r="J150" s="16">
        <f t="shared" si="4"/>
        <v>91988.820557074272</v>
      </c>
      <c r="K150" s="16"/>
    </row>
    <row r="151" spans="1:11" outlineLevel="1">
      <c r="A151" t="s">
        <v>226</v>
      </c>
      <c r="B151" t="s">
        <v>227</v>
      </c>
      <c r="D151" s="3">
        <f>+assessment!H151</f>
        <v>3.7096488771531873E-4</v>
      </c>
      <c r="F151" s="16">
        <f>+assessment!J151</f>
        <v>18869.137441961935</v>
      </c>
      <c r="H151" s="16">
        <f t="shared" si="7"/>
        <v>-4717.2843604904838</v>
      </c>
      <c r="J151" s="16">
        <f t="shared" si="4"/>
        <v>14151.85308147145</v>
      </c>
      <c r="K151" s="16"/>
    </row>
    <row r="152" spans="1:11" outlineLevel="1">
      <c r="A152" t="s">
        <v>228</v>
      </c>
      <c r="B152" t="s">
        <v>229</v>
      </c>
      <c r="D152" s="3">
        <f>+assessment!H152</f>
        <v>1.6252091786873705E-4</v>
      </c>
      <c r="F152" s="16">
        <f>+assessment!J152</f>
        <v>8266.6301798685636</v>
      </c>
      <c r="H152" s="16">
        <f t="shared" si="7"/>
        <v>-2066.6575449671409</v>
      </c>
      <c r="J152" s="16">
        <f t="shared" ref="J152:J214" si="8">SUM(F152:H152)</f>
        <v>6199.9726349014227</v>
      </c>
    </row>
    <row r="153" spans="1:11" outlineLevel="1">
      <c r="A153" t="s">
        <v>230</v>
      </c>
      <c r="B153" t="s">
        <v>231</v>
      </c>
      <c r="D153" s="3">
        <f>+assessment!H153</f>
        <v>6.1337829689449779E-5</v>
      </c>
      <c r="F153" s="16">
        <f>+assessment!J153</f>
        <v>3119.9501007493536</v>
      </c>
      <c r="H153" s="16">
        <f t="shared" si="7"/>
        <v>-779.98752518733841</v>
      </c>
      <c r="J153" s="16">
        <f t="shared" si="8"/>
        <v>2339.9625755620154</v>
      </c>
    </row>
    <row r="154" spans="1:11" outlineLevel="1">
      <c r="A154" t="s">
        <v>232</v>
      </c>
      <c r="B154" t="s">
        <v>233</v>
      </c>
      <c r="D154" s="3">
        <f>+assessment!H154</f>
        <v>3.543640329089252E-5</v>
      </c>
      <c r="F154" s="16">
        <f>+assessment!J154</f>
        <v>1802.4734585063309</v>
      </c>
      <c r="H154" s="16">
        <f t="shared" si="7"/>
        <v>-450.61836462658272</v>
      </c>
      <c r="J154" s="16">
        <f t="shared" si="8"/>
        <v>1351.8550938797482</v>
      </c>
    </row>
    <row r="155" spans="1:11" outlineLevel="1">
      <c r="A155" t="s">
        <v>234</v>
      </c>
      <c r="B155" t="s">
        <v>235</v>
      </c>
      <c r="D155" s="3">
        <f>+assessment!H155</f>
        <v>6.4897892787443677E-5</v>
      </c>
      <c r="F155" s="16">
        <f>+assessment!J155</f>
        <v>3301.0327911134468</v>
      </c>
      <c r="H155" s="16">
        <f t="shared" si="7"/>
        <v>-825.2581977783617</v>
      </c>
      <c r="J155" s="16">
        <f t="shared" si="8"/>
        <v>2475.7745933350852</v>
      </c>
    </row>
    <row r="156" spans="1:11" outlineLevel="1">
      <c r="A156" t="s">
        <v>236</v>
      </c>
      <c r="B156" t="s">
        <v>237</v>
      </c>
      <c r="D156" s="3">
        <f>+assessment!H156</f>
        <v>1.6149833366530837E-4</v>
      </c>
      <c r="F156" s="16">
        <f>+assessment!J156</f>
        <v>8214.6164111280505</v>
      </c>
      <c r="H156" s="16">
        <f t="shared" si="7"/>
        <v>-2053.6541027820126</v>
      </c>
      <c r="J156" s="16">
        <f t="shared" si="8"/>
        <v>6160.9623083460374</v>
      </c>
    </row>
    <row r="157" spans="1:11" outlineLevel="1">
      <c r="A157" t="s">
        <v>238</v>
      </c>
      <c r="B157" t="s">
        <v>239</v>
      </c>
      <c r="D157" s="3">
        <f>+assessment!H157</f>
        <v>1.8134362553237429E-4</v>
      </c>
      <c r="F157" s="16">
        <f>+assessment!J157</f>
        <v>9224.0476328313907</v>
      </c>
      <c r="H157" s="16">
        <f t="shared" si="7"/>
        <v>-2306.0119082078477</v>
      </c>
      <c r="J157" s="16">
        <f t="shared" si="8"/>
        <v>6918.0357246235435</v>
      </c>
    </row>
    <row r="158" spans="1:11" outlineLevel="1">
      <c r="A158" t="s">
        <v>240</v>
      </c>
      <c r="B158" t="s">
        <v>241</v>
      </c>
      <c r="D158" s="3">
        <f>+assessment!H158</f>
        <v>2.4663163427632715E-5</v>
      </c>
      <c r="F158" s="16">
        <f>+assessment!J158</f>
        <v>1254.492368093611</v>
      </c>
      <c r="H158" s="16">
        <f t="shared" si="7"/>
        <v>-313.62309202340276</v>
      </c>
      <c r="J158" s="16">
        <f t="shared" si="8"/>
        <v>940.86927607020834</v>
      </c>
    </row>
    <row r="159" spans="1:11" outlineLevel="1">
      <c r="A159" t="s">
        <v>242</v>
      </c>
      <c r="B159" t="s">
        <v>243</v>
      </c>
      <c r="D159" s="3">
        <f>+assessment!H159</f>
        <v>1.5410975921719058E-5</v>
      </c>
      <c r="F159" s="16">
        <f>+assessment!J159</f>
        <v>783.8796403956128</v>
      </c>
      <c r="H159" s="16">
        <f t="shared" si="7"/>
        <v>-195.9699100989032</v>
      </c>
      <c r="J159" s="16">
        <f t="shared" si="8"/>
        <v>587.90973029670954</v>
      </c>
    </row>
    <row r="160" spans="1:11" outlineLevel="1">
      <c r="A160" t="s">
        <v>244</v>
      </c>
      <c r="B160" t="s">
        <v>245</v>
      </c>
      <c r="D160" s="3">
        <f>+assessment!H160</f>
        <v>3.9980908985386506E-5</v>
      </c>
      <c r="F160" s="16">
        <f>+assessment!J160</f>
        <v>2033.6298439079367</v>
      </c>
      <c r="H160" s="16">
        <f t="shared" si="7"/>
        <v>-508.40746097698417</v>
      </c>
      <c r="J160" s="16">
        <f t="shared" si="8"/>
        <v>1525.2223829309526</v>
      </c>
    </row>
    <row r="161" spans="1:10" outlineLevel="1">
      <c r="A161" t="s">
        <v>246</v>
      </c>
      <c r="B161" t="s">
        <v>247</v>
      </c>
      <c r="D161" s="3">
        <f>+assessment!H161</f>
        <v>1.4064113792494498E-4</v>
      </c>
      <c r="F161" s="16">
        <f>+assessment!J161</f>
        <v>7153.71467591898</v>
      </c>
      <c r="H161" s="16">
        <f t="shared" si="7"/>
        <v>-1788.428668979745</v>
      </c>
      <c r="J161" s="16">
        <f t="shared" si="8"/>
        <v>5365.2860069392354</v>
      </c>
    </row>
    <row r="162" spans="1:10" outlineLevel="1">
      <c r="A162" t="s">
        <v>248</v>
      </c>
      <c r="B162" t="s">
        <v>249</v>
      </c>
      <c r="D162" s="3">
        <f>+assessment!H162</f>
        <v>9.9800500878797219E-6</v>
      </c>
      <c r="F162" s="16">
        <f>+assessment!J162</f>
        <v>507.63547446674005</v>
      </c>
      <c r="H162" s="16">
        <f t="shared" si="7"/>
        <v>-126.90886861668501</v>
      </c>
      <c r="J162" s="16">
        <f t="shared" si="8"/>
        <v>380.72660585005502</v>
      </c>
    </row>
    <row r="163" spans="1:10" outlineLevel="1">
      <c r="A163" t="s">
        <v>250</v>
      </c>
      <c r="B163" t="s">
        <v>251</v>
      </c>
      <c r="D163" s="3">
        <f>+assessment!H163</f>
        <v>9.5289467312992548E-6</v>
      </c>
      <c r="F163" s="16">
        <f>+assessment!J163</f>
        <v>484.69009198520632</v>
      </c>
      <c r="H163" s="16">
        <f t="shared" si="7"/>
        <v>-121.17252299630158</v>
      </c>
      <c r="J163" s="16">
        <f t="shared" si="8"/>
        <v>363.51756898890471</v>
      </c>
    </row>
    <row r="164" spans="1:10" outlineLevel="1">
      <c r="A164" t="s">
        <v>252</v>
      </c>
      <c r="B164" t="s">
        <v>253</v>
      </c>
      <c r="D164" s="3">
        <f>+assessment!H164</f>
        <v>2.0917486935831947E-5</v>
      </c>
      <c r="F164" s="16">
        <f>+assessment!J164</f>
        <v>1063.968448236395</v>
      </c>
      <c r="H164" s="16">
        <f t="shared" si="7"/>
        <v>-265.99211205909876</v>
      </c>
      <c r="J164" s="16">
        <f t="shared" si="8"/>
        <v>797.97633617729628</v>
      </c>
    </row>
    <row r="165" spans="1:10" outlineLevel="1">
      <c r="A165" t="s">
        <v>500</v>
      </c>
      <c r="B165" t="s">
        <v>501</v>
      </c>
      <c r="D165" s="3">
        <f>+assessment!H165</f>
        <v>2.0897824165198509E-4</v>
      </c>
      <c r="F165" s="16">
        <f>+assessment!J165</f>
        <v>10629.683009613871</v>
      </c>
      <c r="H165" s="16">
        <f t="shared" si="7"/>
        <v>-2657.4207524034678</v>
      </c>
      <c r="J165" s="16">
        <f t="shared" si="8"/>
        <v>7972.2622572104028</v>
      </c>
    </row>
    <row r="166" spans="1:10" outlineLevel="1">
      <c r="A166" t="s">
        <v>254</v>
      </c>
      <c r="B166" t="s">
        <v>255</v>
      </c>
      <c r="D166" s="3">
        <f>+assessment!H166</f>
        <v>1.1551757715850305E-3</v>
      </c>
      <c r="F166" s="16">
        <f>+assessment!J166</f>
        <v>58758.041867266104</v>
      </c>
      <c r="H166" s="16">
        <f t="shared" si="7"/>
        <v>-14689.510466816526</v>
      </c>
      <c r="J166" s="16">
        <f t="shared" si="8"/>
        <v>44068.531400449574</v>
      </c>
    </row>
    <row r="167" spans="1:10" outlineLevel="1">
      <c r="A167" t="s">
        <v>256</v>
      </c>
      <c r="B167" t="s">
        <v>257</v>
      </c>
      <c r="D167" s="3">
        <f>+assessment!H167</f>
        <v>1.5063852931981799E-5</v>
      </c>
      <c r="F167" s="16">
        <f>+assessment!J167</f>
        <v>766.22322163599279</v>
      </c>
      <c r="H167" s="16">
        <f t="shared" si="7"/>
        <v>-191.5558054089982</v>
      </c>
      <c r="J167" s="16">
        <f t="shared" si="8"/>
        <v>574.66741622699465</v>
      </c>
    </row>
    <row r="168" spans="1:10" outlineLevel="1">
      <c r="A168" t="s">
        <v>258</v>
      </c>
      <c r="B168" t="s">
        <v>259</v>
      </c>
      <c r="D168" s="3">
        <f>+assessment!H168</f>
        <v>3.5568320299196768E-5</v>
      </c>
      <c r="F168" s="16">
        <f>+assessment!J168</f>
        <v>1809.1834201308807</v>
      </c>
      <c r="H168" s="16">
        <f t="shared" si="7"/>
        <v>-452.29585503272017</v>
      </c>
      <c r="J168" s="16">
        <f t="shared" si="8"/>
        <v>1356.8875650981604</v>
      </c>
    </row>
    <row r="169" spans="1:10" outlineLevel="1">
      <c r="A169" t="s">
        <v>260</v>
      </c>
      <c r="B169" t="s">
        <v>261</v>
      </c>
      <c r="D169" s="3">
        <f>+assessment!H169</f>
        <v>9.8094708662980768E-5</v>
      </c>
      <c r="F169" s="16">
        <f>+assessment!J169</f>
        <v>4989.5895848542978</v>
      </c>
      <c r="H169" s="16">
        <f t="shared" si="7"/>
        <v>-1247.3973962135744</v>
      </c>
      <c r="J169" s="16">
        <f t="shared" si="8"/>
        <v>3742.1921886407235</v>
      </c>
    </row>
    <row r="170" spans="1:10" outlineLevel="1">
      <c r="A170" t="s">
        <v>262</v>
      </c>
      <c r="B170" t="s">
        <v>263</v>
      </c>
      <c r="D170" s="3">
        <f>+assessment!H170</f>
        <v>1.6552960871797412E-5</v>
      </c>
      <c r="F170" s="16">
        <f>+assessment!J170</f>
        <v>841.96673082724635</v>
      </c>
      <c r="H170" s="16">
        <f t="shared" si="7"/>
        <v>-210.49168270681159</v>
      </c>
      <c r="J170" s="16">
        <f t="shared" si="8"/>
        <v>631.47504812043474</v>
      </c>
    </row>
    <row r="171" spans="1:10" outlineLevel="1">
      <c r="A171" t="s">
        <v>264</v>
      </c>
      <c r="B171" t="s">
        <v>265</v>
      </c>
      <c r="D171" s="3">
        <f>+assessment!H171</f>
        <v>6.2123601060004043E-5</v>
      </c>
      <c r="F171" s="16">
        <f>+assessment!J171</f>
        <v>3159.9183793653215</v>
      </c>
      <c r="H171" s="16">
        <f t="shared" si="7"/>
        <v>-789.97959484133037</v>
      </c>
      <c r="J171" s="16">
        <f t="shared" si="8"/>
        <v>2369.9387845239912</v>
      </c>
    </row>
    <row r="172" spans="1:10" outlineLevel="1">
      <c r="A172" t="s">
        <v>266</v>
      </c>
      <c r="B172" t="s">
        <v>267</v>
      </c>
      <c r="D172" s="3">
        <f>+assessment!H172</f>
        <v>9.0943389506536508E-5</v>
      </c>
      <c r="F172" s="16">
        <f>+assessment!J172</f>
        <v>4625.8375734837891</v>
      </c>
      <c r="H172" s="16">
        <f t="shared" si="7"/>
        <v>-1156.4593933709473</v>
      </c>
      <c r="J172" s="16">
        <f t="shared" si="8"/>
        <v>3469.3781801128416</v>
      </c>
    </row>
    <row r="173" spans="1:10" outlineLevel="1">
      <c r="A173" t="s">
        <v>268</v>
      </c>
      <c r="B173" t="s">
        <v>269</v>
      </c>
      <c r="D173" s="3">
        <f>+assessment!H173</f>
        <v>1.9364881603581813E-3</v>
      </c>
      <c r="F173" s="16">
        <f>+assessment!J173</f>
        <v>98499.514273629888</v>
      </c>
      <c r="H173" s="16">
        <f t="shared" si="7"/>
        <v>-24624.878568407472</v>
      </c>
      <c r="J173" s="16">
        <f t="shared" si="8"/>
        <v>73874.635705222419</v>
      </c>
    </row>
    <row r="174" spans="1:10" outlineLevel="1">
      <c r="A174" t="s">
        <v>270</v>
      </c>
      <c r="B174" t="s">
        <v>271</v>
      </c>
      <c r="D174" s="3">
        <f>+assessment!H174</f>
        <v>8.4325470791367157E-6</v>
      </c>
      <c r="F174" s="16">
        <f>+assessment!J174</f>
        <v>428.9216987677587</v>
      </c>
      <c r="H174" s="16">
        <f t="shared" si="7"/>
        <v>-107.23042469193967</v>
      </c>
      <c r="J174" s="16">
        <f t="shared" si="8"/>
        <v>321.69127407581902</v>
      </c>
    </row>
    <row r="175" spans="1:10" outlineLevel="1">
      <c r="A175" t="s">
        <v>272</v>
      </c>
      <c r="B175" t="s">
        <v>273</v>
      </c>
      <c r="D175" s="3">
        <f>+assessment!H175</f>
        <v>1.3885234776231935E-5</v>
      </c>
      <c r="F175" s="16">
        <f>+assessment!J175</f>
        <v>706.27278236557152</v>
      </c>
      <c r="H175" s="16">
        <f t="shared" si="7"/>
        <v>-176.56819559139288</v>
      </c>
      <c r="J175" s="16">
        <f t="shared" si="8"/>
        <v>529.70458677417867</v>
      </c>
    </row>
    <row r="176" spans="1:10" outlineLevel="1">
      <c r="A176" t="s">
        <v>274</v>
      </c>
      <c r="B176" t="s">
        <v>275</v>
      </c>
      <c r="D176" s="3">
        <f>+assessment!H176</f>
        <v>1.5046619502355279E-5</v>
      </c>
      <c r="F176" s="16">
        <f>+assessment!J176</f>
        <v>765.34664284649637</v>
      </c>
      <c r="H176" s="16">
        <f t="shared" si="7"/>
        <v>-191.33666071162409</v>
      </c>
      <c r="J176" s="16">
        <f t="shared" si="8"/>
        <v>574.0099821348723</v>
      </c>
    </row>
    <row r="177" spans="1:10" outlineLevel="1">
      <c r="A177" t="s">
        <v>276</v>
      </c>
      <c r="B177" t="s">
        <v>277</v>
      </c>
      <c r="D177" s="3">
        <f>+assessment!H177</f>
        <v>1.7500784366151245E-5</v>
      </c>
      <c r="F177" s="16">
        <f>+assessment!J177</f>
        <v>890.17779440210381</v>
      </c>
      <c r="H177" s="16">
        <f t="shared" si="7"/>
        <v>-222.54444860052595</v>
      </c>
      <c r="J177" s="16">
        <f t="shared" si="8"/>
        <v>667.63334580157789</v>
      </c>
    </row>
    <row r="178" spans="1:10" outlineLevel="1">
      <c r="A178" t="s">
        <v>278</v>
      </c>
      <c r="B178" t="s">
        <v>279</v>
      </c>
      <c r="D178" s="3">
        <f>+assessment!H178</f>
        <v>2.9096658248967565E-5</v>
      </c>
      <c r="F178" s="16">
        <f>+assessment!J178</f>
        <v>1480.0021829098105</v>
      </c>
      <c r="H178" s="16">
        <f t="shared" si="7"/>
        <v>-370.00054572745262</v>
      </c>
      <c r="J178" s="16">
        <f t="shared" si="8"/>
        <v>1110.0016371823579</v>
      </c>
    </row>
    <row r="179" spans="1:10" outlineLevel="1">
      <c r="A179" t="s">
        <v>280</v>
      </c>
      <c r="B179" t="s">
        <v>281</v>
      </c>
      <c r="D179" s="3">
        <f>+assessment!H179</f>
        <v>2.4351971369745312E-4</v>
      </c>
      <c r="F179" s="16">
        <f>+assessment!J179</f>
        <v>12386.635769988849</v>
      </c>
      <c r="H179" s="16">
        <f t="shared" si="7"/>
        <v>-3096.6589424972121</v>
      </c>
      <c r="J179" s="16">
        <f t="shared" si="8"/>
        <v>9289.9768274916369</v>
      </c>
    </row>
    <row r="180" spans="1:10" outlineLevel="1">
      <c r="A180" t="s">
        <v>282</v>
      </c>
      <c r="B180" t="s">
        <v>283</v>
      </c>
      <c r="D180" s="3">
        <f>+assessment!H180</f>
        <v>1.8023305448257987E-4</v>
      </c>
      <c r="F180" s="16">
        <f>+assessment!J180</f>
        <v>9167.5584111514236</v>
      </c>
      <c r="H180" s="16">
        <f t="shared" si="7"/>
        <v>-2291.8896027878559</v>
      </c>
      <c r="J180" s="16">
        <f t="shared" si="8"/>
        <v>6875.6688083635672</v>
      </c>
    </row>
    <row r="181" spans="1:10" outlineLevel="1">
      <c r="A181" t="s">
        <v>284</v>
      </c>
      <c r="B181" t="s">
        <v>285</v>
      </c>
      <c r="D181" s="3">
        <f>+assessment!H181</f>
        <v>1.6130910837397899E-5</v>
      </c>
      <c r="F181" s="16">
        <f>+assessment!J181</f>
        <v>820.49914623853829</v>
      </c>
      <c r="H181" s="16">
        <f t="shared" si="7"/>
        <v>-205.12478655963457</v>
      </c>
      <c r="J181" s="16">
        <f t="shared" si="8"/>
        <v>615.37435967890372</v>
      </c>
    </row>
    <row r="182" spans="1:10" outlineLevel="1">
      <c r="A182" t="s">
        <v>286</v>
      </c>
      <c r="B182" t="s">
        <v>287</v>
      </c>
      <c r="D182" s="3">
        <f>+assessment!H182</f>
        <v>1.4728380363676727E-4</v>
      </c>
      <c r="F182" s="16">
        <f>+assessment!J182</f>
        <v>7491.5940182721861</v>
      </c>
      <c r="H182" s="16">
        <f t="shared" si="7"/>
        <v>-1872.8985045680465</v>
      </c>
      <c r="J182" s="16">
        <f t="shared" si="8"/>
        <v>5618.6955137041396</v>
      </c>
    </row>
    <row r="183" spans="1:10" outlineLevel="1">
      <c r="A183" t="s">
        <v>288</v>
      </c>
      <c r="B183" t="s">
        <v>289</v>
      </c>
      <c r="D183" s="3">
        <f>+assessment!H183</f>
        <v>5.2408166828726279E-5</v>
      </c>
      <c r="F183" s="16">
        <f>+assessment!J183</f>
        <v>2665.7425964567124</v>
      </c>
      <c r="H183" s="16">
        <f t="shared" si="7"/>
        <v>-666.43564911417809</v>
      </c>
      <c r="J183" s="16">
        <f t="shared" si="8"/>
        <v>1999.3069473425344</v>
      </c>
    </row>
    <row r="184" spans="1:10" outlineLevel="1">
      <c r="A184" t="s">
        <v>290</v>
      </c>
      <c r="B184" t="s">
        <v>291</v>
      </c>
      <c r="D184" s="3">
        <f>+assessment!H184</f>
        <v>3.891702339876427E-5</v>
      </c>
      <c r="F184" s="16">
        <f>+assessment!J184</f>
        <v>1979.5152793729162</v>
      </c>
      <c r="H184" s="16">
        <f t="shared" si="7"/>
        <v>-494.87881984322905</v>
      </c>
      <c r="J184" s="16">
        <f t="shared" si="8"/>
        <v>1484.6364595296873</v>
      </c>
    </row>
    <row r="185" spans="1:10" outlineLevel="1">
      <c r="A185" t="s">
        <v>292</v>
      </c>
      <c r="B185" t="s">
        <v>293</v>
      </c>
      <c r="D185" s="3">
        <f>+assessment!H185</f>
        <v>1.6592205426265987E-5</v>
      </c>
      <c r="F185" s="16">
        <f>+assessment!J185</f>
        <v>843.96290598192672</v>
      </c>
      <c r="H185" s="16">
        <f t="shared" si="7"/>
        <v>-210.99072649548168</v>
      </c>
      <c r="J185" s="16">
        <f t="shared" si="8"/>
        <v>632.97217948644504</v>
      </c>
    </row>
    <row r="186" spans="1:10" outlineLevel="1">
      <c r="A186" t="s">
        <v>294</v>
      </c>
      <c r="B186" t="s">
        <v>295</v>
      </c>
      <c r="D186" s="3">
        <f>+assessment!H186</f>
        <v>2.5409896158486113E-4</v>
      </c>
      <c r="F186" s="16">
        <f>+assessment!J186</f>
        <v>12924.749454142368</v>
      </c>
      <c r="H186" s="16">
        <f t="shared" si="7"/>
        <v>-3231.1873635355919</v>
      </c>
      <c r="J186" s="16">
        <f t="shared" si="8"/>
        <v>9693.5620906067761</v>
      </c>
    </row>
    <row r="187" spans="1:10" outlineLevel="1">
      <c r="A187" t="s">
        <v>296</v>
      </c>
      <c r="B187" t="s">
        <v>297</v>
      </c>
      <c r="D187" s="3">
        <f>+assessment!H187</f>
        <v>2.1001447680128998E-3</v>
      </c>
      <c r="F187" s="16">
        <f>+assessment!J187</f>
        <v>106823.91134026527</v>
      </c>
      <c r="H187" s="16">
        <f t="shared" si="7"/>
        <v>-26705.977835066318</v>
      </c>
      <c r="J187" s="16">
        <f t="shared" si="8"/>
        <v>80117.933505198947</v>
      </c>
    </row>
    <row r="188" spans="1:10" outlineLevel="1">
      <c r="A188" t="s">
        <v>298</v>
      </c>
      <c r="B188" t="s">
        <v>299</v>
      </c>
      <c r="D188" s="3">
        <f>+assessment!H188</f>
        <v>1.2359481538286299E-5</v>
      </c>
      <c r="F188" s="16">
        <f>+assessment!J188</f>
        <v>628.66530925235315</v>
      </c>
      <c r="H188" s="16">
        <f t="shared" si="7"/>
        <v>-157.16632731308829</v>
      </c>
      <c r="J188" s="16">
        <f t="shared" si="8"/>
        <v>471.49898193926487</v>
      </c>
    </row>
    <row r="189" spans="1:10" outlineLevel="1">
      <c r="A189" t="s">
        <v>300</v>
      </c>
      <c r="B189" t="s">
        <v>301</v>
      </c>
      <c r="D189" s="3">
        <f>+assessment!H189</f>
        <v>7.8804467648447957E-6</v>
      </c>
      <c r="F189" s="16">
        <f>+assessment!J189</f>
        <v>400.83910373758101</v>
      </c>
      <c r="H189" s="16">
        <f t="shared" si="7"/>
        <v>-100.20977593439525</v>
      </c>
      <c r="J189" s="16">
        <f t="shared" si="8"/>
        <v>300.62932780318579</v>
      </c>
    </row>
    <row r="190" spans="1:10" outlineLevel="1">
      <c r="A190" t="s">
        <v>302</v>
      </c>
      <c r="B190" t="s">
        <v>303</v>
      </c>
      <c r="D190" s="3">
        <f>+assessment!H190</f>
        <v>7.9542669372341089E-5</v>
      </c>
      <c r="F190" s="16">
        <f>+assessment!J190</f>
        <v>4045.9396848335778</v>
      </c>
      <c r="H190" s="16">
        <f t="shared" si="7"/>
        <v>-1011.4849212083944</v>
      </c>
      <c r="J190" s="16">
        <f t="shared" si="8"/>
        <v>3034.4547636251832</v>
      </c>
    </row>
    <row r="191" spans="1:10" outlineLevel="1">
      <c r="A191" t="s">
        <v>304</v>
      </c>
      <c r="B191" t="s">
        <v>305</v>
      </c>
      <c r="D191" s="3">
        <f>+assessment!H191</f>
        <v>5.6219711612216544E-4</v>
      </c>
      <c r="F191" s="16">
        <f>+assessment!J191</f>
        <v>28596.169084672423</v>
      </c>
      <c r="H191" s="16">
        <f t="shared" si="7"/>
        <v>-7149.0422711681058</v>
      </c>
      <c r="J191" s="16">
        <f t="shared" si="8"/>
        <v>21447.126813504317</v>
      </c>
    </row>
    <row r="192" spans="1:10" outlineLevel="1">
      <c r="A192" t="s">
        <v>306</v>
      </c>
      <c r="B192" t="s">
        <v>307</v>
      </c>
      <c r="D192" s="3">
        <f>+assessment!H192</f>
        <v>3.7766076429368087E-5</v>
      </c>
      <c r="F192" s="16">
        <f>+assessment!J192</f>
        <v>1920.9723356250643</v>
      </c>
      <c r="H192" s="16">
        <f t="shared" si="7"/>
        <v>-480.24308390626607</v>
      </c>
      <c r="J192" s="16">
        <f t="shared" si="8"/>
        <v>1440.7292517187982</v>
      </c>
    </row>
    <row r="193" spans="1:10" outlineLevel="1">
      <c r="A193" t="s">
        <v>308</v>
      </c>
      <c r="B193" t="s">
        <v>309</v>
      </c>
      <c r="D193" s="3">
        <f>+assessment!H193</f>
        <v>1.1057376566334812E-5</v>
      </c>
      <c r="F193" s="16">
        <f>+assessment!J193</f>
        <v>562.43371027021578</v>
      </c>
      <c r="H193" s="16">
        <f t="shared" si="7"/>
        <v>-140.60842756755395</v>
      </c>
      <c r="J193" s="16">
        <f t="shared" si="8"/>
        <v>421.82528270266187</v>
      </c>
    </row>
    <row r="194" spans="1:10" outlineLevel="1">
      <c r="A194" t="s">
        <v>310</v>
      </c>
      <c r="B194" t="s">
        <v>311</v>
      </c>
      <c r="D194" s="3">
        <f>+assessment!H194</f>
        <v>2.4694664368841894E-5</v>
      </c>
      <c r="F194" s="16">
        <f>+assessment!J194</f>
        <v>1256.0946641839173</v>
      </c>
      <c r="H194" s="16">
        <f t="shared" si="7"/>
        <v>-314.02366604597933</v>
      </c>
      <c r="J194" s="16">
        <f t="shared" si="8"/>
        <v>942.07099813793798</v>
      </c>
    </row>
    <row r="195" spans="1:10" outlineLevel="1">
      <c r="A195" t="s">
        <v>312</v>
      </c>
      <c r="B195" t="s">
        <v>313</v>
      </c>
      <c r="D195" s="3">
        <f>+assessment!H195</f>
        <v>1.9872741633850264E-5</v>
      </c>
      <c r="F195" s="16">
        <f>+assessment!J195</f>
        <v>1010.8274547144836</v>
      </c>
      <c r="H195" s="16">
        <f t="shared" si="7"/>
        <v>-252.70686367862089</v>
      </c>
      <c r="J195" s="16">
        <f t="shared" si="8"/>
        <v>758.12059103586262</v>
      </c>
    </row>
    <row r="196" spans="1:10" outlineLevel="1">
      <c r="A196" t="s">
        <v>314</v>
      </c>
      <c r="B196" t="s">
        <v>315</v>
      </c>
      <c r="D196" s="3">
        <f>+assessment!H196</f>
        <v>1.559683643444445E-5</v>
      </c>
      <c r="F196" s="16">
        <f>+assessment!J196</f>
        <v>793.33343959814079</v>
      </c>
      <c r="H196" s="16">
        <f t="shared" si="7"/>
        <v>-198.3333598995352</v>
      </c>
      <c r="J196" s="16">
        <f t="shared" si="8"/>
        <v>595.00007969860553</v>
      </c>
    </row>
    <row r="197" spans="1:10" outlineLevel="1">
      <c r="A197" t="s">
        <v>316</v>
      </c>
      <c r="B197" t="s">
        <v>317</v>
      </c>
      <c r="D197" s="3">
        <f>+assessment!H197</f>
        <v>2.3807309570945997E-5</v>
      </c>
      <c r="F197" s="16">
        <f>+assessment!J197</f>
        <v>1210.9593422282414</v>
      </c>
      <c r="H197" s="16">
        <f t="shared" si="7"/>
        <v>-302.73983555706036</v>
      </c>
      <c r="J197" s="16">
        <f t="shared" si="8"/>
        <v>908.21950667118108</v>
      </c>
    </row>
    <row r="198" spans="1:10" outlineLevel="1">
      <c r="A198" t="s">
        <v>318</v>
      </c>
      <c r="B198" t="s">
        <v>319</v>
      </c>
      <c r="D198" s="3">
        <f>+assessment!H198</f>
        <v>1.4088729169767189E-5</v>
      </c>
      <c r="F198" s="16">
        <f>+assessment!J198</f>
        <v>716.62352931613475</v>
      </c>
      <c r="H198" s="16">
        <f t="shared" ref="H198:H262" si="9">-F198*0.25</f>
        <v>-179.15588232903369</v>
      </c>
      <c r="J198" s="16">
        <f t="shared" si="8"/>
        <v>537.46764698710103</v>
      </c>
    </row>
    <row r="199" spans="1:10" outlineLevel="1">
      <c r="A199" s="52" t="s">
        <v>582</v>
      </c>
      <c r="B199" s="52" t="s">
        <v>583</v>
      </c>
      <c r="D199" s="3">
        <f>+assessment!H199</f>
        <v>2.422450203355226E-5</v>
      </c>
      <c r="F199" s="16">
        <f>+assessment!J199</f>
        <v>1232.1798463173218</v>
      </c>
      <c r="H199" s="16">
        <f t="shared" si="9"/>
        <v>-308.04496157933045</v>
      </c>
      <c r="J199" s="16">
        <f t="shared" si="8"/>
        <v>924.13488473799134</v>
      </c>
    </row>
    <row r="200" spans="1:10" outlineLevel="1">
      <c r="A200" t="s">
        <v>320</v>
      </c>
      <c r="B200" t="s">
        <v>321</v>
      </c>
      <c r="D200" s="3">
        <f>+assessment!H200</f>
        <v>4.9207735734110393E-5</v>
      </c>
      <c r="F200" s="16">
        <f>+assessment!J200</f>
        <v>2502.9525961152808</v>
      </c>
      <c r="H200" s="16">
        <f t="shared" si="9"/>
        <v>-625.7381490288202</v>
      </c>
      <c r="J200" s="16">
        <f t="shared" si="8"/>
        <v>1877.2144470864605</v>
      </c>
    </row>
    <row r="201" spans="1:10" outlineLevel="1">
      <c r="A201" t="s">
        <v>322</v>
      </c>
      <c r="B201" t="s">
        <v>323</v>
      </c>
      <c r="D201" s="3">
        <f>+assessment!H201</f>
        <v>1.0703487046117825E-4</v>
      </c>
      <c r="F201" s="16">
        <f>+assessment!J201</f>
        <v>5444.3311178400891</v>
      </c>
      <c r="H201" s="16">
        <f t="shared" si="9"/>
        <v>-1361.0827794600223</v>
      </c>
      <c r="J201" s="16">
        <f t="shared" si="8"/>
        <v>4083.2483383800668</v>
      </c>
    </row>
    <row r="202" spans="1:10" outlineLevel="1">
      <c r="A202" t="s">
        <v>324</v>
      </c>
      <c r="B202" t="s">
        <v>325</v>
      </c>
      <c r="D202" s="3">
        <f>+assessment!H202</f>
        <v>3.4968608508163137E-5</v>
      </c>
      <c r="F202" s="16">
        <f>+assessment!J202</f>
        <v>1778.6790662545031</v>
      </c>
      <c r="H202" s="16">
        <f t="shared" si="9"/>
        <v>-444.66976656362579</v>
      </c>
      <c r="J202" s="16">
        <f t="shared" si="8"/>
        <v>1334.0092996908775</v>
      </c>
    </row>
    <row r="203" spans="1:10" outlineLevel="1">
      <c r="A203" t="s">
        <v>326</v>
      </c>
      <c r="B203" t="s">
        <v>327</v>
      </c>
      <c r="D203" s="3">
        <f>+assessment!H203</f>
        <v>1.4405349791365014E-4</v>
      </c>
      <c r="F203" s="16">
        <f>+assessment!J203</f>
        <v>7327.2844442732867</v>
      </c>
      <c r="H203" s="16">
        <f t="shared" si="9"/>
        <v>-1831.8211110683217</v>
      </c>
      <c r="J203" s="16">
        <f t="shared" si="8"/>
        <v>5495.4633332049652</v>
      </c>
    </row>
    <row r="204" spans="1:10" outlineLevel="1">
      <c r="A204" t="s">
        <v>328</v>
      </c>
      <c r="B204" t="s">
        <v>329</v>
      </c>
      <c r="D204" s="3">
        <f>+assessment!H204</f>
        <v>1.2123992572056245E-5</v>
      </c>
      <c r="F204" s="16">
        <f>+assessment!J204</f>
        <v>616.68715763475211</v>
      </c>
      <c r="H204" s="16">
        <f t="shared" si="9"/>
        <v>-154.17178940868803</v>
      </c>
      <c r="J204" s="16">
        <f t="shared" si="8"/>
        <v>462.51536822606408</v>
      </c>
    </row>
    <row r="205" spans="1:10" outlineLevel="1">
      <c r="A205" t="s">
        <v>330</v>
      </c>
      <c r="B205" t="s">
        <v>331</v>
      </c>
      <c r="D205" s="3">
        <f>+assessment!H205</f>
        <v>3.5535397606941449E-5</v>
      </c>
      <c r="F205" s="16">
        <f>+assessment!J205</f>
        <v>1807.5088066413105</v>
      </c>
      <c r="H205" s="16">
        <f t="shared" si="9"/>
        <v>-451.87720166032761</v>
      </c>
      <c r="J205" s="16">
        <f t="shared" si="8"/>
        <v>1355.631604980983</v>
      </c>
    </row>
    <row r="206" spans="1:10" outlineLevel="1">
      <c r="A206" t="s">
        <v>510</v>
      </c>
      <c r="B206" t="s">
        <v>508</v>
      </c>
      <c r="D206" s="3">
        <f>+assessment!H206</f>
        <v>6.1486492969425071E-6</v>
      </c>
      <c r="F206" s="16">
        <f>+assessment!J206</f>
        <v>312.75118618629267</v>
      </c>
      <c r="H206" s="16">
        <f t="shared" si="9"/>
        <v>-78.187796546573168</v>
      </c>
      <c r="J206" s="16">
        <f t="shared" si="8"/>
        <v>234.5633896397195</v>
      </c>
    </row>
    <row r="207" spans="1:10" outlineLevel="1">
      <c r="A207" t="s">
        <v>332</v>
      </c>
      <c r="B207" t="s">
        <v>333</v>
      </c>
      <c r="D207" s="3">
        <f>+assessment!H207</f>
        <v>3.8452590083069183E-5</v>
      </c>
      <c r="F207" s="16">
        <f>+assessment!J207</f>
        <v>1955.8918682181607</v>
      </c>
      <c r="H207" s="16">
        <f t="shared" si="9"/>
        <v>-488.97296705454016</v>
      </c>
      <c r="J207" s="16">
        <f t="shared" si="8"/>
        <v>1466.9189011636204</v>
      </c>
    </row>
    <row r="208" spans="1:10" outlineLevel="1">
      <c r="A208" t="s">
        <v>334</v>
      </c>
      <c r="B208" t="s">
        <v>335</v>
      </c>
      <c r="D208" s="3">
        <f>+assessment!H208</f>
        <v>5.0781882626469335E-5</v>
      </c>
      <c r="F208" s="16">
        <f>+assessment!J208</f>
        <v>2583.0216135597361</v>
      </c>
      <c r="H208" s="16">
        <f t="shared" si="9"/>
        <v>-645.75540338993403</v>
      </c>
      <c r="J208" s="16">
        <f t="shared" si="8"/>
        <v>1937.266210169802</v>
      </c>
    </row>
    <row r="209" spans="1:10" outlineLevel="1">
      <c r="A209" t="s">
        <v>336</v>
      </c>
      <c r="B209" t="s">
        <v>337</v>
      </c>
      <c r="D209" s="3">
        <f>+assessment!H209</f>
        <v>1.806102077886666E-5</v>
      </c>
      <c r="F209" s="16">
        <f>+assessment!J209</f>
        <v>918.67423226344476</v>
      </c>
      <c r="H209" s="16">
        <f t="shared" si="9"/>
        <v>-229.66855806586119</v>
      </c>
      <c r="J209" s="16">
        <f t="shared" si="8"/>
        <v>689.00567419758363</v>
      </c>
    </row>
    <row r="210" spans="1:10" outlineLevel="1">
      <c r="A210" t="s">
        <v>338</v>
      </c>
      <c r="B210" t="s">
        <v>339</v>
      </c>
      <c r="D210" s="3">
        <f>+assessment!H210</f>
        <v>3.822357568213406E-6</v>
      </c>
      <c r="F210" s="16">
        <f>+assessment!J210</f>
        <v>194.42430455113885</v>
      </c>
      <c r="H210" s="16">
        <f t="shared" si="9"/>
        <v>-48.606076137784711</v>
      </c>
      <c r="J210" s="16">
        <f t="shared" si="8"/>
        <v>145.81822841335412</v>
      </c>
    </row>
    <row r="211" spans="1:10" outlineLevel="1">
      <c r="A211" t="s">
        <v>340</v>
      </c>
      <c r="B211" t="s">
        <v>341</v>
      </c>
      <c r="D211" s="3">
        <f>+assessment!H211</f>
        <v>7.7046986684433167E-5</v>
      </c>
      <c r="F211" s="16">
        <f>+assessment!J211</f>
        <v>3918.9967282112302</v>
      </c>
      <c r="H211" s="16">
        <f t="shared" si="9"/>
        <v>-979.74918205280756</v>
      </c>
      <c r="J211" s="16">
        <f t="shared" si="8"/>
        <v>2939.2475461584227</v>
      </c>
    </row>
    <row r="212" spans="1:10" outlineLevel="1">
      <c r="A212" t="s">
        <v>342</v>
      </c>
      <c r="B212" t="s">
        <v>343</v>
      </c>
      <c r="D212" s="3">
        <f>+assessment!H212</f>
        <v>4.7024086172615636E-5</v>
      </c>
      <c r="F212" s="16">
        <f>+assessment!J212</f>
        <v>2391.8812115573319</v>
      </c>
      <c r="H212" s="16">
        <f t="shared" si="9"/>
        <v>-597.97030288933297</v>
      </c>
      <c r="J212" s="16">
        <f t="shared" si="8"/>
        <v>1793.9109086679989</v>
      </c>
    </row>
    <row r="213" spans="1:10" outlineLevel="1">
      <c r="A213" t="s">
        <v>344</v>
      </c>
      <c r="B213" t="s">
        <v>345</v>
      </c>
      <c r="D213" s="3">
        <f>+assessment!H213</f>
        <v>3.1780840118287848E-5</v>
      </c>
      <c r="F213" s="16">
        <f>+assessment!J213</f>
        <v>1616.5331546773989</v>
      </c>
      <c r="H213" s="16">
        <f t="shared" si="9"/>
        <v>-404.13328866934972</v>
      </c>
      <c r="J213" s="16">
        <f t="shared" si="8"/>
        <v>1212.3998660080492</v>
      </c>
    </row>
    <row r="214" spans="1:10" outlineLevel="1">
      <c r="A214" t="s">
        <v>346</v>
      </c>
      <c r="B214" t="s">
        <v>347</v>
      </c>
      <c r="D214" s="3">
        <f>+assessment!H214</f>
        <v>3.8666701439928796E-4</v>
      </c>
      <c r="F214" s="16">
        <f>+assessment!J214</f>
        <v>19667.826472494347</v>
      </c>
      <c r="H214" s="16">
        <f t="shared" si="9"/>
        <v>-4916.9566181235868</v>
      </c>
      <c r="J214" s="16">
        <f t="shared" si="8"/>
        <v>14750.869854370761</v>
      </c>
    </row>
    <row r="215" spans="1:10" outlineLevel="1">
      <c r="A215" t="s">
        <v>489</v>
      </c>
      <c r="B215" t="s">
        <v>351</v>
      </c>
      <c r="D215" s="3">
        <f>+assessment!H215</f>
        <v>2.7028746371607452E-5</v>
      </c>
      <c r="F215" s="16">
        <f>+assessment!J215</f>
        <v>1374.8177982849306</v>
      </c>
      <c r="H215" s="16">
        <f t="shared" si="9"/>
        <v>-343.70444957123266</v>
      </c>
      <c r="J215" s="16">
        <f t="shared" ref="J215:J263" si="10">SUM(F215:H215)</f>
        <v>1031.1133487136981</v>
      </c>
    </row>
    <row r="216" spans="1:10" outlineLevel="1">
      <c r="A216" t="s">
        <v>490</v>
      </c>
      <c r="B216" t="s">
        <v>352</v>
      </c>
      <c r="D216" s="3">
        <f>+assessment!H216</f>
        <v>1.3374993254625996E-5</v>
      </c>
      <c r="F216" s="16">
        <f>+assessment!J216</f>
        <v>680.31933577639802</v>
      </c>
      <c r="H216" s="16">
        <f t="shared" si="9"/>
        <v>-170.07983394409951</v>
      </c>
      <c r="J216" s="16">
        <f t="shared" si="10"/>
        <v>510.23950183229852</v>
      </c>
    </row>
    <row r="217" spans="1:10" outlineLevel="1">
      <c r="A217" t="s">
        <v>491</v>
      </c>
      <c r="B217" t="s">
        <v>348</v>
      </c>
      <c r="D217" s="3">
        <f>+assessment!H217</f>
        <v>7.6374239945844692E-6</v>
      </c>
      <c r="F217" s="16">
        <f>+assessment!J217</f>
        <v>388.4777450068122</v>
      </c>
      <c r="H217" s="16">
        <f t="shared" si="9"/>
        <v>-97.11943625170305</v>
      </c>
      <c r="J217" s="16">
        <f t="shared" si="10"/>
        <v>291.35830875510914</v>
      </c>
    </row>
    <row r="218" spans="1:10" outlineLevel="1">
      <c r="A218" t="s">
        <v>350</v>
      </c>
      <c r="B218" t="s">
        <v>349</v>
      </c>
      <c r="D218" s="3">
        <f>+assessment!H218</f>
        <v>5.881057156549652E-4</v>
      </c>
      <c r="F218" s="16">
        <f>+assessment!J218</f>
        <v>29914.010588551664</v>
      </c>
      <c r="H218" s="16">
        <f t="shared" si="9"/>
        <v>-7478.502647137916</v>
      </c>
      <c r="J218" s="16">
        <f t="shared" si="10"/>
        <v>22435.507941413747</v>
      </c>
    </row>
    <row r="219" spans="1:10" outlineLevel="1">
      <c r="A219" t="s">
        <v>353</v>
      </c>
      <c r="B219" t="s">
        <v>354</v>
      </c>
      <c r="D219" s="3">
        <f>+assessment!H219</f>
        <v>1.5909064735615311E-4</v>
      </c>
      <c r="F219" s="16">
        <f>+assessment!J219</f>
        <v>8092.1493923102353</v>
      </c>
      <c r="H219" s="16">
        <f t="shared" si="9"/>
        <v>-2023.0373480775588</v>
      </c>
      <c r="J219" s="16">
        <f t="shared" si="10"/>
        <v>6069.1120442326765</v>
      </c>
    </row>
    <row r="220" spans="1:10" outlineLevel="1">
      <c r="A220" t="s">
        <v>355</v>
      </c>
      <c r="B220" t="s">
        <v>356</v>
      </c>
      <c r="D220" s="3">
        <f>+assessment!H220</f>
        <v>8.8538129099830935E-6</v>
      </c>
      <c r="F220" s="16">
        <f>+assessment!J220</f>
        <v>450.34939482491933</v>
      </c>
      <c r="H220" s="16">
        <f t="shared" si="9"/>
        <v>-112.58734870622983</v>
      </c>
      <c r="J220" s="16">
        <f t="shared" si="10"/>
        <v>337.76204611868951</v>
      </c>
    </row>
    <row r="221" spans="1:10" outlineLevel="1">
      <c r="A221" t="s">
        <v>357</v>
      </c>
      <c r="B221" t="s">
        <v>358</v>
      </c>
      <c r="D221" s="3">
        <f>+assessment!H221</f>
        <v>1.688611996359198E-4</v>
      </c>
      <c r="F221" s="16">
        <f>+assessment!J221</f>
        <v>8589.1287560075161</v>
      </c>
      <c r="H221" s="16">
        <f t="shared" si="9"/>
        <v>-2147.282189001879</v>
      </c>
      <c r="J221" s="16">
        <f t="shared" si="10"/>
        <v>6441.8465670056376</v>
      </c>
    </row>
    <row r="222" spans="1:10" outlineLevel="1">
      <c r="A222" t="s">
        <v>359</v>
      </c>
      <c r="B222" t="s">
        <v>360</v>
      </c>
      <c r="D222" s="3">
        <f>+assessment!H222</f>
        <v>3.2338917384559991E-4</v>
      </c>
      <c r="F222" s="16">
        <f>+assessment!J222</f>
        <v>16449.197675058469</v>
      </c>
      <c r="H222" s="16">
        <f t="shared" si="9"/>
        <v>-4112.2994187646173</v>
      </c>
      <c r="J222" s="16">
        <f t="shared" si="10"/>
        <v>12336.898256293851</v>
      </c>
    </row>
    <row r="223" spans="1:10" outlineLevel="1">
      <c r="A223" t="s">
        <v>361</v>
      </c>
      <c r="B223" t="s">
        <v>362</v>
      </c>
      <c r="D223" s="3">
        <f>+assessment!H223</f>
        <v>1.2487993995647565E-5</v>
      </c>
      <c r="F223" s="16">
        <f>+assessment!J223</f>
        <v>635.20209831583702</v>
      </c>
      <c r="H223" s="16">
        <f t="shared" si="9"/>
        <v>-158.80052457895925</v>
      </c>
      <c r="J223" s="16">
        <f t="shared" si="10"/>
        <v>476.40157373687776</v>
      </c>
    </row>
    <row r="224" spans="1:10" outlineLevel="1">
      <c r="A224" t="s">
        <v>363</v>
      </c>
      <c r="B224" t="s">
        <v>364</v>
      </c>
      <c r="D224" s="3">
        <f>+assessment!H224</f>
        <v>2.0089507589104971E-5</v>
      </c>
      <c r="F224" s="16">
        <f>+assessment!J224</f>
        <v>1021.8532599534368</v>
      </c>
      <c r="H224" s="16">
        <f t="shared" si="9"/>
        <v>-255.4633149883592</v>
      </c>
      <c r="J224" s="16">
        <f t="shared" si="10"/>
        <v>766.38994496507758</v>
      </c>
    </row>
    <row r="225" spans="1:10" outlineLevel="1">
      <c r="A225" t="s">
        <v>365</v>
      </c>
      <c r="B225" t="s">
        <v>366</v>
      </c>
      <c r="D225" s="3">
        <f>+assessment!H225</f>
        <v>3.9803128155872746E-5</v>
      </c>
      <c r="F225" s="16">
        <f>+assessment!J225</f>
        <v>2024.5870179755389</v>
      </c>
      <c r="H225" s="16">
        <f t="shared" si="9"/>
        <v>-506.14675449388471</v>
      </c>
      <c r="J225" s="16">
        <f t="shared" si="10"/>
        <v>1518.4402634816543</v>
      </c>
    </row>
    <row r="226" spans="1:10" outlineLevel="1">
      <c r="A226" t="s">
        <v>367</v>
      </c>
      <c r="B226" t="s">
        <v>368</v>
      </c>
      <c r="D226" s="3">
        <f>+assessment!H226</f>
        <v>2.3449280221882179E-5</v>
      </c>
      <c r="F226" s="16">
        <f>+assessment!J226</f>
        <v>1192.7481712536837</v>
      </c>
      <c r="H226" s="16">
        <f t="shared" si="9"/>
        <v>-298.18704281342093</v>
      </c>
      <c r="J226" s="16">
        <f t="shared" si="10"/>
        <v>894.56112844026279</v>
      </c>
    </row>
    <row r="227" spans="1:10" outlineLevel="1">
      <c r="A227" t="s">
        <v>369</v>
      </c>
      <c r="B227" t="s">
        <v>370</v>
      </c>
      <c r="D227" s="3">
        <f>+assessment!H227</f>
        <v>1.1538082243099723E-5</v>
      </c>
      <c r="F227" s="16">
        <f>+assessment!J227</f>
        <v>586.88481544049591</v>
      </c>
      <c r="H227" s="16">
        <f t="shared" si="9"/>
        <v>-146.72120386012398</v>
      </c>
      <c r="J227" s="16">
        <f t="shared" si="10"/>
        <v>440.16361158037193</v>
      </c>
    </row>
    <row r="228" spans="1:10" outlineLevel="1">
      <c r="A228" t="s">
        <v>371</v>
      </c>
      <c r="B228" t="s">
        <v>372</v>
      </c>
      <c r="D228" s="3">
        <f>+assessment!H228</f>
        <v>7.1314540657063815E-4</v>
      </c>
      <c r="F228" s="16">
        <f>+assessment!J228</f>
        <v>36274.157307879148</v>
      </c>
      <c r="H228" s="16">
        <f t="shared" si="9"/>
        <v>-9068.539326969787</v>
      </c>
      <c r="J228" s="16">
        <f t="shared" si="10"/>
        <v>27205.617980909359</v>
      </c>
    </row>
    <row r="229" spans="1:10" outlineLevel="1">
      <c r="A229" t="s">
        <v>373</v>
      </c>
      <c r="B229" t="s">
        <v>374</v>
      </c>
      <c r="D229" s="3">
        <f>+assessment!H229</f>
        <v>2.9233384928122691E-5</v>
      </c>
      <c r="F229" s="16">
        <f>+assessment!J229</f>
        <v>1486.9567885514662</v>
      </c>
      <c r="H229" s="16">
        <f t="shared" si="9"/>
        <v>-371.73919713786654</v>
      </c>
      <c r="J229" s="16">
        <f t="shared" si="10"/>
        <v>1115.2175914135996</v>
      </c>
    </row>
    <row r="230" spans="1:10" outlineLevel="1">
      <c r="A230" t="s">
        <v>375</v>
      </c>
      <c r="B230" t="s">
        <v>376</v>
      </c>
      <c r="D230" s="3">
        <f>+assessment!H230</f>
        <v>1.3955155840732393E-5</v>
      </c>
      <c r="F230" s="16">
        <f>+assessment!J230</f>
        <v>709.82931889999384</v>
      </c>
      <c r="H230" s="16">
        <f t="shared" si="9"/>
        <v>-177.45732972499846</v>
      </c>
      <c r="J230" s="16">
        <f t="shared" si="10"/>
        <v>532.37198917499541</v>
      </c>
    </row>
    <row r="231" spans="1:10" outlineLevel="1">
      <c r="A231" t="s">
        <v>377</v>
      </c>
      <c r="B231" t="s">
        <v>378</v>
      </c>
      <c r="D231" s="3">
        <f>+assessment!H231</f>
        <v>1.6903468395627871E-5</v>
      </c>
      <c r="F231" s="16">
        <f>+assessment!J231</f>
        <v>859.79530399041357</v>
      </c>
      <c r="H231" s="16">
        <f t="shared" si="9"/>
        <v>-214.94882599760339</v>
      </c>
      <c r="J231" s="16">
        <f t="shared" si="10"/>
        <v>644.84647799281015</v>
      </c>
    </row>
    <row r="232" spans="1:10" outlineLevel="1">
      <c r="A232" t="s">
        <v>379</v>
      </c>
      <c r="B232" t="s">
        <v>380</v>
      </c>
      <c r="D232" s="3">
        <f>+assessment!H232</f>
        <v>4.198481858651999E-5</v>
      </c>
      <c r="F232" s="16">
        <f>+assessment!J232</f>
        <v>2135.5587512984175</v>
      </c>
      <c r="H232" s="16">
        <f t="shared" si="9"/>
        <v>-533.88968782460438</v>
      </c>
      <c r="J232" s="16">
        <f t="shared" si="10"/>
        <v>1601.6690634738131</v>
      </c>
    </row>
    <row r="233" spans="1:10" outlineLevel="1">
      <c r="A233" t="s">
        <v>516</v>
      </c>
      <c r="B233" t="s">
        <v>517</v>
      </c>
      <c r="D233" s="3">
        <f>+assessment!H233</f>
        <v>6.1078655589253549E-6</v>
      </c>
      <c r="F233" s="16">
        <f>+assessment!J233</f>
        <v>310.67672042544365</v>
      </c>
      <c r="H233" s="16">
        <f t="shared" si="9"/>
        <v>-77.669180106360912</v>
      </c>
      <c r="J233" s="16">
        <f t="shared" si="10"/>
        <v>233.00754031908275</v>
      </c>
    </row>
    <row r="234" spans="1:10" outlineLevel="1">
      <c r="A234" t="s">
        <v>381</v>
      </c>
      <c r="B234" t="s">
        <v>382</v>
      </c>
      <c r="D234" s="3">
        <f>+assessment!H234</f>
        <v>6.0745609075803175E-5</v>
      </c>
      <c r="F234" s="16">
        <f>+assessment!J234</f>
        <v>3089.8267857809665</v>
      </c>
      <c r="H234" s="16">
        <f t="shared" si="9"/>
        <v>-772.45669644524162</v>
      </c>
      <c r="J234" s="16">
        <f t="shared" si="10"/>
        <v>2317.370089335725</v>
      </c>
    </row>
    <row r="235" spans="1:10" outlineLevel="1">
      <c r="A235" t="s">
        <v>383</v>
      </c>
      <c r="B235" t="s">
        <v>384</v>
      </c>
      <c r="D235" s="3">
        <f>+assessment!H235</f>
        <v>2.6269704848055172E-5</v>
      </c>
      <c r="F235" s="16">
        <f>+assessment!J235</f>
        <v>1336.2091339440203</v>
      </c>
      <c r="H235" s="16">
        <f t="shared" si="9"/>
        <v>-334.05228348600508</v>
      </c>
      <c r="J235" s="16">
        <f t="shared" si="10"/>
        <v>1002.1568504580152</v>
      </c>
    </row>
    <row r="236" spans="1:10" outlineLevel="1">
      <c r="A236" t="s">
        <v>385</v>
      </c>
      <c r="B236" t="s">
        <v>386</v>
      </c>
      <c r="D236" s="3">
        <f>+assessment!H236</f>
        <v>1.4735486967924267E-4</v>
      </c>
      <c r="F236" s="16">
        <f>+assessment!J236</f>
        <v>7495.2087941373175</v>
      </c>
      <c r="H236" s="16">
        <f t="shared" si="9"/>
        <v>-1873.8021985343294</v>
      </c>
      <c r="J236" s="16">
        <f t="shared" si="10"/>
        <v>5621.4065956029881</v>
      </c>
    </row>
    <row r="237" spans="1:10" s="52" customFormat="1" outlineLevel="1">
      <c r="A237" s="54" t="s">
        <v>576</v>
      </c>
      <c r="B237" s="54" t="s">
        <v>577</v>
      </c>
      <c r="D237" s="3">
        <f>+assessment!H237</f>
        <v>4.5221402140533553E-6</v>
      </c>
      <c r="F237" s="16">
        <f>+assessment!J237</f>
        <v>230.01876473084957</v>
      </c>
      <c r="H237" s="16">
        <f t="shared" si="9"/>
        <v>-57.504691182712392</v>
      </c>
      <c r="J237" s="16">
        <f t="shared" si="10"/>
        <v>172.51407354813716</v>
      </c>
    </row>
    <row r="238" spans="1:10" outlineLevel="1">
      <c r="A238" t="s">
        <v>387</v>
      </c>
      <c r="B238" t="s">
        <v>388</v>
      </c>
      <c r="D238" s="3">
        <f>+assessment!H238</f>
        <v>1.3378403012147698E-5</v>
      </c>
      <c r="F238" s="16">
        <f>+assessment!J238</f>
        <v>680.49277317020903</v>
      </c>
      <c r="H238" s="16">
        <f t="shared" si="9"/>
        <v>-170.12319329255226</v>
      </c>
      <c r="J238" s="16">
        <f t="shared" si="10"/>
        <v>510.36957987765675</v>
      </c>
    </row>
    <row r="239" spans="1:10" outlineLevel="1">
      <c r="A239" t="s">
        <v>389</v>
      </c>
      <c r="B239" t="s">
        <v>390</v>
      </c>
      <c r="D239" s="3">
        <f>+assessment!H239</f>
        <v>1.8438476423013842E-5</v>
      </c>
      <c r="F239" s="16">
        <f>+assessment!J239</f>
        <v>937.87352217878333</v>
      </c>
      <c r="H239" s="16">
        <f t="shared" si="9"/>
        <v>-234.46838054469583</v>
      </c>
      <c r="J239" s="16">
        <f t="shared" si="10"/>
        <v>703.4051416340875</v>
      </c>
    </row>
    <row r="240" spans="1:10" outlineLevel="1">
      <c r="A240" t="s">
        <v>391</v>
      </c>
      <c r="B240" t="s">
        <v>392</v>
      </c>
      <c r="D240" s="3">
        <f>+assessment!H240</f>
        <v>1.924408893086464E-5</v>
      </c>
      <c r="F240" s="16">
        <f>+assessment!J240</f>
        <v>978.8510206941304</v>
      </c>
      <c r="H240" s="16">
        <f t="shared" si="9"/>
        <v>-244.7127551735326</v>
      </c>
      <c r="J240" s="16">
        <f t="shared" si="10"/>
        <v>734.13826552059777</v>
      </c>
    </row>
    <row r="241" spans="1:10" outlineLevel="1">
      <c r="A241" t="s">
        <v>393</v>
      </c>
      <c r="B241" t="s">
        <v>394</v>
      </c>
      <c r="D241" s="3">
        <f>+assessment!H241</f>
        <v>2.3198851829867576E-4</v>
      </c>
      <c r="F241" s="16">
        <f>+assessment!J241</f>
        <v>11800.101254041278</v>
      </c>
      <c r="H241" s="16">
        <f t="shared" si="9"/>
        <v>-2950.0253135103194</v>
      </c>
      <c r="J241" s="16">
        <f t="shared" si="10"/>
        <v>8850.0759405309582</v>
      </c>
    </row>
    <row r="242" spans="1:10" outlineLevel="1">
      <c r="A242" t="s">
        <v>395</v>
      </c>
      <c r="B242" t="s">
        <v>396</v>
      </c>
      <c r="D242" s="3">
        <f>+assessment!H242</f>
        <v>1.2922507861717032E-5</v>
      </c>
      <c r="F242" s="16">
        <f>+assessment!J242</f>
        <v>657.30365598561548</v>
      </c>
      <c r="H242" s="16">
        <f t="shared" si="9"/>
        <v>-164.32591399640387</v>
      </c>
      <c r="J242" s="16">
        <f t="shared" si="10"/>
        <v>492.97774198921161</v>
      </c>
    </row>
    <row r="243" spans="1:10" outlineLevel="1">
      <c r="A243" t="s">
        <v>397</v>
      </c>
      <c r="B243" t="s">
        <v>398</v>
      </c>
      <c r="D243" s="3">
        <f>+assessment!H243</f>
        <v>1.7567349940801207E-4</v>
      </c>
      <c r="F243" s="16">
        <f>+assessment!J243</f>
        <v>8935.6365386904399</v>
      </c>
      <c r="H243" s="16">
        <f t="shared" si="9"/>
        <v>-2233.90913467261</v>
      </c>
      <c r="J243" s="16">
        <f t="shared" si="10"/>
        <v>6701.7274040178299</v>
      </c>
    </row>
    <row r="244" spans="1:10" outlineLevel="1">
      <c r="A244" t="s">
        <v>399</v>
      </c>
      <c r="B244" t="s">
        <v>400</v>
      </c>
      <c r="D244" s="3">
        <f>+assessment!H244</f>
        <v>2.9137512735180962E-5</v>
      </c>
      <c r="F244" s="16">
        <f>+assessment!J244</f>
        <v>1482.0802472792689</v>
      </c>
      <c r="H244" s="16">
        <f t="shared" si="9"/>
        <v>-370.52006181981722</v>
      </c>
      <c r="J244" s="16">
        <f t="shared" si="10"/>
        <v>1111.5601854594515</v>
      </c>
    </row>
    <row r="245" spans="1:10" outlineLevel="1">
      <c r="A245" t="s">
        <v>401</v>
      </c>
      <c r="B245" t="s">
        <v>402</v>
      </c>
      <c r="D245" s="3">
        <f>+assessment!H245</f>
        <v>8.2836283765509028E-4</v>
      </c>
      <c r="F245" s="16">
        <f>+assessment!J245</f>
        <v>42134.694557729839</v>
      </c>
      <c r="H245" s="16">
        <f t="shared" si="9"/>
        <v>-10533.67363943246</v>
      </c>
      <c r="J245" s="16">
        <f t="shared" si="10"/>
        <v>31601.020918297378</v>
      </c>
    </row>
    <row r="246" spans="1:10" outlineLevel="1">
      <c r="A246" t="s">
        <v>403</v>
      </c>
      <c r="B246" t="s">
        <v>404</v>
      </c>
      <c r="D246" s="3">
        <f>+assessment!H246</f>
        <v>1.7731119535111133E-4</v>
      </c>
      <c r="F246" s="16">
        <f>+assessment!J246</f>
        <v>9018.9379800446368</v>
      </c>
      <c r="H246" s="16">
        <f t="shared" si="9"/>
        <v>-2254.7344950111592</v>
      </c>
      <c r="J246" s="16">
        <f t="shared" si="10"/>
        <v>6764.2034850334776</v>
      </c>
    </row>
    <row r="247" spans="1:10" outlineLevel="1">
      <c r="A247" t="s">
        <v>405</v>
      </c>
      <c r="B247" t="s">
        <v>406</v>
      </c>
      <c r="D247" s="3">
        <f>+assessment!H247</f>
        <v>3.4177826428773405E-5</v>
      </c>
      <c r="F247" s="16">
        <f>+assessment!J247</f>
        <v>1738.4559178197758</v>
      </c>
      <c r="H247" s="16">
        <f t="shared" si="9"/>
        <v>-434.61397945494394</v>
      </c>
      <c r="J247" s="16">
        <f t="shared" si="10"/>
        <v>1303.8419383648318</v>
      </c>
    </row>
    <row r="248" spans="1:10" outlineLevel="1">
      <c r="A248" t="s">
        <v>407</v>
      </c>
      <c r="B248" t="s">
        <v>408</v>
      </c>
      <c r="D248" s="3">
        <f>+assessment!H248</f>
        <v>3.1578710537795754E-4</v>
      </c>
      <c r="F248" s="16">
        <f>+assessment!J248</f>
        <v>16062.518289732845</v>
      </c>
      <c r="H248" s="16">
        <f t="shared" si="9"/>
        <v>-4015.6295724332113</v>
      </c>
      <c r="J248" s="16">
        <f t="shared" si="10"/>
        <v>12046.888717299633</v>
      </c>
    </row>
    <row r="249" spans="1:10" outlineLevel="1">
      <c r="A249" t="s">
        <v>409</v>
      </c>
      <c r="B249" t="s">
        <v>410</v>
      </c>
      <c r="D249" s="3">
        <f>+assessment!H249</f>
        <v>4.1948884402873366E-4</v>
      </c>
      <c r="F249" s="16">
        <f>+assessment!J249</f>
        <v>21337.309582308073</v>
      </c>
      <c r="H249" s="16">
        <f t="shared" si="9"/>
        <v>-5334.3273955770183</v>
      </c>
      <c r="J249" s="16">
        <f t="shared" si="10"/>
        <v>16002.982186731055</v>
      </c>
    </row>
    <row r="250" spans="1:10" outlineLevel="1">
      <c r="A250" t="s">
        <v>411</v>
      </c>
      <c r="B250" t="s">
        <v>412</v>
      </c>
      <c r="D250" s="3">
        <f>+assessment!H250</f>
        <v>7.6585297730365054E-6</v>
      </c>
      <c r="F250" s="16">
        <f>+assessment!J250</f>
        <v>389.55129090729827</v>
      </c>
      <c r="H250" s="16">
        <f t="shared" si="9"/>
        <v>-97.387822726824567</v>
      </c>
      <c r="J250" s="16">
        <f t="shared" si="10"/>
        <v>292.16346818047373</v>
      </c>
    </row>
    <row r="251" spans="1:10" outlineLevel="1">
      <c r="A251" t="s">
        <v>413</v>
      </c>
      <c r="B251" t="s">
        <v>414</v>
      </c>
      <c r="D251" s="3">
        <f>+assessment!H251</f>
        <v>1.7162739639736915E-5</v>
      </c>
      <c r="F251" s="16">
        <f>+assessment!J251</f>
        <v>872.98314171266281</v>
      </c>
      <c r="H251" s="16">
        <f t="shared" si="9"/>
        <v>-218.2457854281657</v>
      </c>
      <c r="J251" s="16">
        <f t="shared" si="10"/>
        <v>654.73735628449708</v>
      </c>
    </row>
    <row r="252" spans="1:10" outlineLevel="1">
      <c r="A252" t="s">
        <v>415</v>
      </c>
      <c r="B252" t="s">
        <v>416</v>
      </c>
      <c r="D252" s="3">
        <f>+assessment!H252</f>
        <v>2.071131435607317E-4</v>
      </c>
      <c r="F252" s="16">
        <f>+assessment!J252</f>
        <v>10534.814752827238</v>
      </c>
      <c r="H252" s="16">
        <f t="shared" si="9"/>
        <v>-2633.7036882068096</v>
      </c>
      <c r="J252" s="16">
        <f t="shared" si="10"/>
        <v>7901.1110646204288</v>
      </c>
    </row>
    <row r="253" spans="1:10" outlineLevel="1">
      <c r="A253" t="s">
        <v>417</v>
      </c>
      <c r="B253" t="s">
        <v>418</v>
      </c>
      <c r="D253" s="3">
        <f>+assessment!H253</f>
        <v>9.8410306396007871E-6</v>
      </c>
      <c r="F253" s="16">
        <f>+assessment!J253</f>
        <v>500.56424707151018</v>
      </c>
      <c r="H253" s="16">
        <f t="shared" si="9"/>
        <v>-125.14106176787755</v>
      </c>
      <c r="J253" s="16">
        <f t="shared" si="10"/>
        <v>375.42318530363264</v>
      </c>
    </row>
    <row r="254" spans="1:10" outlineLevel="1">
      <c r="A254" t="s">
        <v>419</v>
      </c>
      <c r="B254" t="s">
        <v>420</v>
      </c>
      <c r="D254" s="3">
        <f>+assessment!H254</f>
        <v>1.4986998880723986E-5</v>
      </c>
      <c r="F254" s="16">
        <f>+assessment!J254</f>
        <v>762.31403857264013</v>
      </c>
      <c r="H254" s="16">
        <f t="shared" si="9"/>
        <v>-190.57850964316003</v>
      </c>
      <c r="J254" s="16">
        <f t="shared" si="10"/>
        <v>571.7355289294801</v>
      </c>
    </row>
    <row r="255" spans="1:10" outlineLevel="1">
      <c r="A255" t="s">
        <v>421</v>
      </c>
      <c r="B255" t="s">
        <v>422</v>
      </c>
      <c r="D255" s="3">
        <f>+assessment!H255</f>
        <v>1.0065854561500546E-4</v>
      </c>
      <c r="F255" s="16">
        <f>+assessment!J255</f>
        <v>5119.9992096694086</v>
      </c>
      <c r="H255" s="16">
        <f t="shared" si="9"/>
        <v>-1279.9998024173522</v>
      </c>
      <c r="J255" s="16">
        <f t="shared" si="10"/>
        <v>3839.9994072520567</v>
      </c>
    </row>
    <row r="256" spans="1:10" outlineLevel="1">
      <c r="A256" t="s">
        <v>423</v>
      </c>
      <c r="B256" t="s">
        <v>424</v>
      </c>
      <c r="D256" s="3">
        <f>+assessment!H256</f>
        <v>6.5112601467154032E-5</v>
      </c>
      <c r="F256" s="16">
        <f>+assessment!J256</f>
        <v>3311.9539529850949</v>
      </c>
      <c r="H256" s="16">
        <f t="shared" si="9"/>
        <v>-827.98848824627373</v>
      </c>
      <c r="J256" s="16">
        <f t="shared" si="10"/>
        <v>2483.9654647388211</v>
      </c>
    </row>
    <row r="257" spans="1:10" outlineLevel="1">
      <c r="A257" t="s">
        <v>425</v>
      </c>
      <c r="B257" t="s">
        <v>426</v>
      </c>
      <c r="D257" s="3">
        <f>+assessment!H257</f>
        <v>2.1634258855617397E-4</v>
      </c>
      <c r="F257" s="16">
        <f>+assessment!J257</f>
        <v>11004.270682213401</v>
      </c>
      <c r="H257" s="16">
        <f t="shared" si="9"/>
        <v>-2751.0676705533501</v>
      </c>
      <c r="J257" s="16">
        <f t="shared" si="10"/>
        <v>8253.2030116600508</v>
      </c>
    </row>
    <row r="258" spans="1:10" outlineLevel="1">
      <c r="A258" t="s">
        <v>427</v>
      </c>
      <c r="B258" t="s">
        <v>428</v>
      </c>
      <c r="D258" s="3">
        <f>+assessment!H258</f>
        <v>3.1702902572855446E-6</v>
      </c>
      <c r="F258" s="16">
        <f>+assessment!J258</f>
        <v>161.25688596582387</v>
      </c>
      <c r="H258" s="16">
        <f t="shared" si="9"/>
        <v>-40.314221491455967</v>
      </c>
      <c r="J258" s="16">
        <f t="shared" si="10"/>
        <v>120.9426644743679</v>
      </c>
    </row>
    <row r="259" spans="1:10" outlineLevel="1">
      <c r="A259" t="s">
        <v>429</v>
      </c>
      <c r="B259" t="s">
        <v>430</v>
      </c>
      <c r="D259" s="3">
        <f>+assessment!H259</f>
        <v>3.1529724315926731E-5</v>
      </c>
      <c r="F259" s="16">
        <f>+assessment!J259</f>
        <v>1603.7601436849495</v>
      </c>
      <c r="H259" s="16">
        <f t="shared" si="9"/>
        <v>-400.94003592123738</v>
      </c>
      <c r="J259" s="16">
        <f t="shared" si="10"/>
        <v>1202.8201077637123</v>
      </c>
    </row>
    <row r="260" spans="1:10" outlineLevel="1">
      <c r="A260" t="s">
        <v>431</v>
      </c>
      <c r="B260" t="s">
        <v>432</v>
      </c>
      <c r="D260" s="3">
        <f>+assessment!H260</f>
        <v>6.5300664863480672E-6</v>
      </c>
      <c r="F260" s="16">
        <f>+assessment!J260</f>
        <v>332.15198019120498</v>
      </c>
      <c r="H260" s="16">
        <f t="shared" si="9"/>
        <v>-83.037995047801246</v>
      </c>
      <c r="J260" s="16">
        <f t="shared" si="10"/>
        <v>249.11398514340374</v>
      </c>
    </row>
    <row r="261" spans="1:10" outlineLevel="1">
      <c r="A261" t="s">
        <v>433</v>
      </c>
      <c r="B261" t="s">
        <v>434</v>
      </c>
      <c r="D261" s="3">
        <f>+assessment!H261</f>
        <v>2.4475949493265247E-4</v>
      </c>
      <c r="F261" s="16">
        <f>+assessment!J261</f>
        <v>12449.697270685092</v>
      </c>
      <c r="H261" s="16">
        <f t="shared" si="9"/>
        <v>-3112.424317671273</v>
      </c>
      <c r="J261" s="16">
        <f t="shared" si="10"/>
        <v>9337.2729530138186</v>
      </c>
    </row>
    <row r="262" spans="1:10" outlineLevel="1">
      <c r="A262" t="s">
        <v>435</v>
      </c>
      <c r="B262" t="s">
        <v>436</v>
      </c>
      <c r="D262" s="3">
        <f>+assessment!H262</f>
        <v>4.9393685874296356E-6</v>
      </c>
      <c r="F262" s="16">
        <f>+assessment!J262</f>
        <v>251.24109542206273</v>
      </c>
      <c r="H262" s="16">
        <f t="shared" si="9"/>
        <v>-62.810273855515682</v>
      </c>
      <c r="J262" s="16">
        <f t="shared" si="10"/>
        <v>188.43082156654705</v>
      </c>
    </row>
    <row r="263" spans="1:10" outlineLevel="1">
      <c r="A263" t="s">
        <v>437</v>
      </c>
      <c r="B263" t="s">
        <v>438</v>
      </c>
      <c r="D263" s="3">
        <f>+assessment!H263</f>
        <v>1.1163143547752135E-5</v>
      </c>
      <c r="F263" s="16">
        <f>+assessment!J263</f>
        <v>567.81355018303373</v>
      </c>
      <c r="H263" s="16">
        <f t="shared" ref="H263:H264" si="11">-F263*0.25</f>
        <v>-141.95338754575843</v>
      </c>
      <c r="J263" s="16">
        <f t="shared" si="10"/>
        <v>425.86016263727527</v>
      </c>
    </row>
    <row r="264" spans="1:10" outlineLevel="1">
      <c r="A264" t="s">
        <v>439</v>
      </c>
      <c r="B264" t="s">
        <v>440</v>
      </c>
      <c r="D264" s="24">
        <f>+assessment!H264</f>
        <v>9.8909170198205408E-6</v>
      </c>
      <c r="F264" s="20">
        <f>+assessment!J264</f>
        <v>503.10171893480646</v>
      </c>
      <c r="H264" s="20">
        <f t="shared" si="11"/>
        <v>-125.77542973370161</v>
      </c>
      <c r="J264" s="20">
        <f>SUM(F264:H264)</f>
        <v>377.32628920110483</v>
      </c>
    </row>
    <row r="265" spans="1:10">
      <c r="B265" t="s">
        <v>484</v>
      </c>
      <c r="D265" s="3">
        <f>SUBTOTAL(9,D143:D264)</f>
        <v>1.8495733163261488E-2</v>
      </c>
      <c r="F265" s="16">
        <f>SUBTOTAL(9,F143:F264)</f>
        <v>940785.88757235371</v>
      </c>
      <c r="H265" s="16">
        <f>SUBTOTAL(9,H143:H264)</f>
        <v>-235196.47189308843</v>
      </c>
      <c r="J265" s="16">
        <f>SUBTOTAL(9,J143:J264)</f>
        <v>705589.41567926528</v>
      </c>
    </row>
    <row r="266" spans="1:10">
      <c r="D266" s="7"/>
      <c r="F266" s="20"/>
      <c r="H266" s="20"/>
      <c r="J266" s="20"/>
    </row>
    <row r="267" spans="1:10">
      <c r="D267" s="8">
        <f>SUBTOTAL(9,D4:D266)</f>
        <v>0.9952993154196691</v>
      </c>
      <c r="F267" s="16">
        <f>SUBTOTAL(9,F4:F266)</f>
        <v>50865022.719999984</v>
      </c>
      <c r="H267" s="16">
        <f>SUBTOTAL(9,H4:H266)</f>
        <v>-12716255.679999996</v>
      </c>
      <c r="J267" s="16">
        <f>SUBTOTAL(9,J4:J266)</f>
        <v>38148767.040000036</v>
      </c>
    </row>
    <row r="268" spans="1:10">
      <c r="F268" s="16"/>
    </row>
    <row r="269" spans="1:10">
      <c r="F269" s="16"/>
    </row>
    <row r="270" spans="1:10">
      <c r="D270" s="35" t="s">
        <v>585</v>
      </c>
      <c r="F270" s="16">
        <f>assessment!J270</f>
        <v>40500000</v>
      </c>
      <c r="H270" s="16">
        <f>+$H$267*(F270/$F$275)</f>
        <v>-10124999.999999996</v>
      </c>
      <c r="J270" s="16">
        <f>SUM(F270:H270)</f>
        <v>30375000.000000004</v>
      </c>
    </row>
    <row r="271" spans="1:10">
      <c r="D271" s="9" t="s">
        <v>512</v>
      </c>
      <c r="F271" s="16">
        <f>assessment!J271</f>
        <v>-2000000</v>
      </c>
      <c r="H271" s="16">
        <f>+$H$267*(F271/$F$275)</f>
        <v>499999.99999999983</v>
      </c>
      <c r="J271" s="16">
        <f>SUM(F271:H271)</f>
        <v>-1500000.0000000002</v>
      </c>
    </row>
    <row r="272" spans="1:10">
      <c r="D272" s="35" t="s">
        <v>571</v>
      </c>
      <c r="F272" s="16">
        <f>assessment!J272</f>
        <v>13115022.720000001</v>
      </c>
      <c r="H272" s="16">
        <f>+$H$267*(F272/$F$275)</f>
        <v>-3278755.6799999992</v>
      </c>
      <c r="J272" s="16">
        <f>SUM(F272:H272)</f>
        <v>9836267.040000001</v>
      </c>
    </row>
    <row r="273" spans="4:10">
      <c r="D273" s="9" t="s">
        <v>512</v>
      </c>
      <c r="F273" s="16">
        <f>assessment!J273</f>
        <v>-750000</v>
      </c>
      <c r="H273" s="16">
        <f t="shared" ref="H273" si="12">+$H$267*(F273/$F$275)</f>
        <v>187499.99999999994</v>
      </c>
      <c r="J273" s="16">
        <f>SUM(F273:H273)</f>
        <v>-562500</v>
      </c>
    </row>
    <row r="274" spans="4:10">
      <c r="F274" s="16"/>
      <c r="H274" s="16"/>
    </row>
    <row r="275" spans="4:10" ht="13.5" thickBot="1">
      <c r="F275" s="17">
        <f>SUM(F270:F274)</f>
        <v>50865022.719999999</v>
      </c>
      <c r="H275" s="17">
        <f>SUM(H270:H274)</f>
        <v>-12716255.679999996</v>
      </c>
      <c r="J275" s="17">
        <f>SUM(J270:J274)</f>
        <v>38148767.040000007</v>
      </c>
    </row>
    <row r="276" spans="4:10" ht="13.5" thickTop="1"/>
    <row r="278" spans="4:10">
      <c r="F278" s="16"/>
    </row>
    <row r="279" spans="4:10">
      <c r="F279" s="16"/>
    </row>
    <row r="280" spans="4:10">
      <c r="F280" s="16"/>
    </row>
    <row r="281" spans="4:10">
      <c r="F281" s="16"/>
    </row>
    <row r="282" spans="4:10">
      <c r="F282" s="16"/>
    </row>
    <row r="284" spans="4:10">
      <c r="F284" s="16"/>
    </row>
  </sheetData>
  <phoneticPr fontId="6" type="noConversion"/>
  <pageMargins left="0.5" right="0.5" top="1" bottom="1" header="0.5" footer="0.5"/>
  <pageSetup scale="95" orientation="portrait" r:id="rId1"/>
  <headerFooter alignWithMargins="0">
    <oddHeader>&amp;C&amp;"Arial,Bold"&amp;14State Office of Risk Management
FY 2016  Assessment Initial Invoice Amounts</oddHeader>
    <oddFooter>&amp;L&amp;D&amp;CPage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X287"/>
  <sheetViews>
    <sheetView workbookViewId="0">
      <pane xSplit="2" ySplit="3" topLeftCell="C245" activePane="bottomRight" state="frozen"/>
      <selection activeCell="D52" sqref="D52"/>
      <selection pane="topRight" activeCell="D52" sqref="D52"/>
      <selection pane="bottomLeft" activeCell="D52" sqref="D52"/>
      <selection pane="bottomRight" activeCell="P278" sqref="P278"/>
    </sheetView>
  </sheetViews>
  <sheetFormatPr defaultRowHeight="12.75" outlineLevelRow="1"/>
  <cols>
    <col min="1" max="1" width="6" customWidth="1"/>
    <col min="2" max="2" width="33.5703125" customWidth="1"/>
    <col min="3" max="6" width="9.28515625" customWidth="1"/>
    <col min="7" max="7" width="2.42578125" customWidth="1"/>
    <col min="8" max="8" width="9.28515625" customWidth="1"/>
    <col min="9" max="9" width="2.28515625" customWidth="1"/>
    <col min="10" max="10" width="13.140625" customWidth="1"/>
    <col min="11" max="11" width="1.5703125" customWidth="1"/>
    <col min="12" max="12" width="7.42578125" customWidth="1"/>
    <col min="13" max="13" width="1.5703125" customWidth="1"/>
    <col min="14" max="14" width="6.42578125" customWidth="1"/>
    <col min="15" max="15" width="13" style="54" customWidth="1"/>
    <col min="16" max="16" width="12.85546875" bestFit="1" customWidth="1"/>
    <col min="17" max="17" width="1.5703125" customWidth="1"/>
    <col min="18" max="18" width="10" style="54" customWidth="1"/>
    <col min="19" max="19" width="10.140625" customWidth="1"/>
    <col min="20" max="20" width="1.5703125" customWidth="1"/>
    <col min="21" max="21" width="6.42578125" customWidth="1"/>
  </cols>
  <sheetData>
    <row r="1" spans="1:24">
      <c r="F1" s="1" t="s">
        <v>457</v>
      </c>
      <c r="H1" s="1" t="s">
        <v>0</v>
      </c>
      <c r="J1" s="1"/>
      <c r="O1" s="1" t="s">
        <v>561</v>
      </c>
      <c r="R1" s="1" t="s">
        <v>561</v>
      </c>
    </row>
    <row r="2" spans="1:24">
      <c r="A2" s="19" t="s">
        <v>461</v>
      </c>
      <c r="B2" s="19"/>
      <c r="C2" s="1" t="s">
        <v>513</v>
      </c>
      <c r="D2" s="1" t="s">
        <v>470</v>
      </c>
      <c r="E2" s="1" t="s">
        <v>469</v>
      </c>
      <c r="F2" s="1" t="s">
        <v>458</v>
      </c>
      <c r="H2" s="1" t="s">
        <v>3</v>
      </c>
      <c r="J2" s="1" t="s">
        <v>3</v>
      </c>
      <c r="L2" s="1" t="s">
        <v>4</v>
      </c>
      <c r="O2" s="1" t="s">
        <v>579</v>
      </c>
      <c r="R2" s="1" t="s">
        <v>579</v>
      </c>
    </row>
    <row r="3" spans="1:24">
      <c r="A3" s="11" t="s">
        <v>459</v>
      </c>
      <c r="B3" s="11" t="s">
        <v>460</v>
      </c>
      <c r="C3" s="11">
        <v>0.125</v>
      </c>
      <c r="D3" s="11">
        <v>0.125</v>
      </c>
      <c r="E3" s="11">
        <v>0.15</v>
      </c>
      <c r="F3" s="11">
        <v>0.6</v>
      </c>
      <c r="G3" s="11"/>
      <c r="H3" s="11" t="s">
        <v>5</v>
      </c>
      <c r="I3" s="11"/>
      <c r="J3" s="11" t="s">
        <v>6</v>
      </c>
      <c r="K3" s="11"/>
      <c r="L3" s="11" t="s">
        <v>1</v>
      </c>
      <c r="M3" s="11"/>
      <c r="N3" s="11"/>
      <c r="O3" s="11" t="s">
        <v>3</v>
      </c>
      <c r="P3" s="11" t="s">
        <v>467</v>
      </c>
      <c r="Q3" s="11"/>
      <c r="R3" s="11" t="s">
        <v>5</v>
      </c>
      <c r="S3" s="11" t="s">
        <v>467</v>
      </c>
      <c r="T3" s="11"/>
      <c r="U3" s="11"/>
      <c r="V3" s="11"/>
      <c r="W3" s="11"/>
      <c r="X3" s="11"/>
    </row>
    <row r="4" spans="1:24" ht="6.75" customHeight="1">
      <c r="C4" s="3"/>
      <c r="D4" s="3"/>
      <c r="E4" s="3"/>
      <c r="F4" s="3"/>
      <c r="H4" s="4"/>
      <c r="J4" s="5"/>
      <c r="O4" s="46"/>
      <c r="R4" s="46"/>
    </row>
    <row r="5" spans="1:24">
      <c r="A5" t="s">
        <v>7</v>
      </c>
      <c r="B5" t="s">
        <v>520</v>
      </c>
      <c r="C5" s="3">
        <f>+payroll!G5</f>
        <v>2.9051019351798873E-3</v>
      </c>
      <c r="D5" s="3">
        <f>+IFR!T5</f>
        <v>2.7318065163029728E-3</v>
      </c>
      <c r="E5" s="3">
        <f>+claims!R5</f>
        <v>1.9066446566283504E-4</v>
      </c>
      <c r="F5" s="3">
        <f>+costs!L5</f>
        <v>9.8813673747810002E-5</v>
      </c>
      <c r="H5" s="3">
        <f>(C5*$C$3)+(D5*$D$3)+(E5*$E$3)+(F5*$F$3)</f>
        <v>7.9250143053346883E-4</v>
      </c>
      <c r="J5" s="16">
        <f t="shared" ref="J5:J37" si="0">(+H5*$J$275)</f>
        <v>40310.603269717394</v>
      </c>
      <c r="L5" s="6">
        <f>+J5/payroll!F5</f>
        <v>1.6083395793695483E-3</v>
      </c>
      <c r="O5" s="64">
        <v>41857.145962639494</v>
      </c>
      <c r="P5" s="16">
        <f t="shared" ref="P5:P65" si="1">+J5-O5</f>
        <v>-1546.5426929220994</v>
      </c>
      <c r="R5" s="58">
        <v>8.5923955322325565E-4</v>
      </c>
      <c r="S5" s="3">
        <f t="shared" ref="S5:S54" si="2">+H5-R5</f>
        <v>-6.6738122689786821E-5</v>
      </c>
    </row>
    <row r="6" spans="1:24">
      <c r="A6" t="s">
        <v>8</v>
      </c>
      <c r="B6" t="s">
        <v>521</v>
      </c>
      <c r="C6" s="3">
        <f>+payroll!G6</f>
        <v>3.1570224964841066E-3</v>
      </c>
      <c r="D6" s="3">
        <f>+IFR!T6</f>
        <v>4.0597847982465083E-3</v>
      </c>
      <c r="E6" s="3">
        <f>+claims!R6</f>
        <v>0</v>
      </c>
      <c r="F6" s="3">
        <f>+costs!L6</f>
        <v>0</v>
      </c>
      <c r="H6" s="3">
        <f t="shared" ref="H6:H55" si="3">(C6*$C$3)+(D6*$D$3)+(E6*$E$3)+(F6*$F$3)</f>
        <v>9.0210091184132692E-4</v>
      </c>
      <c r="J6" s="16">
        <f t="shared" si="0"/>
        <v>45885.383376541809</v>
      </c>
      <c r="L6" s="6">
        <f>+J6/payroll!F6</f>
        <v>1.6846764912996641E-3</v>
      </c>
      <c r="O6" s="64">
        <v>46797.935646030324</v>
      </c>
      <c r="P6" s="16">
        <f t="shared" si="1"/>
        <v>-912.55226948851487</v>
      </c>
      <c r="R6" s="58">
        <v>9.6066361887541603E-4</v>
      </c>
      <c r="S6" s="3">
        <f t="shared" si="2"/>
        <v>-5.8562707034089112E-5</v>
      </c>
    </row>
    <row r="7" spans="1:24">
      <c r="A7" t="s">
        <v>9</v>
      </c>
      <c r="B7" t="s">
        <v>10</v>
      </c>
      <c r="C7" s="3">
        <f>+payroll!G7</f>
        <v>2.9380928428850294E-3</v>
      </c>
      <c r="D7" s="3">
        <f>+IFR!T7</f>
        <v>2.2263862876531798E-3</v>
      </c>
      <c r="E7" s="3">
        <f>+claims!R7</f>
        <v>9.5332232831417518E-5</v>
      </c>
      <c r="F7" s="3">
        <f>+costs!L7</f>
        <v>7.660901157912072E-6</v>
      </c>
      <c r="H7" s="3">
        <f t="shared" si="3"/>
        <v>6.6445626693673607E-4</v>
      </c>
      <c r="J7" s="16">
        <f t="shared" si="0"/>
        <v>33797.583114183464</v>
      </c>
      <c r="L7" s="6">
        <f>+J7/payroll!F7</f>
        <v>1.333337080215559E-3</v>
      </c>
      <c r="O7" s="64">
        <v>33903.075096175373</v>
      </c>
      <c r="P7" s="16">
        <f t="shared" si="1"/>
        <v>-105.49198199190869</v>
      </c>
      <c r="R7" s="58">
        <v>6.9595913501922931E-4</v>
      </c>
      <c r="S7" s="3">
        <f t="shared" si="2"/>
        <v>-3.1502868082493242E-5</v>
      </c>
    </row>
    <row r="8" spans="1:24">
      <c r="A8" t="s">
        <v>11</v>
      </c>
      <c r="B8" t="s">
        <v>12</v>
      </c>
      <c r="C8" s="3">
        <f>+payroll!G8</f>
        <v>1.4716672831843289E-3</v>
      </c>
      <c r="D8" s="3">
        <f>+IFR!T8</f>
        <v>8.0116791922011353E-4</v>
      </c>
      <c r="E8" s="3">
        <f>+claims!R8</f>
        <v>0</v>
      </c>
      <c r="F8" s="3">
        <f>+costs!L8</f>
        <v>0</v>
      </c>
      <c r="H8" s="3">
        <f t="shared" si="3"/>
        <v>2.8410440030055532E-4</v>
      </c>
      <c r="J8" s="16">
        <f t="shared" si="0"/>
        <v>14450.976776139722</v>
      </c>
      <c r="L8" s="6">
        <f>+J8/payroll!F8</f>
        <v>1.1381706847570906E-3</v>
      </c>
      <c r="O8" s="64">
        <v>13964.764402350142</v>
      </c>
      <c r="P8" s="16">
        <f t="shared" si="1"/>
        <v>486.21237378957994</v>
      </c>
      <c r="R8" s="58">
        <v>2.8666736945355515E-4</v>
      </c>
      <c r="S8" s="3">
        <f t="shared" si="2"/>
        <v>-2.5629691529998298E-6</v>
      </c>
    </row>
    <row r="9" spans="1:24">
      <c r="A9" t="s">
        <v>13</v>
      </c>
      <c r="B9" t="s">
        <v>14</v>
      </c>
      <c r="C9" s="3">
        <f>+payroll!G9</f>
        <v>1.3122638864144641E-4</v>
      </c>
      <c r="D9" s="3">
        <f>+IFR!T9</f>
        <v>1.3064539001665158E-4</v>
      </c>
      <c r="E9" s="3">
        <f>+claims!R9</f>
        <v>4.7666116415708759E-5</v>
      </c>
      <c r="F9" s="3">
        <f>+costs!L9</f>
        <v>4.8799340568282622E-6</v>
      </c>
      <c r="H9" s="3">
        <f t="shared" si="3"/>
        <v>4.2811850228715517E-5</v>
      </c>
      <c r="J9" s="16">
        <f t="shared" si="0"/>
        <v>2177.6257345688518</v>
      </c>
      <c r="L9" s="6">
        <f>+J9/payroll!F9</f>
        <v>1.9234543816400592E-3</v>
      </c>
      <c r="O9" s="64">
        <v>1620.1804945018</v>
      </c>
      <c r="P9" s="16">
        <f t="shared" si="1"/>
        <v>557.44524006705183</v>
      </c>
      <c r="R9" s="58">
        <v>3.3258912718973479E-5</v>
      </c>
      <c r="S9" s="3">
        <f t="shared" si="2"/>
        <v>9.5529375097420382E-6</v>
      </c>
    </row>
    <row r="10" spans="1:24">
      <c r="A10" t="s">
        <v>15</v>
      </c>
      <c r="B10" t="s">
        <v>16</v>
      </c>
      <c r="C10" s="3">
        <f>+payroll!G10</f>
        <v>2.3798903839965924E-4</v>
      </c>
      <c r="D10" s="3">
        <f>+IFR!T10</f>
        <v>1.6017988476266636E-4</v>
      </c>
      <c r="E10" s="3">
        <f>+claims!R10</f>
        <v>4.7666116415708759E-5</v>
      </c>
      <c r="F10" s="3">
        <f>+costs!L10</f>
        <v>0</v>
      </c>
      <c r="H10" s="3">
        <f t="shared" si="3"/>
        <v>5.6921032857647016E-5</v>
      </c>
      <c r="J10" s="16">
        <f t="shared" si="0"/>
        <v>2895.2896295500818</v>
      </c>
      <c r="L10" s="6">
        <f>+J10/payroll!F10</f>
        <v>1.4101161549902623E-3</v>
      </c>
      <c r="O10" s="64">
        <v>2346.0875609069562</v>
      </c>
      <c r="P10" s="16">
        <f t="shared" si="1"/>
        <v>549.20206864312559</v>
      </c>
      <c r="R10" s="58">
        <v>4.8160264664380662E-5</v>
      </c>
      <c r="S10" s="3">
        <f t="shared" si="2"/>
        <v>8.7607681932663539E-6</v>
      </c>
    </row>
    <row r="11" spans="1:24">
      <c r="A11" t="s">
        <v>17</v>
      </c>
      <c r="B11" t="s">
        <v>18</v>
      </c>
      <c r="C11" s="3">
        <f>+payroll!G11</f>
        <v>6.1031050843102859E-4</v>
      </c>
      <c r="D11" s="3">
        <f>+IFR!T11</f>
        <v>3.950686164624109E-4</v>
      </c>
      <c r="E11" s="3">
        <f>+claims!R11</f>
        <v>0</v>
      </c>
      <c r="F11" s="3">
        <f>+costs!L11</f>
        <v>0</v>
      </c>
      <c r="H11" s="3">
        <f t="shared" si="3"/>
        <v>1.2567239061167995E-4</v>
      </c>
      <c r="J11" s="16">
        <f t="shared" si="0"/>
        <v>6392.3290037398156</v>
      </c>
      <c r="L11" s="6">
        <f>+J11/payroll!F11</f>
        <v>1.2140263112149336E-3</v>
      </c>
      <c r="O11" s="64">
        <v>6811.9064002789937</v>
      </c>
      <c r="P11" s="16">
        <f t="shared" si="1"/>
        <v>-419.57739653917815</v>
      </c>
      <c r="R11" s="58">
        <v>1.3983417352914204E-4</v>
      </c>
      <c r="S11" s="3">
        <f t="shared" si="2"/>
        <v>-1.4161782917462091E-5</v>
      </c>
      <c r="V11" t="s">
        <v>578</v>
      </c>
    </row>
    <row r="12" spans="1:24">
      <c r="A12" t="s">
        <v>19</v>
      </c>
      <c r="B12" t="s">
        <v>20</v>
      </c>
      <c r="C12" s="3">
        <f>+payroll!G12</f>
        <v>1.301091928802031E-4</v>
      </c>
      <c r="D12" s="3">
        <f>+IFR!T12</f>
        <v>1.1073198068032347E-4</v>
      </c>
      <c r="E12" s="3">
        <f>+claims!R12</f>
        <v>0</v>
      </c>
      <c r="F12" s="3">
        <f>+costs!L12</f>
        <v>0</v>
      </c>
      <c r="H12" s="3">
        <f t="shared" si="3"/>
        <v>3.0105146695065821E-5</v>
      </c>
      <c r="J12" s="16">
        <f t="shared" si="0"/>
        <v>1531.2989706334558</v>
      </c>
      <c r="L12" s="6">
        <f>+J12/payroll!F12</f>
        <v>1.3641804939490576E-3</v>
      </c>
      <c r="O12" s="64">
        <v>1488.904166743587</v>
      </c>
      <c r="P12" s="16">
        <f t="shared" si="1"/>
        <v>42.394803889868854</v>
      </c>
      <c r="R12" s="58">
        <v>3.0564084616922831E-5</v>
      </c>
      <c r="S12" s="3">
        <f t="shared" si="2"/>
        <v>-4.5893792185700992E-7</v>
      </c>
    </row>
    <row r="13" spans="1:24">
      <c r="A13" t="s">
        <v>21</v>
      </c>
      <c r="B13" t="s">
        <v>22</v>
      </c>
      <c r="C13" s="3">
        <f>+payroll!G13</f>
        <v>6.2429428884297727E-4</v>
      </c>
      <c r="D13" s="3">
        <f>+IFR!T13</f>
        <v>3.7025516595231211E-4</v>
      </c>
      <c r="E13" s="3">
        <f>+claims!R13</f>
        <v>0</v>
      </c>
      <c r="F13" s="3">
        <f>+costs!L13</f>
        <v>0</v>
      </c>
      <c r="H13" s="3">
        <f t="shared" si="3"/>
        <v>1.2431868184941119E-4</v>
      </c>
      <c r="J13" s="16">
        <f t="shared" si="0"/>
        <v>6323.4725767907512</v>
      </c>
      <c r="L13" s="6">
        <f>+J13/payroll!F13</f>
        <v>1.1740486813877351E-3</v>
      </c>
      <c r="O13" s="64">
        <v>5898.460570483011</v>
      </c>
      <c r="P13" s="16">
        <f t="shared" si="1"/>
        <v>425.01200630774019</v>
      </c>
      <c r="R13" s="58">
        <v>1.2108304349777062E-4</v>
      </c>
      <c r="S13" s="3">
        <f t="shared" si="2"/>
        <v>3.2356383516405685E-6</v>
      </c>
    </row>
    <row r="14" spans="1:24">
      <c r="A14" t="s">
        <v>23</v>
      </c>
      <c r="B14" t="s">
        <v>24</v>
      </c>
      <c r="C14" s="3">
        <f>+payroll!G14</f>
        <v>1.6581583489025068E-3</v>
      </c>
      <c r="D14" s="3">
        <f>+IFR!T14</f>
        <v>1.0985937060828213E-3</v>
      </c>
      <c r="E14" s="3">
        <f>+claims!R14</f>
        <v>1.4299834924712628E-4</v>
      </c>
      <c r="F14" s="3">
        <f>+costs!L14</f>
        <v>3.0446261630732253E-4</v>
      </c>
      <c r="H14" s="3">
        <f t="shared" si="3"/>
        <v>5.4872132904462841E-4</v>
      </c>
      <c r="J14" s="16">
        <f t="shared" si="0"/>
        <v>27910.722868803619</v>
      </c>
      <c r="L14" s="6">
        <f>+J14/payroll!F14</f>
        <v>1.9510343253693744E-3</v>
      </c>
      <c r="O14" s="64">
        <v>24851.415208935683</v>
      </c>
      <c r="P14" s="16">
        <f t="shared" si="1"/>
        <v>3059.3076598679363</v>
      </c>
      <c r="R14" s="58">
        <v>5.1014751268877443E-4</v>
      </c>
      <c r="S14" s="3">
        <f t="shared" si="2"/>
        <v>3.8573816355853981E-5</v>
      </c>
    </row>
    <row r="15" spans="1:24">
      <c r="A15" t="s">
        <v>25</v>
      </c>
      <c r="B15" t="s">
        <v>26</v>
      </c>
      <c r="C15" s="3">
        <f>+payroll!G15</f>
        <v>4.2364129528065238E-5</v>
      </c>
      <c r="D15" s="3">
        <f>+IFR!T15</f>
        <v>2.1233511753006055E-5</v>
      </c>
      <c r="E15" s="3">
        <f>+claims!R15</f>
        <v>0</v>
      </c>
      <c r="F15" s="3">
        <f>+costs!L15</f>
        <v>0</v>
      </c>
      <c r="H15" s="3">
        <f t="shared" si="3"/>
        <v>7.9497051601339112E-6</v>
      </c>
      <c r="J15" s="16">
        <f t="shared" si="0"/>
        <v>404.36193358751262</v>
      </c>
      <c r="L15" s="6">
        <f>+J15/payroll!F15</f>
        <v>1.1063481269987217E-3</v>
      </c>
      <c r="O15" s="64">
        <v>392.70065711242779</v>
      </c>
      <c r="P15" s="16">
        <f t="shared" si="1"/>
        <v>11.661276475084833</v>
      </c>
      <c r="R15" s="58">
        <v>8.0613221328787311E-6</v>
      </c>
      <c r="S15" s="3">
        <f t="shared" si="2"/>
        <v>-1.1161697274481986E-7</v>
      </c>
    </row>
    <row r="16" spans="1:24">
      <c r="A16" t="s">
        <v>554</v>
      </c>
      <c r="B16" t="s">
        <v>555</v>
      </c>
      <c r="C16" s="3">
        <f>+payroll!G16</f>
        <v>6.9945097461523127E-5</v>
      </c>
      <c r="D16" s="3">
        <f>+IFR!T16</f>
        <v>5.2736972815421776E-5</v>
      </c>
      <c r="E16" s="3">
        <f>+claims!R16</f>
        <v>9.5332232831417518E-5</v>
      </c>
      <c r="F16" s="3">
        <f>+costs!L16</f>
        <v>0</v>
      </c>
      <c r="H16" s="3">
        <f>(C16*$C$3)+(D16*$D$3)+(E16*$E$3)+(F16*$F$3)</f>
        <v>2.9635093709330738E-5</v>
      </c>
      <c r="J16" s="16">
        <f>(+H16*$J$275)</f>
        <v>1507.389714834437</v>
      </c>
      <c r="L16" s="6">
        <f>+J16/payroll!F16</f>
        <v>2.4979750460374641E-3</v>
      </c>
      <c r="O16" s="64">
        <v>1748.182530217596</v>
      </c>
      <c r="P16" s="16">
        <f>+J16-O16</f>
        <v>-240.792815383159</v>
      </c>
      <c r="R16" s="58">
        <v>3.5886526462114891E-5</v>
      </c>
      <c r="S16" s="3">
        <f>+H16-R16</f>
        <v>-6.2514327527841537E-6</v>
      </c>
    </row>
    <row r="17" spans="1:19">
      <c r="A17" t="s">
        <v>27</v>
      </c>
      <c r="B17" t="s">
        <v>522</v>
      </c>
      <c r="C17" s="3">
        <f>+payroll!G17</f>
        <v>4.2718243435316592E-4</v>
      </c>
      <c r="D17" s="3">
        <f>+IFR!T17</f>
        <v>2.3171153605282475E-4</v>
      </c>
      <c r="E17" s="3">
        <f>+claims!R17</f>
        <v>4.7666116415708759E-5</v>
      </c>
      <c r="F17" s="3">
        <f>+costs!L17</f>
        <v>7.3739467191227928E-8</v>
      </c>
      <c r="H17" s="3">
        <f t="shared" si="3"/>
        <v>8.9555907443419878E-5</v>
      </c>
      <c r="J17" s="16">
        <f t="shared" si="0"/>
        <v>4555.2632668197693</v>
      </c>
      <c r="L17" s="6">
        <f>+J17/payroll!F17</f>
        <v>1.2360041328666298E-3</v>
      </c>
      <c r="O17" s="64">
        <v>4310.4277864263586</v>
      </c>
      <c r="P17" s="16">
        <f t="shared" si="1"/>
        <v>244.83548039341076</v>
      </c>
      <c r="R17" s="58">
        <v>8.8484055953454166E-5</v>
      </c>
      <c r="S17" s="3">
        <f t="shared" si="2"/>
        <v>1.071851489965712E-6</v>
      </c>
    </row>
    <row r="18" spans="1:19">
      <c r="A18" t="s">
        <v>28</v>
      </c>
      <c r="B18" t="s">
        <v>523</v>
      </c>
      <c r="C18" s="3">
        <f>+payroll!G18</f>
        <v>3.3171819970341949E-4</v>
      </c>
      <c r="D18" s="3">
        <f>+IFR!T18</f>
        <v>2.0255740979975112E-4</v>
      </c>
      <c r="E18" s="3">
        <f>+claims!R18</f>
        <v>0</v>
      </c>
      <c r="F18" s="3">
        <f>+costs!L18</f>
        <v>0</v>
      </c>
      <c r="H18" s="3">
        <f t="shared" si="3"/>
        <v>6.6784451187896333E-5</v>
      </c>
      <c r="J18" s="16">
        <f t="shared" si="0"/>
        <v>3396.9926270150777</v>
      </c>
      <c r="L18" s="6">
        <f>+J18/payroll!F18</f>
        <v>1.1869847303121667E-3</v>
      </c>
      <c r="O18" s="64">
        <v>3142.0749832761862</v>
      </c>
      <c r="P18" s="16">
        <f t="shared" si="1"/>
        <v>254.91764373889146</v>
      </c>
      <c r="R18" s="58">
        <v>6.4500219561886978E-5</v>
      </c>
      <c r="S18" s="3">
        <f t="shared" si="2"/>
        <v>2.2842316260093549E-6</v>
      </c>
    </row>
    <row r="19" spans="1:19">
      <c r="A19" t="s">
        <v>29</v>
      </c>
      <c r="B19" t="s">
        <v>524</v>
      </c>
      <c r="C19" s="3">
        <f>+payroll!G19</f>
        <v>3.1391996569708817E-4</v>
      </c>
      <c r="D19" s="3">
        <f>+IFR!T19</f>
        <v>1.7284391811588174E-4</v>
      </c>
      <c r="E19" s="3">
        <f>+claims!R19</f>
        <v>4.7666116415708759E-5</v>
      </c>
      <c r="F19" s="3">
        <f>+costs!L19</f>
        <v>9.8827972010350722E-6</v>
      </c>
      <c r="H19" s="3">
        <f t="shared" si="3"/>
        <v>7.3925081259598599E-5</v>
      </c>
      <c r="J19" s="16">
        <f t="shared" si="0"/>
        <v>3760.200937847329</v>
      </c>
      <c r="L19" s="6">
        <f>+J19/payroll!F19</f>
        <v>1.3883914889951542E-3</v>
      </c>
      <c r="O19" s="64">
        <v>2936.4195599785826</v>
      </c>
      <c r="P19" s="16">
        <f t="shared" si="1"/>
        <v>823.7813778687464</v>
      </c>
      <c r="R19" s="58">
        <v>6.027854438628145E-5</v>
      </c>
      <c r="S19" s="3">
        <f t="shared" si="2"/>
        <v>1.3646536873317149E-5</v>
      </c>
    </row>
    <row r="20" spans="1:19">
      <c r="A20" t="s">
        <v>30</v>
      </c>
      <c r="B20" t="s">
        <v>525</v>
      </c>
      <c r="C20" s="3">
        <f>+payroll!G20</f>
        <v>3.2702528591158135E-4</v>
      </c>
      <c r="D20" s="3">
        <f>+IFR!T20</f>
        <v>1.8351661053546436E-4</v>
      </c>
      <c r="E20" s="3">
        <f>+claims!R20</f>
        <v>0</v>
      </c>
      <c r="F20" s="3">
        <f>+costs!L20</f>
        <v>0</v>
      </c>
      <c r="H20" s="3">
        <f t="shared" si="3"/>
        <v>6.3817737055880713E-5</v>
      </c>
      <c r="J20" s="16">
        <f t="shared" si="0"/>
        <v>3246.0906452863583</v>
      </c>
      <c r="L20" s="6">
        <f>+J20/payroll!F20</f>
        <v>1.1505331506400888E-3</v>
      </c>
      <c r="O20" s="64">
        <v>3021.5651194902948</v>
      </c>
      <c r="P20" s="16">
        <f t="shared" si="1"/>
        <v>224.52552579606345</v>
      </c>
      <c r="R20" s="58">
        <v>6.2026404419048345E-5</v>
      </c>
      <c r="S20" s="3">
        <f t="shared" si="2"/>
        <v>1.7913326368323686E-6</v>
      </c>
    </row>
    <row r="21" spans="1:19">
      <c r="A21" t="s">
        <v>31</v>
      </c>
      <c r="B21" t="s">
        <v>526</v>
      </c>
      <c r="C21" s="3">
        <f>+payroll!G21</f>
        <v>6.1247685303194438E-4</v>
      </c>
      <c r="D21" s="3">
        <f>+IFR!T21</f>
        <v>3.1196928806339664E-4</v>
      </c>
      <c r="E21" s="3">
        <f>+claims!R21</f>
        <v>0</v>
      </c>
      <c r="F21" s="3">
        <f>+costs!L21</f>
        <v>0</v>
      </c>
      <c r="H21" s="3">
        <f t="shared" si="3"/>
        <v>1.1555576763691763E-4</v>
      </c>
      <c r="J21" s="16">
        <f t="shared" si="0"/>
        <v>5877.7467462788554</v>
      </c>
      <c r="L21" s="6">
        <f>+J21/payroll!F21</f>
        <v>1.1123488675486358E-3</v>
      </c>
      <c r="O21" s="64">
        <v>5307.0491665666723</v>
      </c>
      <c r="P21" s="16">
        <f t="shared" si="1"/>
        <v>570.69757971218314</v>
      </c>
      <c r="R21" s="58">
        <v>1.0894260585479835E-4</v>
      </c>
      <c r="S21" s="3">
        <f t="shared" si="2"/>
        <v>6.6131617821192759E-6</v>
      </c>
    </row>
    <row r="22" spans="1:19">
      <c r="A22" t="s">
        <v>32</v>
      </c>
      <c r="B22" t="s">
        <v>527</v>
      </c>
      <c r="C22" s="3">
        <f>+payroll!G22</f>
        <v>1.537509491528093E-4</v>
      </c>
      <c r="D22" s="3">
        <f>+IFR!T22</f>
        <v>8.2786083757768601E-5</v>
      </c>
      <c r="E22" s="3">
        <f>+claims!R22</f>
        <v>0</v>
      </c>
      <c r="F22" s="3">
        <f>+costs!L22</f>
        <v>0</v>
      </c>
      <c r="H22" s="3">
        <f t="shared" si="3"/>
        <v>2.9567129113822237E-5</v>
      </c>
      <c r="J22" s="16">
        <f t="shared" si="0"/>
        <v>1503.9326941397414</v>
      </c>
      <c r="L22" s="6">
        <f>+J22/payroll!F22</f>
        <v>1.133784257841724E-3</v>
      </c>
      <c r="O22" s="64">
        <v>1410.2093221832968</v>
      </c>
      <c r="P22" s="16">
        <f t="shared" si="1"/>
        <v>93.72337195644468</v>
      </c>
      <c r="R22" s="58">
        <v>2.8948644253613993E-5</v>
      </c>
      <c r="S22" s="3">
        <f t="shared" si="2"/>
        <v>6.184848602082437E-7</v>
      </c>
    </row>
    <row r="23" spans="1:19">
      <c r="A23" t="s">
        <v>33</v>
      </c>
      <c r="B23" t="s">
        <v>528</v>
      </c>
      <c r="C23" s="3">
        <f>+payroll!G23</f>
        <v>1.8928295262674009E-4</v>
      </c>
      <c r="D23" s="3">
        <f>+IFR!T23</f>
        <v>1.0795752814357663E-4</v>
      </c>
      <c r="E23" s="3">
        <f>+claims!R23</f>
        <v>4.7666116415708759E-5</v>
      </c>
      <c r="F23" s="3">
        <f>+costs!L23</f>
        <v>0</v>
      </c>
      <c r="H23" s="3">
        <f t="shared" si="3"/>
        <v>4.4304977558645904E-5</v>
      </c>
      <c r="J23" s="16">
        <f t="shared" si="0"/>
        <v>2253.5736901296141</v>
      </c>
      <c r="L23" s="6">
        <f>+J23/payroll!F23</f>
        <v>1.3800031871180813E-3</v>
      </c>
      <c r="O23" s="64">
        <v>1803.5438677228215</v>
      </c>
      <c r="P23" s="16">
        <f t="shared" si="1"/>
        <v>450.02982240679262</v>
      </c>
      <c r="R23" s="58">
        <v>3.7022978788470113E-5</v>
      </c>
      <c r="S23" s="3">
        <f t="shared" si="2"/>
        <v>7.2819987701757901E-6</v>
      </c>
    </row>
    <row r="24" spans="1:19">
      <c r="A24" t="s">
        <v>34</v>
      </c>
      <c r="B24" t="s">
        <v>529</v>
      </c>
      <c r="C24" s="3">
        <f>+payroll!G24</f>
        <v>1.536886975236667E-4</v>
      </c>
      <c r="D24" s="3">
        <f>+IFR!T24</f>
        <v>8.8491611151885098E-5</v>
      </c>
      <c r="E24" s="3">
        <f>+claims!R24</f>
        <v>0</v>
      </c>
      <c r="F24" s="3">
        <f>+costs!L24</f>
        <v>0</v>
      </c>
      <c r="H24" s="3">
        <f t="shared" si="3"/>
        <v>3.0272538584443974E-5</v>
      </c>
      <c r="J24" s="16">
        <f t="shared" si="0"/>
        <v>1539.8133628898195</v>
      </c>
      <c r="L24" s="6">
        <f>+J24/payroll!F24</f>
        <v>1.1613041599192247E-3</v>
      </c>
      <c r="O24" s="64">
        <v>1453.4011745467942</v>
      </c>
      <c r="P24" s="16">
        <f t="shared" si="1"/>
        <v>86.412188343025264</v>
      </c>
      <c r="R24" s="58">
        <v>2.9835282534227335E-5</v>
      </c>
      <c r="S24" s="3">
        <f t="shared" si="2"/>
        <v>4.3725605021663932E-7</v>
      </c>
    </row>
    <row r="25" spans="1:19">
      <c r="A25" t="s">
        <v>35</v>
      </c>
      <c r="B25" t="s">
        <v>530</v>
      </c>
      <c r="C25" s="3">
        <f>+payroll!G25</f>
        <v>1.9901162471862394E-4</v>
      </c>
      <c r="D25" s="3">
        <f>+IFR!T25</f>
        <v>1.0793515352634478E-4</v>
      </c>
      <c r="E25" s="3">
        <f>+claims!R25</f>
        <v>4.7666116415708759E-5</v>
      </c>
      <c r="F25" s="3">
        <f>+costs!L25</f>
        <v>7.6088159147448062E-5</v>
      </c>
      <c r="H25" s="3">
        <f t="shared" si="3"/>
        <v>9.1171160231446247E-5</v>
      </c>
      <c r="J25" s="16">
        <f t="shared" si="0"/>
        <v>4637.4231365812739</v>
      </c>
      <c r="L25" s="6">
        <f>+J25/payroll!F25</f>
        <v>2.7009597151357733E-3</v>
      </c>
      <c r="O25" s="64">
        <v>3101.5440304226722</v>
      </c>
      <c r="P25" s="16">
        <f t="shared" si="1"/>
        <v>1535.8791061586016</v>
      </c>
      <c r="R25" s="58">
        <v>6.3668203976002295E-5</v>
      </c>
      <c r="S25" s="3">
        <f t="shared" si="2"/>
        <v>2.7502956255443951E-5</v>
      </c>
    </row>
    <row r="26" spans="1:19">
      <c r="A26" t="s">
        <v>36</v>
      </c>
      <c r="B26" t="s">
        <v>531</v>
      </c>
      <c r="C26" s="3">
        <f>+payroll!G26</f>
        <v>1.4650597588568566E-4</v>
      </c>
      <c r="D26" s="3">
        <f>+IFR!T26</f>
        <v>8.4352306963996656E-5</v>
      </c>
      <c r="E26" s="3">
        <f>+claims!R26</f>
        <v>0</v>
      </c>
      <c r="F26" s="3">
        <f>+costs!L26</f>
        <v>0</v>
      </c>
      <c r="H26" s="3">
        <f t="shared" si="3"/>
        <v>2.8857285356210292E-5</v>
      </c>
      <c r="J26" s="16">
        <f t="shared" si="0"/>
        <v>1467.8264752811597</v>
      </c>
      <c r="L26" s="6">
        <f>+J26/payroll!F26</f>
        <v>1.1612860384148359E-3</v>
      </c>
      <c r="O26" s="64">
        <v>1390.2117672086915</v>
      </c>
      <c r="P26" s="16">
        <f t="shared" si="1"/>
        <v>77.614708072468147</v>
      </c>
      <c r="R26" s="58">
        <v>2.8538136327027836E-5</v>
      </c>
      <c r="S26" s="3">
        <f t="shared" si="2"/>
        <v>3.1914902918245589E-7</v>
      </c>
    </row>
    <row r="27" spans="1:19">
      <c r="A27" t="s">
        <v>37</v>
      </c>
      <c r="B27" t="s">
        <v>532</v>
      </c>
      <c r="C27" s="3">
        <f>+payroll!G27</f>
        <v>1.5032917950424373E-4</v>
      </c>
      <c r="D27" s="3">
        <f>+IFR!T27</f>
        <v>9.8000823475412558E-5</v>
      </c>
      <c r="E27" s="3">
        <f>+claims!R27</f>
        <v>9.5332232831417518E-5</v>
      </c>
      <c r="F27" s="3">
        <f>+costs!L27</f>
        <v>7.1041681806183013E-8</v>
      </c>
      <c r="H27" s="3">
        <f t="shared" si="3"/>
        <v>4.5383710306253373E-5</v>
      </c>
      <c r="J27" s="16">
        <f t="shared" si="0"/>
        <v>2308.4434558454759</v>
      </c>
      <c r="L27" s="6">
        <f>+J27/payroll!F27</f>
        <v>1.7799007320347597E-3</v>
      </c>
      <c r="O27" s="64">
        <v>1766.0124383631342</v>
      </c>
      <c r="P27" s="16">
        <f t="shared" si="1"/>
        <v>542.43101748234176</v>
      </c>
      <c r="R27" s="58">
        <v>3.6252537138587154E-5</v>
      </c>
      <c r="S27" s="3">
        <f t="shared" si="2"/>
        <v>9.131173167666219E-6</v>
      </c>
    </row>
    <row r="28" spans="1:19">
      <c r="A28" t="s">
        <v>38</v>
      </c>
      <c r="B28" t="s">
        <v>533</v>
      </c>
      <c r="C28" s="3">
        <f>+payroll!G28</f>
        <v>1.5511354432037866E-4</v>
      </c>
      <c r="D28" s="3">
        <f>+IFR!T28</f>
        <v>8.0190628158876385E-5</v>
      </c>
      <c r="E28" s="3">
        <f>+claims!R28</f>
        <v>0</v>
      </c>
      <c r="F28" s="3">
        <f>+costs!L28</f>
        <v>5.0977352635808901E-6</v>
      </c>
      <c r="H28" s="3">
        <f t="shared" si="3"/>
        <v>3.2471662718055415E-5</v>
      </c>
      <c r="J28" s="16">
        <f t="shared" si="0"/>
        <v>1651.6718619100657</v>
      </c>
      <c r="L28" s="6">
        <f>+J28/payroll!F28</f>
        <v>1.2342236845694556E-3</v>
      </c>
      <c r="O28" s="64">
        <v>2025.9872040173423</v>
      </c>
      <c r="P28" s="16">
        <f t="shared" si="1"/>
        <v>-374.31534210727659</v>
      </c>
      <c r="R28" s="58">
        <v>4.1589274662197233E-5</v>
      </c>
      <c r="S28" s="3">
        <f t="shared" si="2"/>
        <v>-9.1176119441418178E-6</v>
      </c>
    </row>
    <row r="29" spans="1:19">
      <c r="A29" t="s">
        <v>39</v>
      </c>
      <c r="B29" t="s">
        <v>534</v>
      </c>
      <c r="C29" s="3">
        <f>+payroll!G29</f>
        <v>2.712623765391701E-4</v>
      </c>
      <c r="D29" s="3">
        <f>+IFR!T29</f>
        <v>1.7257542270909977E-4</v>
      </c>
      <c r="E29" s="3">
        <f>+claims!R29</f>
        <v>0</v>
      </c>
      <c r="F29" s="3">
        <f>+costs!L29</f>
        <v>0</v>
      </c>
      <c r="H29" s="3">
        <f t="shared" si="3"/>
        <v>5.5479724906033734E-5</v>
      </c>
      <c r="J29" s="16">
        <f t="shared" si="0"/>
        <v>2821.9774678447557</v>
      </c>
      <c r="L29" s="6">
        <f>+J29/payroll!F29</f>
        <v>1.2058236765656008E-3</v>
      </c>
      <c r="O29" s="64">
        <v>2671.0959719089005</v>
      </c>
      <c r="P29" s="16">
        <f t="shared" si="1"/>
        <v>150.88149593585513</v>
      </c>
      <c r="R29" s="58">
        <v>5.4832006739494209E-5</v>
      </c>
      <c r="S29" s="3">
        <f t="shared" si="2"/>
        <v>6.4771816653952504E-7</v>
      </c>
    </row>
    <row r="30" spans="1:19">
      <c r="A30" t="s">
        <v>40</v>
      </c>
      <c r="B30" t="s">
        <v>535</v>
      </c>
      <c r="C30" s="3">
        <f>+payroll!G30</f>
        <v>4.3859038645787556E-4</v>
      </c>
      <c r="D30" s="3">
        <f>+IFR!T30</f>
        <v>2.2428316313185742E-4</v>
      </c>
      <c r="E30" s="3">
        <f>+claims!R30</f>
        <v>4.7666116415708759E-5</v>
      </c>
      <c r="F30" s="3">
        <f>+costs!L30</f>
        <v>1.7170424679716174E-3</v>
      </c>
      <c r="H30" s="3">
        <f t="shared" si="3"/>
        <v>1.1202345919440434E-3</v>
      </c>
      <c r="J30" s="16">
        <f t="shared" si="0"/>
        <v>56980.757970963692</v>
      </c>
      <c r="L30" s="6">
        <f>+J30/payroll!F30</f>
        <v>1.5058750630391013E-2</v>
      </c>
      <c r="O30" s="64">
        <v>32770.845649585615</v>
      </c>
      <c r="P30" s="16">
        <f t="shared" si="1"/>
        <v>24209.912321378077</v>
      </c>
      <c r="R30" s="58">
        <v>6.7271683549163276E-4</v>
      </c>
      <c r="S30" s="3">
        <f t="shared" si="2"/>
        <v>4.4751775645241062E-4</v>
      </c>
    </row>
    <row r="31" spans="1:19">
      <c r="A31" t="s">
        <v>41</v>
      </c>
      <c r="B31" t="s">
        <v>536</v>
      </c>
      <c r="C31" s="3">
        <f>+payroll!G31</f>
        <v>9.9058150659706318E-3</v>
      </c>
      <c r="D31" s="3">
        <f>+IFR!T31</f>
        <v>3.2841910665223763E-3</v>
      </c>
      <c r="E31" s="3">
        <f>+claims!R31</f>
        <v>9.5332232831417518E-5</v>
      </c>
      <c r="F31" s="3">
        <f>+costs!L31</f>
        <v>1.3145242016539748E-2</v>
      </c>
      <c r="H31" s="3">
        <f t="shared" si="3"/>
        <v>9.5501958114101882E-3</v>
      </c>
      <c r="J31" s="16">
        <f t="shared" si="0"/>
        <v>485770.92692782806</v>
      </c>
      <c r="L31" s="6">
        <f>+J31/payroll!F31</f>
        <v>5.6840924215332597E-3</v>
      </c>
      <c r="O31" s="64">
        <v>438597.00253795076</v>
      </c>
      <c r="P31" s="16">
        <f t="shared" si="1"/>
        <v>47173.924389877298</v>
      </c>
      <c r="R31" s="58">
        <v>9.0034779925545431E-3</v>
      </c>
      <c r="S31" s="3">
        <f t="shared" si="2"/>
        <v>5.4671781885564513E-4</v>
      </c>
    </row>
    <row r="32" spans="1:19">
      <c r="A32" t="s">
        <v>42</v>
      </c>
      <c r="B32" t="s">
        <v>43</v>
      </c>
      <c r="C32" s="3">
        <f>+payroll!G32</f>
        <v>9.1711202964149925E-5</v>
      </c>
      <c r="D32" s="3">
        <f>+IFR!T32</f>
        <v>7.0278672725176001E-5</v>
      </c>
      <c r="E32" s="3">
        <f>+claims!R32</f>
        <v>0</v>
      </c>
      <c r="F32" s="3">
        <f>+costs!L32</f>
        <v>0</v>
      </c>
      <c r="H32" s="3">
        <f t="shared" si="3"/>
        <v>2.0248734461165741E-5</v>
      </c>
      <c r="J32" s="16">
        <f t="shared" si="0"/>
        <v>1029.9523384184424</v>
      </c>
      <c r="L32" s="6">
        <f>+J32/payroll!F32</f>
        <v>1.301710971932434E-3</v>
      </c>
      <c r="O32" s="64">
        <v>1015.8831261429482</v>
      </c>
      <c r="P32" s="16">
        <f t="shared" si="1"/>
        <v>14.069212275494237</v>
      </c>
      <c r="R32" s="58">
        <v>2.0853953210599339E-5</v>
      </c>
      <c r="S32" s="3">
        <f t="shared" si="2"/>
        <v>-6.0521874943359773E-7</v>
      </c>
    </row>
    <row r="33" spans="1:19">
      <c r="A33" t="s">
        <v>44</v>
      </c>
      <c r="B33" t="s">
        <v>45</v>
      </c>
      <c r="C33" s="3">
        <f>+payroll!G33</f>
        <v>5.9129852181633381E-5</v>
      </c>
      <c r="D33" s="3">
        <f>+IFR!T33</f>
        <v>5.1909111977844092E-5</v>
      </c>
      <c r="E33" s="3">
        <f>+claims!R33</f>
        <v>0</v>
      </c>
      <c r="F33" s="3">
        <f>+costs!L33</f>
        <v>0</v>
      </c>
      <c r="H33" s="3">
        <f t="shared" si="3"/>
        <v>1.3879870519934685E-5</v>
      </c>
      <c r="J33" s="16">
        <f t="shared" si="0"/>
        <v>705.99992934713589</v>
      </c>
      <c r="L33" s="6">
        <f>+J33/payroll!F33</f>
        <v>1.3839413700442054E-3</v>
      </c>
      <c r="O33" s="64">
        <v>681.22816790551622</v>
      </c>
      <c r="P33" s="16">
        <f t="shared" si="1"/>
        <v>24.771761441619674</v>
      </c>
      <c r="R33" s="58">
        <v>1.3984187721654245E-5</v>
      </c>
      <c r="S33" s="3">
        <f t="shared" si="2"/>
        <v>-1.0431720171955961E-7</v>
      </c>
    </row>
    <row r="34" spans="1:19">
      <c r="A34" t="s">
        <v>46</v>
      </c>
      <c r="B34" t="s">
        <v>47</v>
      </c>
      <c r="C34" s="3">
        <f>+payroll!G34</f>
        <v>1.9438506537337531E-3</v>
      </c>
      <c r="D34" s="3">
        <f>+IFR!T34</f>
        <v>1.3424099100580655E-3</v>
      </c>
      <c r="E34" s="3">
        <f>+claims!R34</f>
        <v>1.9066446566283504E-4</v>
      </c>
      <c r="F34" s="3">
        <f>+costs!L34</f>
        <v>2.0828431917598347E-5</v>
      </c>
      <c r="H34" s="3">
        <f t="shared" si="3"/>
        <v>4.5187929947396161E-4</v>
      </c>
      <c r="J34" s="16">
        <f t="shared" si="0"/>
        <v>22984.850834440742</v>
      </c>
      <c r="L34" s="6">
        <f>+J34/payroll!F34</f>
        <v>1.3705617973007187E-3</v>
      </c>
      <c r="O34" s="64">
        <v>22386.434746267765</v>
      </c>
      <c r="P34" s="16">
        <f t="shared" si="1"/>
        <v>598.41608817297674</v>
      </c>
      <c r="R34" s="58">
        <v>4.5954662572583364E-4</v>
      </c>
      <c r="S34" s="3">
        <f t="shared" si="2"/>
        <v>-7.6673262518720279E-6</v>
      </c>
    </row>
    <row r="35" spans="1:19">
      <c r="A35" t="s">
        <v>48</v>
      </c>
      <c r="B35" t="s">
        <v>49</v>
      </c>
      <c r="C35" s="3">
        <f>+payroll!G35</f>
        <v>2.329370177815334E-2</v>
      </c>
      <c r="D35" s="3">
        <f>+IFR!T35</f>
        <v>2.1703020720998764E-2</v>
      </c>
      <c r="E35" s="3">
        <f>+claims!R35</f>
        <v>3.3366281490996132E-3</v>
      </c>
      <c r="F35" s="3">
        <f>+costs!L35</f>
        <v>7.8393771068116114E-3</v>
      </c>
      <c r="H35" s="3">
        <f t="shared" si="3"/>
        <v>1.0828710798845922E-2</v>
      </c>
      <c r="J35" s="16">
        <f t="shared" si="0"/>
        <v>550802.62081160711</v>
      </c>
      <c r="L35" s="6">
        <f>+J35/payroll!F35</f>
        <v>2.7407998040393949E-3</v>
      </c>
      <c r="O35" s="64">
        <v>616434.2151868986</v>
      </c>
      <c r="P35" s="16">
        <f t="shared" si="1"/>
        <v>-65631.59437529149</v>
      </c>
      <c r="R35" s="58">
        <v>1.2654103557884301E-2</v>
      </c>
      <c r="S35" s="3">
        <f t="shared" si="2"/>
        <v>-1.8253927590383794E-3</v>
      </c>
    </row>
    <row r="36" spans="1:19">
      <c r="A36" t="s">
        <v>50</v>
      </c>
      <c r="B36" t="s">
        <v>502</v>
      </c>
      <c r="C36" s="3">
        <f>+payroll!G36</f>
        <v>1.572117005705565E-3</v>
      </c>
      <c r="D36" s="3">
        <f>+IFR!T36</f>
        <v>1.4642620755026083E-3</v>
      </c>
      <c r="E36" s="3">
        <f>+claims!R36</f>
        <v>1.000988444729884E-3</v>
      </c>
      <c r="F36" s="3">
        <f>+costs!L36</f>
        <v>1.046238311832556E-3</v>
      </c>
      <c r="H36" s="3">
        <f t="shared" si="3"/>
        <v>1.1574386389600379E-3</v>
      </c>
      <c r="J36" s="16">
        <f t="shared" si="0"/>
        <v>58873.142667708205</v>
      </c>
      <c r="L36" s="6">
        <f>+J36/payroll!F36</f>
        <v>4.3406241389168723E-3</v>
      </c>
      <c r="O36" s="64">
        <v>57780.970996242606</v>
      </c>
      <c r="P36" s="16">
        <f t="shared" si="1"/>
        <v>1092.1716714655995</v>
      </c>
      <c r="R36" s="58">
        <v>1.1861223349516356E-3</v>
      </c>
      <c r="S36" s="3">
        <f t="shared" si="2"/>
        <v>-2.8683695991597738E-5</v>
      </c>
    </row>
    <row r="37" spans="1:19">
      <c r="A37" t="s">
        <v>51</v>
      </c>
      <c r="B37" t="s">
        <v>52</v>
      </c>
      <c r="C37" s="3">
        <f>+payroll!G37</f>
        <v>1.7997589702848791E-2</v>
      </c>
      <c r="D37" s="3">
        <f>+IFR!T37</f>
        <v>1.4150580547480923E-2</v>
      </c>
      <c r="E37" s="3">
        <f>+claims!R37</f>
        <v>2.5739702864482727E-3</v>
      </c>
      <c r="F37" s="3">
        <f>+costs!L37</f>
        <v>2.048945878101463E-3</v>
      </c>
      <c r="H37" s="3">
        <f t="shared" si="3"/>
        <v>5.6339843511193331E-3</v>
      </c>
      <c r="J37" s="16">
        <f t="shared" si="0"/>
        <v>286572.74202380935</v>
      </c>
      <c r="L37" s="6">
        <f>+J37/payroll!F37</f>
        <v>1.8456118072933208E-3</v>
      </c>
      <c r="O37" s="64">
        <v>252883.83070453364</v>
      </c>
      <c r="P37" s="16">
        <f t="shared" si="1"/>
        <v>33688.911319275707</v>
      </c>
      <c r="R37" s="58">
        <v>5.1911754782778029E-3</v>
      </c>
      <c r="S37" s="3">
        <f t="shared" si="2"/>
        <v>4.4280887284153022E-4</v>
      </c>
    </row>
    <row r="38" spans="1:19">
      <c r="A38" t="s">
        <v>53</v>
      </c>
      <c r="B38" t="s">
        <v>54</v>
      </c>
      <c r="C38" s="3">
        <f>+payroll!G38</f>
        <v>4.9695101546396126E-3</v>
      </c>
      <c r="D38" s="3">
        <f>+IFR!T38</f>
        <v>3.2951993782004353E-3</v>
      </c>
      <c r="E38" s="3">
        <f>+claims!R38</f>
        <v>5.7199339698850514E-4</v>
      </c>
      <c r="F38" s="3">
        <f>+costs!L38</f>
        <v>3.2797138793114259E-4</v>
      </c>
      <c r="H38" s="3">
        <f t="shared" si="3"/>
        <v>1.3156705339119673E-3</v>
      </c>
      <c r="J38" s="16">
        <f t="shared" ref="J38:J65" si="4">(+H38*$J$275)</f>
        <v>66921.611599466749</v>
      </c>
      <c r="L38" s="6">
        <f>+J38/payroll!F38</f>
        <v>1.5608912147258933E-3</v>
      </c>
      <c r="O38" s="64">
        <v>68281.158339148722</v>
      </c>
      <c r="P38" s="16">
        <f t="shared" si="1"/>
        <v>-1359.5467396819731</v>
      </c>
      <c r="R38" s="58">
        <v>1.4016691925737984E-3</v>
      </c>
      <c r="S38" s="3">
        <f t="shared" si="2"/>
        <v>-8.599865866183113E-5</v>
      </c>
    </row>
    <row r="39" spans="1:19">
      <c r="A39" t="s">
        <v>55</v>
      </c>
      <c r="B39" t="s">
        <v>56</v>
      </c>
      <c r="C39" s="3">
        <f>+payroll!G39</f>
        <v>6.9727529368017883E-4</v>
      </c>
      <c r="D39" s="3">
        <f>+IFR!T39</f>
        <v>7.9018198215928537E-4</v>
      </c>
      <c r="E39" s="3">
        <f>+claims!R39</f>
        <v>9.5332232831417518E-5</v>
      </c>
      <c r="F39" s="3">
        <f>+costs!L39</f>
        <v>3.3139955374609857E-5</v>
      </c>
      <c r="H39" s="3">
        <f t="shared" si="3"/>
        <v>2.2011596762941158E-4</v>
      </c>
      <c r="J39" s="16">
        <f t="shared" si="4"/>
        <v>11196.203694504804</v>
      </c>
      <c r="L39" s="6">
        <f>+J39/payroll!F39</f>
        <v>1.8611712761966717E-3</v>
      </c>
      <c r="O39" s="64">
        <v>10823.671575612418</v>
      </c>
      <c r="P39" s="16">
        <f t="shared" si="1"/>
        <v>372.53211889238628</v>
      </c>
      <c r="R39" s="58">
        <v>2.2218731150866079E-4</v>
      </c>
      <c r="S39" s="3">
        <f t="shared" si="2"/>
        <v>-2.0713438792492145E-6</v>
      </c>
    </row>
    <row r="40" spans="1:19">
      <c r="A40" t="s">
        <v>57</v>
      </c>
      <c r="B40" t="s">
        <v>58</v>
      </c>
      <c r="C40" s="3">
        <f>+payroll!G40</f>
        <v>1.1062181583317719E-3</v>
      </c>
      <c r="D40" s="3">
        <f>+IFR!T40</f>
        <v>1.0302616250568144E-3</v>
      </c>
      <c r="E40" s="3">
        <f>+claims!R40</f>
        <v>2.3833058207854382E-4</v>
      </c>
      <c r="F40" s="3">
        <f>+costs!L40</f>
        <v>5.1845410046536855E-5</v>
      </c>
      <c r="H40" s="3">
        <f t="shared" si="3"/>
        <v>3.3391680626327697E-4</v>
      </c>
      <c r="J40" s="16">
        <f t="shared" si="4"/>
        <v>16984.68593717142</v>
      </c>
      <c r="L40" s="6">
        <f>+J40/payroll!F40</f>
        <v>1.7796580577854573E-3</v>
      </c>
      <c r="O40" s="64">
        <v>16121.546238793668</v>
      </c>
      <c r="P40" s="16">
        <f t="shared" si="1"/>
        <v>863.13969837775221</v>
      </c>
      <c r="R40" s="58">
        <v>3.3094158402135858E-4</v>
      </c>
      <c r="S40" s="3">
        <f t="shared" si="2"/>
        <v>2.9752222419183951E-6</v>
      </c>
    </row>
    <row r="41" spans="1:19">
      <c r="A41" t="s">
        <v>59</v>
      </c>
      <c r="B41" t="s">
        <v>60</v>
      </c>
      <c r="C41" s="3">
        <f>+payroll!G41</f>
        <v>1.5493937143221247E-3</v>
      </c>
      <c r="D41" s="3">
        <f>+IFR!T41</f>
        <v>9.8356579889398638E-4</v>
      </c>
      <c r="E41" s="3">
        <f>+claims!R41</f>
        <v>0</v>
      </c>
      <c r="F41" s="3">
        <f>+costs!L41</f>
        <v>0</v>
      </c>
      <c r="H41" s="3">
        <f t="shared" si="3"/>
        <v>3.1661993915201389E-4</v>
      </c>
      <c r="J41" s="16">
        <f t="shared" si="4"/>
        <v>16104.880398572204</v>
      </c>
      <c r="L41" s="6">
        <f>+J41/payroll!F41</f>
        <v>1.2048016169801264E-3</v>
      </c>
      <c r="O41" s="64">
        <v>15388.593666736195</v>
      </c>
      <c r="P41" s="16">
        <f t="shared" si="1"/>
        <v>716.28673183600949</v>
      </c>
      <c r="R41" s="58">
        <v>3.1589560259896E-4</v>
      </c>
      <c r="S41" s="3">
        <f t="shared" si="2"/>
        <v>7.2433655305388731E-7</v>
      </c>
    </row>
    <row r="42" spans="1:19">
      <c r="A42" t="s">
        <v>61</v>
      </c>
      <c r="B42" t="s">
        <v>537</v>
      </c>
      <c r="C42" s="3">
        <f>+payroll!G42</f>
        <v>6.4681272603742633E-4</v>
      </c>
      <c r="D42" s="3">
        <f>+IFR!T42</f>
        <v>5.146833201837706E-4</v>
      </c>
      <c r="E42" s="3">
        <f>+claims!R42</f>
        <v>9.5332232831417518E-5</v>
      </c>
      <c r="F42" s="3">
        <f>+costs!L42</f>
        <v>7.6255601693679851E-6</v>
      </c>
      <c r="H42" s="3">
        <f t="shared" si="3"/>
        <v>1.6406217680398302E-4</v>
      </c>
      <c r="J42" s="16">
        <f t="shared" si="4"/>
        <v>8345.0263506272531</v>
      </c>
      <c r="L42" s="6">
        <f>+J42/payroll!F42</f>
        <v>1.49543996869805E-3</v>
      </c>
      <c r="O42" s="64">
        <v>7835.8716240614103</v>
      </c>
      <c r="P42" s="16">
        <f t="shared" si="1"/>
        <v>509.15472656584279</v>
      </c>
      <c r="R42" s="58">
        <v>1.6085403527949326E-4</v>
      </c>
      <c r="S42" s="3">
        <f t="shared" si="2"/>
        <v>3.2081415244897596E-6</v>
      </c>
    </row>
    <row r="43" spans="1:19">
      <c r="A43" t="s">
        <v>62</v>
      </c>
      <c r="B43" t="s">
        <v>63</v>
      </c>
      <c r="C43" s="3">
        <f>+payroll!G43</f>
        <v>1.6650849946905689E-3</v>
      </c>
      <c r="D43" s="3">
        <f>+IFR!T43</f>
        <v>9.7640592137980097E-4</v>
      </c>
      <c r="E43" s="3">
        <f>+claims!R43</f>
        <v>0</v>
      </c>
      <c r="F43" s="3">
        <f>+costs!L43</f>
        <v>5.3955707700898491E-6</v>
      </c>
      <c r="H43" s="3">
        <f t="shared" si="3"/>
        <v>3.3342370697085014E-4</v>
      </c>
      <c r="J43" s="16">
        <f t="shared" si="4"/>
        <v>16959.604430458916</v>
      </c>
      <c r="L43" s="6">
        <f>+J43/payroll!F43</f>
        <v>1.1805901051218828E-3</v>
      </c>
      <c r="O43" s="64">
        <v>19503.551969600663</v>
      </c>
      <c r="P43" s="16">
        <f t="shared" si="1"/>
        <v>-2543.9475391417473</v>
      </c>
      <c r="R43" s="58">
        <v>4.0036707938912358E-4</v>
      </c>
      <c r="S43" s="3">
        <f t="shared" si="2"/>
        <v>-6.6943372418273438E-5</v>
      </c>
    </row>
    <row r="44" spans="1:19">
      <c r="A44" t="s">
        <v>64</v>
      </c>
      <c r="B44" t="s">
        <v>538</v>
      </c>
      <c r="C44" s="3">
        <f>+payroll!G44</f>
        <v>1.5062913664619803E-2</v>
      </c>
      <c r="D44" s="3">
        <f>+IFR!T44</f>
        <v>1.6994036403770726E-2</v>
      </c>
      <c r="E44" s="3">
        <f>+claims!R44</f>
        <v>6.8639207638620612E-3</v>
      </c>
      <c r="F44" s="3">
        <f>+costs!L44</f>
        <v>8.821268471123335E-3</v>
      </c>
      <c r="H44" s="3">
        <f t="shared" si="3"/>
        <v>1.0329467955802127E-2</v>
      </c>
      <c r="J44" s="16">
        <f t="shared" si="4"/>
        <v>525408.62225738715</v>
      </c>
      <c r="L44" s="6">
        <f>+J44/payroll!F44</f>
        <v>4.0430399828550456E-3</v>
      </c>
      <c r="O44" s="64">
        <v>551748.91942107852</v>
      </c>
      <c r="P44" s="16">
        <f t="shared" si="1"/>
        <v>-26340.297163691372</v>
      </c>
      <c r="R44" s="58">
        <v>1.1326249893815886E-2</v>
      </c>
      <c r="S44" s="3">
        <f t="shared" si="2"/>
        <v>-9.9678193801375908E-4</v>
      </c>
    </row>
    <row r="45" spans="1:19">
      <c r="A45" t="s">
        <v>562</v>
      </c>
      <c r="B45" t="s">
        <v>563</v>
      </c>
      <c r="C45" s="3">
        <f>+payroll!G45</f>
        <v>4.237825216058511E-5</v>
      </c>
      <c r="D45" s="3">
        <f>+IFR!T45</f>
        <v>3.8573840107673801E-5</v>
      </c>
      <c r="E45" s="3">
        <f>+claims!R45</f>
        <v>0</v>
      </c>
      <c r="F45" s="3">
        <f>+costs!L45</f>
        <v>0</v>
      </c>
      <c r="H45" s="3">
        <f t="shared" si="3"/>
        <v>1.0119011533532365E-5</v>
      </c>
      <c r="J45" s="16">
        <f t="shared" si="4"/>
        <v>514.70375155706574</v>
      </c>
      <c r="L45" s="6">
        <f>+J45/payroll!F45</f>
        <v>1.4077778266089107E-3</v>
      </c>
      <c r="O45" s="64">
        <v>544.6234516095559</v>
      </c>
      <c r="P45" s="16">
        <f t="shared" si="1"/>
        <v>-29.919700052490157</v>
      </c>
      <c r="R45" s="58">
        <v>1.1179978961145413E-5</v>
      </c>
      <c r="S45" s="3">
        <f t="shared" si="2"/>
        <v>-1.0609674276130488E-6</v>
      </c>
    </row>
    <row r="46" spans="1:19">
      <c r="A46" t="s">
        <v>65</v>
      </c>
      <c r="B46" t="s">
        <v>66</v>
      </c>
      <c r="C46" s="3">
        <f>+payroll!G46</f>
        <v>5.9394586834784189E-4</v>
      </c>
      <c r="D46" s="3">
        <f>+IFR!T46</f>
        <v>5.4350182717836676E-4</v>
      </c>
      <c r="E46" s="3">
        <f>+claims!R46</f>
        <v>1.9066446566283504E-4</v>
      </c>
      <c r="F46" s="3">
        <f>+costs!L46</f>
        <v>2.4734357539009995E-4</v>
      </c>
      <c r="H46" s="3">
        <f t="shared" si="3"/>
        <v>3.1918677702426129E-4</v>
      </c>
      <c r="J46" s="16">
        <f t="shared" si="4"/>
        <v>16235.442665262624</v>
      </c>
      <c r="L46" s="6">
        <f>+J46/payroll!F46</f>
        <v>3.168378782308608E-3</v>
      </c>
      <c r="O46" s="64">
        <v>14370.877516692133</v>
      </c>
      <c r="P46" s="16">
        <f t="shared" si="1"/>
        <v>1864.5651485704911</v>
      </c>
      <c r="R46" s="58">
        <v>2.9500402124622106E-4</v>
      </c>
      <c r="S46" s="3">
        <f t="shared" si="2"/>
        <v>2.4182755778040228E-5</v>
      </c>
    </row>
    <row r="47" spans="1:19">
      <c r="A47" t="s">
        <v>67</v>
      </c>
      <c r="B47" t="s">
        <v>68</v>
      </c>
      <c r="C47" s="3">
        <f>+payroll!G47</f>
        <v>2.1991096832741069E-3</v>
      </c>
      <c r="D47" s="3">
        <f>+IFR!T47</f>
        <v>1.6206606499530956E-3</v>
      </c>
      <c r="E47" s="3">
        <f>+claims!R47</f>
        <v>2.8599669849425257E-4</v>
      </c>
      <c r="F47" s="3">
        <f>+costs!L47</f>
        <v>1.3044214989735867E-4</v>
      </c>
      <c r="H47" s="3">
        <f t="shared" si="3"/>
        <v>5.9863608636595339E-4</v>
      </c>
      <c r="J47" s="16">
        <f t="shared" si="4"/>
        <v>30449.638134016102</v>
      </c>
      <c r="L47" s="6">
        <f>+J47/payroll!F47</f>
        <v>1.6049262209134098E-3</v>
      </c>
      <c r="O47" s="64">
        <v>36226.032393878253</v>
      </c>
      <c r="P47" s="16">
        <f t="shared" si="1"/>
        <v>-5776.3942598621506</v>
      </c>
      <c r="R47" s="58">
        <v>7.4364458381730256E-4</v>
      </c>
      <c r="S47" s="3">
        <f t="shared" si="2"/>
        <v>-1.4500849745134917E-4</v>
      </c>
    </row>
    <row r="48" spans="1:19">
      <c r="A48" t="s">
        <v>69</v>
      </c>
      <c r="B48" t="s">
        <v>70</v>
      </c>
      <c r="C48" s="3">
        <f>+payroll!G48</f>
        <v>7.5993324393260398E-5</v>
      </c>
      <c r="D48" s="3">
        <f>+IFR!T48</f>
        <v>6.4215151455350249E-5</v>
      </c>
      <c r="E48" s="3">
        <f>+claims!R48</f>
        <v>0</v>
      </c>
      <c r="F48" s="3">
        <f>+costs!L48</f>
        <v>0</v>
      </c>
      <c r="H48" s="3">
        <f t="shared" si="3"/>
        <v>1.7526059481076329E-5</v>
      </c>
      <c r="J48" s="16">
        <f t="shared" si="4"/>
        <v>891.46341369701884</v>
      </c>
      <c r="L48" s="6">
        <f>+J48/payroll!F48</f>
        <v>1.3597150613198735E-3</v>
      </c>
      <c r="O48" s="64">
        <v>769.00720339611337</v>
      </c>
      <c r="P48" s="16">
        <f t="shared" si="1"/>
        <v>122.45621030090547</v>
      </c>
      <c r="R48" s="58">
        <v>1.5786107501484183E-5</v>
      </c>
      <c r="S48" s="3">
        <f t="shared" si="2"/>
        <v>1.7399519795921462E-6</v>
      </c>
    </row>
    <row r="49" spans="1:19">
      <c r="A49" t="s">
        <v>71</v>
      </c>
      <c r="B49" t="s">
        <v>72</v>
      </c>
      <c r="C49" s="3">
        <f>+payroll!G49</f>
        <v>7.7603054521913523E-5</v>
      </c>
      <c r="D49" s="3">
        <f>+IFR!T49</f>
        <v>5.0029644130370432E-5</v>
      </c>
      <c r="E49" s="3">
        <f>+claims!R49</f>
        <v>0</v>
      </c>
      <c r="F49" s="3">
        <f>+costs!L49</f>
        <v>0</v>
      </c>
      <c r="H49" s="3">
        <f t="shared" si="3"/>
        <v>1.5954087331535494E-5</v>
      </c>
      <c r="J49" s="16">
        <f t="shared" si="4"/>
        <v>811.50501459541704</v>
      </c>
      <c r="L49" s="6">
        <f>+J49/payroll!F49</f>
        <v>1.2120826079235524E-3</v>
      </c>
      <c r="O49" s="64">
        <v>905.99378242572072</v>
      </c>
      <c r="P49" s="16">
        <f t="shared" si="1"/>
        <v>-94.488767830303686</v>
      </c>
      <c r="R49" s="58">
        <v>1.8598155104252932E-5</v>
      </c>
      <c r="S49" s="3">
        <f t="shared" si="2"/>
        <v>-2.644067772717438E-6</v>
      </c>
    </row>
    <row r="50" spans="1:19">
      <c r="A50" t="s">
        <v>73</v>
      </c>
      <c r="B50" t="s">
        <v>74</v>
      </c>
      <c r="C50" s="3">
        <f>+payroll!G50</f>
        <v>5.9169533098880865E-5</v>
      </c>
      <c r="D50" s="3">
        <f>+IFR!T50</f>
        <v>4.3585754367603578E-5</v>
      </c>
      <c r="E50" s="3">
        <f>+claims!R50</f>
        <v>0</v>
      </c>
      <c r="F50" s="3">
        <f>+costs!L50</f>
        <v>0</v>
      </c>
      <c r="H50" s="3">
        <f t="shared" si="3"/>
        <v>1.2844410933310555E-5</v>
      </c>
      <c r="J50" s="16">
        <f t="shared" si="4"/>
        <v>653.33125394785782</v>
      </c>
      <c r="L50" s="6">
        <f>+J50/payroll!F50</f>
        <v>1.2798383503147027E-3</v>
      </c>
      <c r="O50" s="64">
        <v>562.11839426335314</v>
      </c>
      <c r="P50" s="16">
        <f t="shared" si="1"/>
        <v>91.212859684504679</v>
      </c>
      <c r="R50" s="58">
        <v>1.1539113497526192E-5</v>
      </c>
      <c r="S50" s="3">
        <f t="shared" si="2"/>
        <v>1.3052974357843628E-6</v>
      </c>
    </row>
    <row r="51" spans="1:19">
      <c r="A51" t="s">
        <v>75</v>
      </c>
      <c r="B51" t="s">
        <v>76</v>
      </c>
      <c r="C51" s="3">
        <f>+payroll!G51</f>
        <v>2.0059187862109357E-4</v>
      </c>
      <c r="D51" s="3">
        <f>+IFR!T51</f>
        <v>1.6689226993221514E-4</v>
      </c>
      <c r="E51" s="3">
        <f>+claims!R51</f>
        <v>4.7666116415708759E-5</v>
      </c>
      <c r="F51" s="3">
        <f>+costs!L51</f>
        <v>1.810735565206253E-5</v>
      </c>
      <c r="H51" s="3">
        <f t="shared" si="3"/>
        <v>6.3949849422757413E-5</v>
      </c>
      <c r="J51" s="16">
        <f t="shared" si="4"/>
        <v>3252.8105438291345</v>
      </c>
      <c r="L51" s="6">
        <f>+J51/payroll!F51</f>
        <v>1.8795991973197884E-3</v>
      </c>
      <c r="O51" s="64">
        <v>3138.0117355586076</v>
      </c>
      <c r="P51" s="16">
        <f t="shared" si="1"/>
        <v>114.79880827052693</v>
      </c>
      <c r="R51" s="58">
        <v>6.441680959512518E-5</v>
      </c>
      <c r="S51" s="3">
        <f t="shared" si="2"/>
        <v>-4.6696017236776718E-7</v>
      </c>
    </row>
    <row r="52" spans="1:19">
      <c r="A52" t="s">
        <v>77</v>
      </c>
      <c r="B52" t="s">
        <v>78</v>
      </c>
      <c r="C52" s="3">
        <f>+payroll!G52</f>
        <v>8.6107089117542116E-5</v>
      </c>
      <c r="D52" s="3">
        <f>+IFR!T52</f>
        <v>5.4236072169954346E-5</v>
      </c>
      <c r="E52" s="3">
        <f>+claims!R52</f>
        <v>0</v>
      </c>
      <c r="F52" s="3">
        <f>+costs!L52</f>
        <v>0</v>
      </c>
      <c r="H52" s="3">
        <f t="shared" si="3"/>
        <v>1.7542895160937057E-5</v>
      </c>
      <c r="J52" s="16">
        <f t="shared" si="4"/>
        <v>892.3197609356414</v>
      </c>
      <c r="L52" s="6">
        <f>+J52/payroll!F52</f>
        <v>1.201161574026572E-3</v>
      </c>
      <c r="O52" s="64">
        <v>850.07509793190536</v>
      </c>
      <c r="P52" s="16">
        <f t="shared" si="1"/>
        <v>42.244663003736036</v>
      </c>
      <c r="R52" s="58">
        <v>1.7450261611366821E-5</v>
      </c>
      <c r="S52" s="3">
        <f t="shared" si="2"/>
        <v>9.2633549570236357E-8</v>
      </c>
    </row>
    <row r="53" spans="1:19">
      <c r="A53" t="s">
        <v>79</v>
      </c>
      <c r="B53" t="s">
        <v>80</v>
      </c>
      <c r="C53" s="3">
        <f>+payroll!G53</f>
        <v>9.1921670679822232E-4</v>
      </c>
      <c r="D53" s="3">
        <f>+IFR!T53</f>
        <v>5.681810299850745E-4</v>
      </c>
      <c r="E53" s="3">
        <f>+claims!R53</f>
        <v>0</v>
      </c>
      <c r="F53" s="3">
        <f>+costs!L53</f>
        <v>0</v>
      </c>
      <c r="H53" s="3">
        <f t="shared" si="3"/>
        <v>1.859247170979121E-4</v>
      </c>
      <c r="J53" s="16">
        <f t="shared" si="4"/>
        <v>9457.064959394871</v>
      </c>
      <c r="L53" s="6">
        <f>+J53/payroll!F53</f>
        <v>1.1924997335155745E-3</v>
      </c>
      <c r="O53" s="64">
        <v>11086.275055114407</v>
      </c>
      <c r="P53" s="16">
        <f t="shared" si="1"/>
        <v>-1629.2100957195362</v>
      </c>
      <c r="R53" s="58">
        <v>2.2757801102275479E-4</v>
      </c>
      <c r="S53" s="3">
        <f t="shared" si="2"/>
        <v>-4.1653293924842692E-5</v>
      </c>
    </row>
    <row r="54" spans="1:19">
      <c r="A54" t="s">
        <v>81</v>
      </c>
      <c r="B54" t="s">
        <v>503</v>
      </c>
      <c r="C54" s="3">
        <f>+payroll!G54</f>
        <v>2.1562383558341217E-3</v>
      </c>
      <c r="D54" s="3">
        <f>+IFR!T54</f>
        <v>1.6090929728442397E-3</v>
      </c>
      <c r="E54" s="3">
        <f>+claims!R54</f>
        <v>4.7666116415708763E-4</v>
      </c>
      <c r="F54" s="3">
        <f>+costs!L54</f>
        <v>2.6560479473528953E-4</v>
      </c>
      <c r="H54" s="3">
        <f t="shared" si="3"/>
        <v>7.0152846754953206E-4</v>
      </c>
      <c r="J54" s="16">
        <f t="shared" si="4"/>
        <v>35683.261440633731</v>
      </c>
      <c r="L54" s="6">
        <f>+J54/payroll!F54</f>
        <v>1.9181722435760262E-3</v>
      </c>
      <c r="O54" s="64">
        <v>35054.433496352758</v>
      </c>
      <c r="P54" s="16">
        <f t="shared" si="1"/>
        <v>628.82794428097259</v>
      </c>
      <c r="R54" s="58">
        <v>7.1959411190588261E-4</v>
      </c>
      <c r="S54" s="3">
        <f t="shared" si="2"/>
        <v>-1.8065644356350555E-5</v>
      </c>
    </row>
    <row r="55" spans="1:19">
      <c r="A55" t="s">
        <v>82</v>
      </c>
      <c r="B55" t="s">
        <v>83</v>
      </c>
      <c r="C55" s="3">
        <f>+payroll!G55</f>
        <v>3.3348051028631488E-5</v>
      </c>
      <c r="D55" s="3">
        <f>+IFR!T55</f>
        <v>2.875138314290072E-5</v>
      </c>
      <c r="E55" s="3">
        <f>+claims!R55</f>
        <v>0</v>
      </c>
      <c r="F55" s="3">
        <f>+costs!L55</f>
        <v>0</v>
      </c>
      <c r="H55" s="3">
        <f t="shared" si="3"/>
        <v>7.7624292714415265E-6</v>
      </c>
      <c r="J55" s="16">
        <f t="shared" si="4"/>
        <v>394.83614125426629</v>
      </c>
      <c r="L55" s="6">
        <f>+J55/payroll!F55</f>
        <v>1.3723543684153803E-3</v>
      </c>
      <c r="O55" s="64">
        <v>339.7544196562659</v>
      </c>
      <c r="P55" s="16">
        <f t="shared" si="1"/>
        <v>55.081721598000399</v>
      </c>
      <c r="R55" s="58">
        <v>6.9744467530501301E-6</v>
      </c>
      <c r="S55" s="3">
        <f t="shared" ref="S55:S102" si="5">+H55-R55</f>
        <v>7.8798251839139637E-7</v>
      </c>
    </row>
    <row r="56" spans="1:19">
      <c r="A56" t="s">
        <v>84</v>
      </c>
      <c r="B56" s="36" t="s">
        <v>566</v>
      </c>
      <c r="C56" s="3">
        <f>+payroll!G56</f>
        <v>3.0495213092557403E-3</v>
      </c>
      <c r="D56" s="3">
        <f>+IFR!T56</f>
        <v>3.0631745975063661E-3</v>
      </c>
      <c r="E56" s="3">
        <f>+claims!R56</f>
        <v>4.365212766491224E-3</v>
      </c>
      <c r="F56" s="3">
        <f>+costs!L56</f>
        <v>8.9698351525730503E-3</v>
      </c>
      <c r="H56" s="3">
        <f t="shared" ref="H56:H105" si="6">(C56*$C$3)+(D56*$D$3)+(E56*$E$3)+(F56*$F$3)</f>
        <v>6.8007699948627771E-3</v>
      </c>
      <c r="J56" s="16">
        <f t="shared" si="4"/>
        <v>345921.32030218944</v>
      </c>
      <c r="L56" s="6">
        <f>+J56/payroll!F56</f>
        <v>1.3148175277766469E-2</v>
      </c>
      <c r="O56" s="64">
        <v>305509.33854198072</v>
      </c>
      <c r="P56" s="16">
        <f t="shared" si="1"/>
        <v>40411.981760208728</v>
      </c>
      <c r="R56" s="58">
        <v>6.2714669506766909E-3</v>
      </c>
      <c r="S56" s="3">
        <f t="shared" si="5"/>
        <v>5.2930304418608628E-4</v>
      </c>
    </row>
    <row r="57" spans="1:19">
      <c r="A57" t="s">
        <v>85</v>
      </c>
      <c r="B57" t="s">
        <v>86</v>
      </c>
      <c r="C57" s="3">
        <f>+payroll!G57</f>
        <v>1.7220348498458327E-3</v>
      </c>
      <c r="D57" s="3">
        <f>+IFR!T57</f>
        <v>1.9367916168216124E-3</v>
      </c>
      <c r="E57" s="3">
        <f>+claims!R57</f>
        <v>7.1499174623563145E-4</v>
      </c>
      <c r="F57" s="3">
        <f>+costs!L57</f>
        <v>2.3454708004703678E-4</v>
      </c>
      <c r="H57" s="3">
        <f t="shared" si="6"/>
        <v>7.0533031829699737E-4</v>
      </c>
      <c r="J57" s="16">
        <f t="shared" si="4"/>
        <v>35876.642665281601</v>
      </c>
      <c r="L57" s="6">
        <f>+J57/payroll!F57</f>
        <v>2.4148473691837382E-3</v>
      </c>
      <c r="O57" s="64">
        <v>30504.67188399531</v>
      </c>
      <c r="P57" s="16">
        <f t="shared" si="1"/>
        <v>5371.9707812862907</v>
      </c>
      <c r="R57" s="58">
        <v>6.2619703369697435E-4</v>
      </c>
      <c r="S57" s="3">
        <f t="shared" si="5"/>
        <v>7.9133284600023022E-5</v>
      </c>
    </row>
    <row r="58" spans="1:19">
      <c r="A58" t="s">
        <v>87</v>
      </c>
      <c r="B58" t="s">
        <v>88</v>
      </c>
      <c r="C58" s="3">
        <f>+payroll!G58</f>
        <v>5.9009461545211292E-2</v>
      </c>
      <c r="D58" s="3">
        <f>+IFR!T58</f>
        <v>4.7190439451354683E-2</v>
      </c>
      <c r="E58" s="3">
        <f>+claims!R58</f>
        <v>5.8202836886549654E-2</v>
      </c>
      <c r="F58" s="3">
        <f>+costs!L58</f>
        <v>5.081402933808158E-2</v>
      </c>
      <c r="H58" s="3">
        <f t="shared" si="6"/>
        <v>5.2493830760402142E-2</v>
      </c>
      <c r="J58" s="16">
        <f t="shared" si="4"/>
        <v>2670099.8942876896</v>
      </c>
      <c r="L58" s="6">
        <f>+J58/payroll!F58</f>
        <v>5.2447607933419254E-3</v>
      </c>
      <c r="O58" s="64">
        <v>2522190.5552977286</v>
      </c>
      <c r="P58" s="16">
        <f t="shared" si="1"/>
        <v>147909.33898996096</v>
      </c>
      <c r="R58" s="58">
        <v>5.1775290360510637E-2</v>
      </c>
      <c r="S58" s="3">
        <f t="shared" si="5"/>
        <v>7.1854039989150548E-4</v>
      </c>
    </row>
    <row r="59" spans="1:19">
      <c r="A59" t="s">
        <v>89</v>
      </c>
      <c r="B59" s="36" t="s">
        <v>564</v>
      </c>
      <c r="C59" s="3">
        <f>+payroll!G59</f>
        <v>2.2003507679721606E-4</v>
      </c>
      <c r="D59" s="3">
        <f>+IFR!T59</f>
        <v>2.1486344927725733E-4</v>
      </c>
      <c r="E59" s="3">
        <f>+claims!R59</f>
        <v>0</v>
      </c>
      <c r="F59" s="3">
        <f>+costs!L59</f>
        <v>0</v>
      </c>
      <c r="H59" s="3">
        <f t="shared" si="6"/>
        <v>5.4362315759309174E-5</v>
      </c>
      <c r="J59" s="16">
        <f t="shared" si="4"/>
        <v>2765.140426209075</v>
      </c>
      <c r="L59" s="6">
        <f>+J59/payroll!F59</f>
        <v>1.4566160801183119E-3</v>
      </c>
      <c r="O59" s="64">
        <v>5251.243920611837</v>
      </c>
      <c r="P59" s="16">
        <f t="shared" si="1"/>
        <v>-2486.103494402762</v>
      </c>
      <c r="R59" s="58">
        <v>1.0779704101756494E-4</v>
      </c>
      <c r="S59" s="3">
        <f t="shared" si="5"/>
        <v>-5.3434725258255765E-5</v>
      </c>
    </row>
    <row r="60" spans="1:19">
      <c r="A60" t="s">
        <v>90</v>
      </c>
      <c r="B60" t="s">
        <v>91</v>
      </c>
      <c r="C60" s="3">
        <f>+payroll!G60</f>
        <v>7.6336726234000856E-5</v>
      </c>
      <c r="D60" s="3">
        <f>+IFR!T60</f>
        <v>7.515633928171478E-5</v>
      </c>
      <c r="E60" s="3">
        <f>+claims!R60</f>
        <v>0</v>
      </c>
      <c r="F60" s="3">
        <f>+costs!L60</f>
        <v>0</v>
      </c>
      <c r="H60" s="3">
        <f t="shared" si="6"/>
        <v>1.8936633189464453E-5</v>
      </c>
      <c r="J60" s="16">
        <f t="shared" si="4"/>
        <v>963.21227742241547</v>
      </c>
      <c r="L60" s="6">
        <f>+J60/payroll!F60</f>
        <v>1.4625418640779862E-3</v>
      </c>
      <c r="O60" s="64">
        <v>950.95238579933675</v>
      </c>
      <c r="P60" s="16">
        <f t="shared" si="1"/>
        <v>12.259891623078715</v>
      </c>
      <c r="R60" s="58">
        <v>1.9521061083336351E-5</v>
      </c>
      <c r="S60" s="3">
        <f t="shared" si="5"/>
        <v>-5.8442789387189858E-7</v>
      </c>
    </row>
    <row r="61" spans="1:19">
      <c r="A61" t="s">
        <v>92</v>
      </c>
      <c r="B61" t="s">
        <v>93</v>
      </c>
      <c r="C61" s="3">
        <f>+payroll!G61</f>
        <v>1.7369753103858837E-4</v>
      </c>
      <c r="D61" s="3">
        <f>+IFR!T61</f>
        <v>1.5154328251118019E-4</v>
      </c>
      <c r="E61" s="3">
        <f>+claims!R61</f>
        <v>0</v>
      </c>
      <c r="F61" s="3">
        <f>+costs!L61</f>
        <v>0</v>
      </c>
      <c r="H61" s="3">
        <f t="shared" si="6"/>
        <v>4.0655101693721067E-5</v>
      </c>
      <c r="J61" s="16">
        <f t="shared" si="4"/>
        <v>2067.9226713350326</v>
      </c>
      <c r="L61" s="6">
        <f>+J61/payroll!F61</f>
        <v>1.3799408678798887E-3</v>
      </c>
      <c r="O61" s="64">
        <v>2113.1775066864502</v>
      </c>
      <c r="P61" s="16">
        <f t="shared" si="1"/>
        <v>-45.254835351417569</v>
      </c>
      <c r="R61" s="58">
        <v>4.3379108990072188E-5</v>
      </c>
      <c r="S61" s="3">
        <f t="shared" si="5"/>
        <v>-2.7240072963511213E-6</v>
      </c>
    </row>
    <row r="62" spans="1:19">
      <c r="A62" t="s">
        <v>495</v>
      </c>
      <c r="B62" t="s">
        <v>496</v>
      </c>
      <c r="C62" s="3">
        <f>+payroll!G62</f>
        <v>8.3310969534018729E-4</v>
      </c>
      <c r="D62" s="3">
        <f>+IFR!T62</f>
        <v>8.6583056302010032E-4</v>
      </c>
      <c r="E62" s="3">
        <f>+claims!R62</f>
        <v>4.7666116415708763E-4</v>
      </c>
      <c r="F62" s="3">
        <f>+costs!L62</f>
        <v>4.0300642159044856E-4</v>
      </c>
      <c r="H62" s="3">
        <f>(C62*$C$3)+(D62*$D$3)+(E62*$E$3)+(F62*$F$3)</f>
        <v>5.2567055987286823E-4</v>
      </c>
      <c r="J62" s="16">
        <f t="shared" si="4"/>
        <v>26738.244971168562</v>
      </c>
      <c r="L62" s="6">
        <f>+J62/payroll!F62</f>
        <v>3.7200650733521592E-3</v>
      </c>
      <c r="O62" s="64">
        <v>24451.022238597947</v>
      </c>
      <c r="P62" s="16">
        <f t="shared" si="1"/>
        <v>2287.2227325706153</v>
      </c>
      <c r="R62" s="58">
        <v>5.0192828347391579E-4</v>
      </c>
      <c r="S62" s="3">
        <f t="shared" si="5"/>
        <v>2.3742276398952436E-5</v>
      </c>
    </row>
    <row r="63" spans="1:19">
      <c r="A63" t="s">
        <v>94</v>
      </c>
      <c r="B63" t="s">
        <v>497</v>
      </c>
      <c r="C63" s="3">
        <f>+payroll!G63</f>
        <v>4.142342865493476E-4</v>
      </c>
      <c r="D63" s="3">
        <f>+IFR!T63</f>
        <v>3.2277622818637018E-4</v>
      </c>
      <c r="E63" s="3">
        <f>+claims!R63</f>
        <v>9.5332232831417518E-5</v>
      </c>
      <c r="F63" s="3">
        <f>+costs!L63</f>
        <v>1.4747893438245586E-7</v>
      </c>
      <c r="H63" s="3">
        <f t="shared" si="6"/>
        <v>1.0651463662730682E-4</v>
      </c>
      <c r="J63" s="16">
        <f t="shared" si="4"/>
        <v>5417.869412060506</v>
      </c>
      <c r="L63" s="6">
        <f>+J63/payroll!F63</f>
        <v>1.5160108778894067E-3</v>
      </c>
      <c r="O63" s="64">
        <v>5168.047784842187</v>
      </c>
      <c r="P63" s="16">
        <f t="shared" si="1"/>
        <v>249.82162721831901</v>
      </c>
      <c r="R63" s="58">
        <v>1.0608919857191846E-4</v>
      </c>
      <c r="S63" s="3">
        <f t="shared" si="5"/>
        <v>4.2543805538836023E-7</v>
      </c>
    </row>
    <row r="64" spans="1:19" ht="13.5" customHeight="1">
      <c r="A64" t="s">
        <v>95</v>
      </c>
      <c r="B64" t="s">
        <v>96</v>
      </c>
      <c r="C64" s="3">
        <f>+payroll!G64</f>
        <v>1.7866272311946815E-3</v>
      </c>
      <c r="D64" s="3">
        <f>+IFR!T64</f>
        <v>9.7924749776824344E-4</v>
      </c>
      <c r="E64" s="3">
        <f>+claims!R64</f>
        <v>4.7666116415708759E-5</v>
      </c>
      <c r="F64" s="3">
        <f>+costs!L64</f>
        <v>8.365229973621651E-5</v>
      </c>
      <c r="H64" s="3">
        <f t="shared" si="6"/>
        <v>4.0307563842445184E-4</v>
      </c>
      <c r="J64" s="16">
        <f t="shared" si="4"/>
        <v>20502.451506338246</v>
      </c>
      <c r="L64" s="6">
        <f>+J64/payroll!F64</f>
        <v>1.33012259772743E-3</v>
      </c>
      <c r="O64" s="64">
        <v>17283.730320009006</v>
      </c>
      <c r="P64" s="16">
        <f t="shared" si="1"/>
        <v>3218.7211863292396</v>
      </c>
      <c r="R64" s="58">
        <v>3.5479878946957438E-4</v>
      </c>
      <c r="S64" s="3">
        <f t="shared" si="5"/>
        <v>4.8276848954877463E-5</v>
      </c>
    </row>
    <row r="65" spans="1:19" ht="13.5" customHeight="1">
      <c r="A65" t="s">
        <v>97</v>
      </c>
      <c r="B65" t="s">
        <v>98</v>
      </c>
      <c r="C65" s="3">
        <f>+payroll!G65</f>
        <v>2.0538031862952734E-3</v>
      </c>
      <c r="D65" s="3">
        <f>+IFR!T65</f>
        <v>1.9218677471279822E-3</v>
      </c>
      <c r="E65" s="3">
        <f>+claims!R65</f>
        <v>7.6265786265134014E-4</v>
      </c>
      <c r="F65" s="3">
        <f>+costs!L65</f>
        <v>2.6591180271210758E-4</v>
      </c>
      <c r="H65" s="3">
        <f t="shared" si="6"/>
        <v>7.7090462770287253E-4</v>
      </c>
      <c r="J65" s="16">
        <f t="shared" si="4"/>
        <v>39212.081403059754</v>
      </c>
      <c r="L65" s="6">
        <f>+J65/payroll!F65</f>
        <v>2.2129973803471066E-3</v>
      </c>
      <c r="O65" s="64">
        <v>41864.797629998495</v>
      </c>
      <c r="P65" s="16">
        <f t="shared" si="1"/>
        <v>-2652.7162269387409</v>
      </c>
      <c r="R65" s="58">
        <v>8.593966259307171E-4</v>
      </c>
      <c r="S65" s="3">
        <f t="shared" si="5"/>
        <v>-8.8491998227844572E-5</v>
      </c>
    </row>
    <row r="66" spans="1:19">
      <c r="A66" t="s">
        <v>99</v>
      </c>
      <c r="B66" t="s">
        <v>100</v>
      </c>
      <c r="C66" s="3">
        <f>+payroll!G66</f>
        <v>8.3702240791581391E-3</v>
      </c>
      <c r="D66" s="3">
        <f>+IFR!T66</f>
        <v>7.4992333337405501E-3</v>
      </c>
      <c r="E66" s="3">
        <f>+claims!R66</f>
        <v>1.5729818417183892E-3</v>
      </c>
      <c r="F66" s="3">
        <f>+costs!L66</f>
        <v>2.3098349439836944E-3</v>
      </c>
      <c r="H66" s="3">
        <f t="shared" si="6"/>
        <v>3.6055304192603114E-3</v>
      </c>
      <c r="J66" s="16">
        <f t="shared" ref="J66:J90" si="7">(+H66*$J$275)</f>
        <v>183395.38669332687</v>
      </c>
      <c r="L66" s="6">
        <f>+J66/payroll!F66</f>
        <v>2.5396340997890536E-3</v>
      </c>
      <c r="O66" s="64">
        <v>172346.96707640888</v>
      </c>
      <c r="P66" s="16">
        <f t="shared" ref="P66:P129" si="8">+J66-O66</f>
        <v>11048.419616917992</v>
      </c>
      <c r="R66" s="58">
        <v>3.5379223208934331E-3</v>
      </c>
      <c r="S66" s="3">
        <f t="shared" si="5"/>
        <v>6.7608098366878262E-5</v>
      </c>
    </row>
    <row r="67" spans="1:19">
      <c r="A67" t="s">
        <v>101</v>
      </c>
      <c r="B67" t="s">
        <v>539</v>
      </c>
      <c r="C67" s="3">
        <f>+payroll!G67</f>
        <v>4.4608238173206834E-3</v>
      </c>
      <c r="D67" s="3">
        <f>+IFR!T67</f>
        <v>3.811090927714725E-3</v>
      </c>
      <c r="E67" s="3">
        <f>+claims!R67</f>
        <v>9.5332232831417526E-4</v>
      </c>
      <c r="F67" s="3">
        <f>+costs!L67</f>
        <v>6.3608491720004625E-4</v>
      </c>
      <c r="H67" s="3">
        <f t="shared" si="6"/>
        <v>1.5586386426965802E-3</v>
      </c>
      <c r="J67" s="16">
        <f t="shared" si="7"/>
        <v>79280.189973031505</v>
      </c>
      <c r="L67" s="6">
        <f>+J67/payroll!F67</f>
        <v>2.0600105229283895E-3</v>
      </c>
      <c r="O67" s="64">
        <v>66440.722762339312</v>
      </c>
      <c r="P67" s="16">
        <f t="shared" si="8"/>
        <v>12839.467210692193</v>
      </c>
      <c r="R67" s="58">
        <v>1.3638889042530086E-3</v>
      </c>
      <c r="S67" s="3">
        <f t="shared" si="5"/>
        <v>1.9474973844357162E-4</v>
      </c>
    </row>
    <row r="68" spans="1:19">
      <c r="A68" t="s">
        <v>102</v>
      </c>
      <c r="B68" t="s">
        <v>103</v>
      </c>
      <c r="C68" s="3">
        <f>+payroll!G68</f>
        <v>1.4105588981926001E-4</v>
      </c>
      <c r="D68" s="3">
        <f>+IFR!T68</f>
        <v>1.4364504262834443E-4</v>
      </c>
      <c r="E68" s="3">
        <f>+claims!R68</f>
        <v>0</v>
      </c>
      <c r="F68" s="3">
        <f>+costs!L68</f>
        <v>0</v>
      </c>
      <c r="H68" s="3">
        <f t="shared" si="6"/>
        <v>3.5587616555950551E-5</v>
      </c>
      <c r="J68" s="16">
        <f t="shared" si="7"/>
        <v>1810.1649246690729</v>
      </c>
      <c r="L68" s="6">
        <f>+J68/payroll!F68</f>
        <v>1.4874649740610685E-3</v>
      </c>
      <c r="O68" s="64">
        <v>1627.8116198875853</v>
      </c>
      <c r="P68" s="16">
        <f t="shared" si="8"/>
        <v>182.35330478148762</v>
      </c>
      <c r="R68" s="58">
        <v>3.3415563742741925E-5</v>
      </c>
      <c r="S68" s="3">
        <f t="shared" si="5"/>
        <v>2.1720528132086257E-6</v>
      </c>
    </row>
    <row r="69" spans="1:19">
      <c r="A69" t="s">
        <v>104</v>
      </c>
      <c r="B69" t="s">
        <v>105</v>
      </c>
      <c r="C69" s="3">
        <f>+payroll!G69</f>
        <v>2.6683700728372638E-4</v>
      </c>
      <c r="D69" s="3">
        <f>+IFR!T69</f>
        <v>2.2309730841857048E-4</v>
      </c>
      <c r="E69" s="3">
        <f>+claims!R69</f>
        <v>0</v>
      </c>
      <c r="F69" s="3">
        <f>+costs!L69</f>
        <v>0</v>
      </c>
      <c r="H69" s="3">
        <f t="shared" si="6"/>
        <v>6.12417894627871E-5</v>
      </c>
      <c r="J69" s="16">
        <f t="shared" si="7"/>
        <v>3115.0650124381223</v>
      </c>
      <c r="L69" s="6">
        <f>+J69/payroll!F69</f>
        <v>1.3531342328310472E-3</v>
      </c>
      <c r="O69" s="64">
        <v>2963.3762446878736</v>
      </c>
      <c r="P69" s="16">
        <f t="shared" si="8"/>
        <v>151.68876775024864</v>
      </c>
      <c r="R69" s="58">
        <v>6.0831908673150539E-5</v>
      </c>
      <c r="S69" s="3">
        <f t="shared" si="5"/>
        <v>4.0988078963656111E-7</v>
      </c>
    </row>
    <row r="70" spans="1:19">
      <c r="A70" t="s">
        <v>106</v>
      </c>
      <c r="B70" t="s">
        <v>107</v>
      </c>
      <c r="C70" s="3">
        <f>+payroll!G70</f>
        <v>3.5387460548794969E-3</v>
      </c>
      <c r="D70" s="3">
        <f>+IFR!T70</f>
        <v>3.1059101164191603E-3</v>
      </c>
      <c r="E70" s="3">
        <f>+claims!R70</f>
        <v>2.2879735879540205E-3</v>
      </c>
      <c r="F70" s="3">
        <f>+costs!L70</f>
        <v>2.0150929879757654E-3</v>
      </c>
      <c r="H70" s="3">
        <f t="shared" si="6"/>
        <v>2.3828338523908944E-3</v>
      </c>
      <c r="J70" s="16">
        <f t="shared" si="7"/>
        <v>121202.89803984796</v>
      </c>
      <c r="L70" s="6">
        <f>+J70/payroll!F70</f>
        <v>3.9699353427166207E-3</v>
      </c>
      <c r="O70" s="64">
        <v>111844.80997093857</v>
      </c>
      <c r="P70" s="16">
        <f t="shared" si="8"/>
        <v>9358.0880689093901</v>
      </c>
      <c r="R70" s="58">
        <v>2.2959397335773121E-3</v>
      </c>
      <c r="S70" s="3">
        <f t="shared" si="5"/>
        <v>8.6894118813582357E-5</v>
      </c>
    </row>
    <row r="71" spans="1:19">
      <c r="A71" t="s">
        <v>108</v>
      </c>
      <c r="B71" t="s">
        <v>109</v>
      </c>
      <c r="C71" s="3">
        <f>+payroll!G71</f>
        <v>1.5382153816755195E-4</v>
      </c>
      <c r="D71" s="3">
        <f>+IFR!T71</f>
        <v>1.0652555264073955E-4</v>
      </c>
      <c r="E71" s="3">
        <f>+claims!R71</f>
        <v>0</v>
      </c>
      <c r="F71" s="3">
        <f>+costs!L71</f>
        <v>0</v>
      </c>
      <c r="H71" s="3">
        <f t="shared" si="6"/>
        <v>3.2543386351036439E-5</v>
      </c>
      <c r="J71" s="16">
        <f t="shared" si="7"/>
        <v>1655.3200861312064</v>
      </c>
      <c r="L71" s="6">
        <f>+J71/payroll!F71</f>
        <v>1.247339463010191E-3</v>
      </c>
      <c r="O71" s="64">
        <v>1668.476819821743</v>
      </c>
      <c r="P71" s="16">
        <f t="shared" si="8"/>
        <v>-13.156733690536612</v>
      </c>
      <c r="R71" s="58">
        <v>3.425033514006432E-5</v>
      </c>
      <c r="S71" s="3">
        <f t="shared" si="5"/>
        <v>-1.7069487890278805E-6</v>
      </c>
    </row>
    <row r="72" spans="1:19">
      <c r="A72" t="s">
        <v>110</v>
      </c>
      <c r="B72" t="s">
        <v>111</v>
      </c>
      <c r="C72" s="3">
        <f>+payroll!G72</f>
        <v>2.0889845754466207E-4</v>
      </c>
      <c r="D72" s="3">
        <f>+IFR!T72</f>
        <v>1.6087349789685302E-4</v>
      </c>
      <c r="E72" s="3">
        <f>+claims!R72</f>
        <v>0</v>
      </c>
      <c r="F72" s="3">
        <f>+costs!L72</f>
        <v>0</v>
      </c>
      <c r="H72" s="3">
        <f t="shared" si="6"/>
        <v>4.6221494430189387E-5</v>
      </c>
      <c r="J72" s="16">
        <f t="shared" si="7"/>
        <v>2351.0573643439366</v>
      </c>
      <c r="L72" s="6">
        <f>+J72/payroll!F72</f>
        <v>1.3045112238715309E-3</v>
      </c>
      <c r="O72" s="64">
        <v>2217.3594035492711</v>
      </c>
      <c r="P72" s="16">
        <f t="shared" si="8"/>
        <v>133.69796079466551</v>
      </c>
      <c r="R72" s="58">
        <v>4.5517745164508499E-5</v>
      </c>
      <c r="S72" s="3">
        <f t="shared" si="5"/>
        <v>7.037492656808883E-7</v>
      </c>
    </row>
    <row r="73" spans="1:19">
      <c r="A73" t="s">
        <v>112</v>
      </c>
      <c r="B73" t="s">
        <v>113</v>
      </c>
      <c r="C73" s="3">
        <f>+payroll!G73</f>
        <v>2.7842189015502166E-5</v>
      </c>
      <c r="D73" s="3">
        <f>+IFR!T73</f>
        <v>2.4746326658403262E-5</v>
      </c>
      <c r="E73" s="3">
        <f>+claims!R73</f>
        <v>0</v>
      </c>
      <c r="F73" s="3">
        <f>+costs!L73</f>
        <v>0</v>
      </c>
      <c r="H73" s="3">
        <f t="shared" si="6"/>
        <v>6.573564459238178E-6</v>
      </c>
      <c r="J73" s="16">
        <f t="shared" si="7"/>
        <v>334.36450557053445</v>
      </c>
      <c r="L73" s="6">
        <f>+J73/payroll!F73</f>
        <v>1.3919916137362794E-3</v>
      </c>
      <c r="O73" s="64">
        <v>336.30539909925272</v>
      </c>
      <c r="P73" s="16">
        <f t="shared" si="8"/>
        <v>-1.9408935287182771</v>
      </c>
      <c r="R73" s="58">
        <v>6.9036455836366453E-6</v>
      </c>
      <c r="S73" s="3">
        <f t="shared" si="5"/>
        <v>-3.3008112439846733E-7</v>
      </c>
    </row>
    <row r="74" spans="1:19">
      <c r="A74" t="s">
        <v>114</v>
      </c>
      <c r="B74" t="s">
        <v>115</v>
      </c>
      <c r="C74" s="3">
        <f>+payroll!G74</f>
        <v>4.5013177285737981E-4</v>
      </c>
      <c r="D74" s="3">
        <f>+IFR!T74</f>
        <v>4.1023860694559111E-4</v>
      </c>
      <c r="E74" s="3">
        <f>+claims!R74</f>
        <v>0</v>
      </c>
      <c r="F74" s="3">
        <f>+costs!L74</f>
        <v>0</v>
      </c>
      <c r="H74" s="3">
        <f t="shared" si="6"/>
        <v>1.0754629747537137E-4</v>
      </c>
      <c r="J74" s="16">
        <f t="shared" si="7"/>
        <v>5470.3448645366434</v>
      </c>
      <c r="L74" s="6">
        <f>+J74/payroll!F74</f>
        <v>1.4086232904062274E-3</v>
      </c>
      <c r="O74" s="64">
        <v>4983.5949111008576</v>
      </c>
      <c r="P74" s="16">
        <f t="shared" si="8"/>
        <v>486.74995343578576</v>
      </c>
      <c r="R74" s="58">
        <v>1.0230276733827181E-4</v>
      </c>
      <c r="S74" s="3">
        <f t="shared" si="5"/>
        <v>5.2435301370995605E-6</v>
      </c>
    </row>
    <row r="75" spans="1:19">
      <c r="A75" t="s">
        <v>116</v>
      </c>
      <c r="B75" t="s">
        <v>117</v>
      </c>
      <c r="C75" s="3">
        <f>+payroll!G75</f>
        <v>2.0263576615651058E-4</v>
      </c>
      <c r="D75" s="3">
        <f>+IFR!T75</f>
        <v>1.273786959008045E-4</v>
      </c>
      <c r="E75" s="3">
        <f>+claims!R75</f>
        <v>0</v>
      </c>
      <c r="F75" s="3">
        <f>+costs!L75</f>
        <v>0</v>
      </c>
      <c r="H75" s="3">
        <f t="shared" si="6"/>
        <v>4.1251807757164381E-5</v>
      </c>
      <c r="J75" s="16">
        <f t="shared" si="7"/>
        <v>2098.2741388092386</v>
      </c>
      <c r="L75" s="6">
        <f>+J75/payroll!F75</f>
        <v>1.2002340761628342E-3</v>
      </c>
      <c r="O75" s="64">
        <v>1971.8317121701934</v>
      </c>
      <c r="P75" s="16">
        <f t="shared" si="8"/>
        <v>126.44242663904515</v>
      </c>
      <c r="R75" s="58">
        <v>4.0477575822031128E-5</v>
      </c>
      <c r="S75" s="3">
        <f t="shared" si="5"/>
        <v>7.7423193513325231E-7</v>
      </c>
    </row>
    <row r="76" spans="1:19">
      <c r="A76" t="s">
        <v>118</v>
      </c>
      <c r="B76" t="s">
        <v>119</v>
      </c>
      <c r="C76" s="3">
        <f>+payroll!G76</f>
        <v>1.2423200251300216E-3</v>
      </c>
      <c r="D76" s="3">
        <f>+IFR!T76</f>
        <v>8.896595303719986E-4</v>
      </c>
      <c r="E76" s="3">
        <f>+claims!R76</f>
        <v>2.3833058207854382E-4</v>
      </c>
      <c r="F76" s="3">
        <f>+costs!L76</f>
        <v>2.1336146134445853E-4</v>
      </c>
      <c r="H76" s="3">
        <f t="shared" si="6"/>
        <v>4.3026390855620923E-4</v>
      </c>
      <c r="J76" s="16">
        <f t="shared" si="7"/>
        <v>21885.383484307586</v>
      </c>
      <c r="L76" s="6">
        <f>+J76/payroll!F76</f>
        <v>2.0419283680544048E-3</v>
      </c>
      <c r="O76" s="64">
        <v>20577.661716654577</v>
      </c>
      <c r="P76" s="16">
        <f t="shared" si="8"/>
        <v>1307.721767653009</v>
      </c>
      <c r="R76" s="58">
        <v>4.2241630319418471E-4</v>
      </c>
      <c r="S76" s="3">
        <f t="shared" si="5"/>
        <v>7.8476053620245138E-6</v>
      </c>
    </row>
    <row r="77" spans="1:19">
      <c r="A77" t="s">
        <v>120</v>
      </c>
      <c r="B77" t="s">
        <v>121</v>
      </c>
      <c r="C77" s="3">
        <f>+payroll!G77</f>
        <v>1.4784111320152702E-4</v>
      </c>
      <c r="D77" s="3">
        <f>+IFR!T77</f>
        <v>8.6500270218252276E-5</v>
      </c>
      <c r="E77" s="3">
        <f>+claims!R77</f>
        <v>0</v>
      </c>
      <c r="F77" s="3">
        <f>+costs!L77</f>
        <v>1.4388188720239599E-7</v>
      </c>
      <c r="H77" s="3">
        <f t="shared" si="6"/>
        <v>2.9379002059793848E-5</v>
      </c>
      <c r="J77" s="16">
        <f t="shared" si="7"/>
        <v>1494.3636072623408</v>
      </c>
      <c r="L77" s="6">
        <f>+J77/payroll!F77</f>
        <v>1.1716041087663498E-3</v>
      </c>
      <c r="O77" s="64">
        <v>1402.1231747711061</v>
      </c>
      <c r="P77" s="16">
        <f t="shared" si="8"/>
        <v>92.240432491234742</v>
      </c>
      <c r="R77" s="58">
        <v>2.8782652580508772E-5</v>
      </c>
      <c r="S77" s="3">
        <f t="shared" si="5"/>
        <v>5.9634947928507585E-7</v>
      </c>
    </row>
    <row r="78" spans="1:19">
      <c r="A78" t="s">
        <v>122</v>
      </c>
      <c r="B78" t="s">
        <v>123</v>
      </c>
      <c r="C78" s="3">
        <f>+payroll!G78</f>
        <v>3.1504460865734171E-4</v>
      </c>
      <c r="D78" s="3">
        <f>+IFR!T78</f>
        <v>2.5641311347676438E-4</v>
      </c>
      <c r="E78" s="3">
        <f>+claims!R78</f>
        <v>0</v>
      </c>
      <c r="F78" s="3">
        <f>+costs!L78</f>
        <v>0</v>
      </c>
      <c r="H78" s="3">
        <f t="shared" si="6"/>
        <v>7.1432215266763253E-5</v>
      </c>
      <c r="J78" s="16">
        <f t="shared" si="7"/>
        <v>3633.4012524838436</v>
      </c>
      <c r="L78" s="6">
        <f>+J78/payroll!F78</f>
        <v>1.3367836870915547E-3</v>
      </c>
      <c r="O78" s="64">
        <v>11459.035043190479</v>
      </c>
      <c r="P78" s="16">
        <f t="shared" si="8"/>
        <v>-7825.6337907066354</v>
      </c>
      <c r="R78" s="58">
        <v>2.352299929782343E-4</v>
      </c>
      <c r="S78" s="3">
        <f t="shared" si="5"/>
        <v>-1.6379777771147105E-4</v>
      </c>
    </row>
    <row r="79" spans="1:19">
      <c r="A79" t="s">
        <v>124</v>
      </c>
      <c r="B79" t="s">
        <v>504</v>
      </c>
      <c r="C79" s="3">
        <f>+payroll!G79</f>
        <v>1.6686631506887775E-4</v>
      </c>
      <c r="D79" s="3">
        <f>+IFR!T79</f>
        <v>1.2297089630613413E-4</v>
      </c>
      <c r="E79" s="3">
        <f>+claims!R79</f>
        <v>0</v>
      </c>
      <c r="F79" s="3">
        <f>+costs!L79</f>
        <v>3.5223634879839054E-5</v>
      </c>
      <c r="H79" s="3">
        <f t="shared" si="6"/>
        <v>5.736383234977992E-5</v>
      </c>
      <c r="J79" s="16">
        <f t="shared" si="7"/>
        <v>2917.8126357778265</v>
      </c>
      <c r="L79" s="6">
        <f>+J79/payroll!F79</f>
        <v>2.0267890663766934E-3</v>
      </c>
      <c r="O79" s="64">
        <v>3127.9509050959</v>
      </c>
      <c r="P79" s="16">
        <f t="shared" si="8"/>
        <v>-210.13826931807353</v>
      </c>
      <c r="R79" s="58">
        <v>6.4210281814192679E-5</v>
      </c>
      <c r="S79" s="3">
        <f t="shared" si="5"/>
        <v>-6.8464494644127592E-6</v>
      </c>
    </row>
    <row r="80" spans="1:19">
      <c r="A80" t="s">
        <v>125</v>
      </c>
      <c r="B80" t="s">
        <v>126</v>
      </c>
      <c r="C80" s="3">
        <f>+payroll!G80</f>
        <v>6.582303340007125E-4</v>
      </c>
      <c r="D80" s="3">
        <f>+IFR!T80</f>
        <v>6.0966357033288604E-4</v>
      </c>
      <c r="E80" s="3">
        <f>+claims!R80</f>
        <v>2.8599669849425257E-4</v>
      </c>
      <c r="F80" s="3">
        <f>+costs!L80</f>
        <v>4.8140001820177659E-5</v>
      </c>
      <c r="H80" s="3">
        <f t="shared" si="6"/>
        <v>2.3027024390794427E-4</v>
      </c>
      <c r="J80" s="16">
        <f t="shared" si="7"/>
        <v>11712.701188117528</v>
      </c>
      <c r="L80" s="6">
        <f>+J80/payroll!F80</f>
        <v>2.0625239432451635E-3</v>
      </c>
      <c r="O80" s="64">
        <v>11348.38575159538</v>
      </c>
      <c r="P80" s="16">
        <f t="shared" si="8"/>
        <v>364.31543652214714</v>
      </c>
      <c r="R80" s="58">
        <v>2.3295859473336825E-4</v>
      </c>
      <c r="S80" s="3">
        <f t="shared" si="5"/>
        <v>-2.6883508254239808E-6</v>
      </c>
    </row>
    <row r="81" spans="1:19">
      <c r="A81" t="s">
        <v>483</v>
      </c>
      <c r="B81" t="s">
        <v>540</v>
      </c>
      <c r="C81" s="3">
        <f>+payroll!G81</f>
        <v>4.6205257617704013E-5</v>
      </c>
      <c r="D81" s="3">
        <f>+IFR!T81</f>
        <v>4.0945549534247712E-5</v>
      </c>
      <c r="E81" s="3">
        <f>+claims!R81</f>
        <v>0</v>
      </c>
      <c r="F81" s="3">
        <f>+costs!L81</f>
        <v>0</v>
      </c>
      <c r="H81" s="3">
        <f>(C81*$C$3)+(D81*$D$3)+(E81*$E$3)+(F81*$F$3)</f>
        <v>1.0893850893993966E-5</v>
      </c>
      <c r="J81" s="16">
        <f t="shared" si="7"/>
        <v>554.11597323129536</v>
      </c>
      <c r="L81" s="6">
        <f>+J81/payroll!F81</f>
        <v>1.3900457719720324E-3</v>
      </c>
      <c r="O81" s="64">
        <v>533.16133932208504</v>
      </c>
      <c r="P81" s="16">
        <f t="shared" si="8"/>
        <v>20.954633909210315</v>
      </c>
      <c r="R81" s="58">
        <v>1.0944685798786184E-5</v>
      </c>
      <c r="S81" s="3">
        <f>+H81-R81</f>
        <v>-5.0834904792218045E-8</v>
      </c>
    </row>
    <row r="82" spans="1:19">
      <c r="A82" t="s">
        <v>127</v>
      </c>
      <c r="B82" t="s">
        <v>498</v>
      </c>
      <c r="C82" s="3">
        <f>+payroll!G82</f>
        <v>8.8285609260995346E-4</v>
      </c>
      <c r="D82" s="3">
        <f>+IFR!T82</f>
        <v>8.4705825916259561E-4</v>
      </c>
      <c r="E82" s="3">
        <f>+claims!R82</f>
        <v>4.7666116415708759E-5</v>
      </c>
      <c r="F82" s="3">
        <f>+costs!L82</f>
        <v>1.3256018120315745E-6</v>
      </c>
      <c r="H82" s="3">
        <f t="shared" si="6"/>
        <v>2.241845725211439E-4</v>
      </c>
      <c r="J82" s="16">
        <f t="shared" si="7"/>
        <v>11403.153374761472</v>
      </c>
      <c r="L82" s="6">
        <f>+J82/payroll!F82</f>
        <v>1.4971140111573042E-3</v>
      </c>
      <c r="O82" s="64">
        <v>10821.995782408567</v>
      </c>
      <c r="P82" s="16">
        <f t="shared" si="8"/>
        <v>581.15759235290534</v>
      </c>
      <c r="R82" s="58">
        <v>2.221529109834779E-4</v>
      </c>
      <c r="S82" s="3">
        <f t="shared" si="5"/>
        <v>2.0316615376660043E-6</v>
      </c>
    </row>
    <row r="83" spans="1:19">
      <c r="A83" t="s">
        <v>128</v>
      </c>
      <c r="B83" t="s">
        <v>129</v>
      </c>
      <c r="C83" s="3">
        <f>+payroll!G83</f>
        <v>2.0149907805214589E-4</v>
      </c>
      <c r="D83" s="3">
        <f>+IFR!T83</f>
        <v>2.1428170922922971E-4</v>
      </c>
      <c r="E83" s="3">
        <f>+claims!R83</f>
        <v>4.7666116415708759E-5</v>
      </c>
      <c r="F83" s="3">
        <f>+costs!L83</f>
        <v>1.0874952739475093E-5</v>
      </c>
      <c r="H83" s="3">
        <f t="shared" si="6"/>
        <v>6.5647487516213316E-5</v>
      </c>
      <c r="J83" s="16">
        <f t="shared" si="7"/>
        <v>3339.1609440231064</v>
      </c>
      <c r="L83" s="6">
        <f>+J83/payroll!F83</f>
        <v>1.9208087095146701E-3</v>
      </c>
      <c r="O83" s="64">
        <v>2773.730476302972</v>
      </c>
      <c r="P83" s="16">
        <f t="shared" si="8"/>
        <v>565.4304677201344</v>
      </c>
      <c r="R83" s="58">
        <v>5.6938878186954243E-5</v>
      </c>
      <c r="S83" s="3">
        <f t="shared" si="5"/>
        <v>8.708609329259072E-6</v>
      </c>
    </row>
    <row r="84" spans="1:19">
      <c r="A84" t="s">
        <v>130</v>
      </c>
      <c r="B84" t="s">
        <v>541</v>
      </c>
      <c r="C84" s="3">
        <f>+payroll!G84</f>
        <v>6.2180584216322166E-4</v>
      </c>
      <c r="D84" s="3">
        <f>+IFR!T84</f>
        <v>5.5296629026743065E-4</v>
      </c>
      <c r="E84" s="3">
        <f>+claims!R84</f>
        <v>1.9066446566283504E-4</v>
      </c>
      <c r="F84" s="3">
        <f>+costs!L84</f>
        <v>1.5650122797184114E-5</v>
      </c>
      <c r="H84" s="3">
        <f t="shared" si="6"/>
        <v>1.8483626008156725E-4</v>
      </c>
      <c r="J84" s="16">
        <f t="shared" si="7"/>
        <v>9401.7005685287477</v>
      </c>
      <c r="L84" s="6">
        <f>+J84/payroll!F84</f>
        <v>1.752554146960393E-3</v>
      </c>
      <c r="O84" s="64">
        <v>8872.3819437096245</v>
      </c>
      <c r="P84" s="16">
        <f t="shared" si="8"/>
        <v>529.31862481912322</v>
      </c>
      <c r="R84" s="58">
        <v>1.8213142157718208E-4</v>
      </c>
      <c r="S84" s="3">
        <f t="shared" si="5"/>
        <v>2.7048385043851677E-6</v>
      </c>
    </row>
    <row r="85" spans="1:19">
      <c r="A85" t="s">
        <v>131</v>
      </c>
      <c r="B85" t="s">
        <v>132</v>
      </c>
      <c r="C85" s="3">
        <f>+payroll!G85</f>
        <v>5.9115749833313142E-5</v>
      </c>
      <c r="D85" s="3">
        <f>+IFR!T85</f>
        <v>5.8867617936943026E-5</v>
      </c>
      <c r="E85" s="3">
        <f>+claims!R85</f>
        <v>0</v>
      </c>
      <c r="F85" s="3">
        <f>+costs!L85</f>
        <v>0</v>
      </c>
      <c r="H85" s="3">
        <f t="shared" si="6"/>
        <v>1.4747920971282021E-5</v>
      </c>
      <c r="J85" s="16">
        <f t="shared" si="7"/>
        <v>750.15333527702444</v>
      </c>
      <c r="L85" s="6">
        <f>+J85/payroll!F85</f>
        <v>1.4708441905726874E-3</v>
      </c>
      <c r="O85" s="64">
        <v>683.12324921282584</v>
      </c>
      <c r="P85" s="16">
        <f t="shared" si="8"/>
        <v>67.030086064198599</v>
      </c>
      <c r="R85" s="58">
        <v>1.4023089772388134E-5</v>
      </c>
      <c r="S85" s="3">
        <f t="shared" si="5"/>
        <v>7.248311988938867E-7</v>
      </c>
    </row>
    <row r="86" spans="1:19">
      <c r="A86" t="s">
        <v>133</v>
      </c>
      <c r="B86" t="s">
        <v>542</v>
      </c>
      <c r="C86" s="3">
        <f>+payroll!G86</f>
        <v>2.2199235176609014E-5</v>
      </c>
      <c r="D86" s="3">
        <f>+IFR!T86</f>
        <v>1.8123439957781773E-5</v>
      </c>
      <c r="E86" s="3">
        <f>+claims!R86</f>
        <v>0</v>
      </c>
      <c r="F86" s="3">
        <f>+costs!L86</f>
        <v>0</v>
      </c>
      <c r="H86" s="3">
        <f t="shared" si="6"/>
        <v>5.0403343917988484E-6</v>
      </c>
      <c r="J86" s="16">
        <f t="shared" si="7"/>
        <v>256.37672335524582</v>
      </c>
      <c r="L86" s="6">
        <f>+J86/payroll!F86</f>
        <v>1.3386295513285686E-3</v>
      </c>
      <c r="O86" s="64">
        <v>227.71200371002354</v>
      </c>
      <c r="P86" s="16">
        <f t="shared" si="8"/>
        <v>28.664719645222277</v>
      </c>
      <c r="R86" s="58">
        <v>4.6744505826081116E-6</v>
      </c>
      <c r="S86" s="3">
        <f t="shared" si="5"/>
        <v>3.6588380919073678E-7</v>
      </c>
    </row>
    <row r="87" spans="1:19">
      <c r="A87" t="s">
        <v>134</v>
      </c>
      <c r="B87" t="s">
        <v>135</v>
      </c>
      <c r="C87" s="3">
        <f>+payroll!G87</f>
        <v>5.7493438864495539E-5</v>
      </c>
      <c r="D87" s="3">
        <f>+IFR!T87</f>
        <v>5.9919224946839002E-5</v>
      </c>
      <c r="E87" s="3">
        <f>+claims!R87</f>
        <v>4.7666116415708759E-5</v>
      </c>
      <c r="F87" s="3">
        <f>+costs!L87</f>
        <v>0</v>
      </c>
      <c r="H87" s="3">
        <f t="shared" si="6"/>
        <v>2.1826500438773131E-5</v>
      </c>
      <c r="J87" s="16">
        <f t="shared" si="7"/>
        <v>1110.2054407162852</v>
      </c>
      <c r="L87" s="6">
        <f>+J87/payroll!F87</f>
        <v>2.2382309300204161E-3</v>
      </c>
      <c r="O87" s="64">
        <v>1026.1121810811665</v>
      </c>
      <c r="P87" s="16">
        <f t="shared" si="8"/>
        <v>84.093259635118784</v>
      </c>
      <c r="R87" s="58">
        <v>2.1063934287733833E-5</v>
      </c>
      <c r="S87" s="3">
        <f t="shared" si="5"/>
        <v>7.6256615103929877E-7</v>
      </c>
    </row>
    <row r="88" spans="1:19">
      <c r="A88" t="s">
        <v>136</v>
      </c>
      <c r="B88" t="s">
        <v>137</v>
      </c>
      <c r="C88" s="3">
        <f>+payroll!G88</f>
        <v>3.4609238334441443E-5</v>
      </c>
      <c r="D88" s="3">
        <f>+IFR!T88</f>
        <v>3.3561925847744024E-5</v>
      </c>
      <c r="E88" s="3">
        <f>+claims!R88</f>
        <v>0</v>
      </c>
      <c r="F88" s="3">
        <f>+costs!L88</f>
        <v>0</v>
      </c>
      <c r="H88" s="3">
        <f t="shared" si="6"/>
        <v>8.5213955227731826E-6</v>
      </c>
      <c r="J88" s="16">
        <f t="shared" si="7"/>
        <v>433.44097687196421</v>
      </c>
      <c r="L88" s="6">
        <f>+J88/payroll!F88</f>
        <v>1.4516360749862616E-3</v>
      </c>
      <c r="O88" s="64">
        <v>431.20492499258216</v>
      </c>
      <c r="P88" s="16">
        <f t="shared" si="8"/>
        <v>2.2360518793820461</v>
      </c>
      <c r="R88" s="58">
        <v>8.8517341203578236E-6</v>
      </c>
      <c r="S88" s="3">
        <f t="shared" si="5"/>
        <v>-3.3033859758464096E-7</v>
      </c>
    </row>
    <row r="89" spans="1:19">
      <c r="A89" t="s">
        <v>138</v>
      </c>
      <c r="B89" t="s">
        <v>139</v>
      </c>
      <c r="C89" s="3">
        <f>+payroll!G89</f>
        <v>4.5931124290309755E-4</v>
      </c>
      <c r="D89" s="3">
        <f>+IFR!T89</f>
        <v>4.0766552596393081E-4</v>
      </c>
      <c r="E89" s="3">
        <f>+claims!R89</f>
        <v>9.5332232831417518E-5</v>
      </c>
      <c r="F89" s="3">
        <f>+costs!L89</f>
        <v>3.7367924630052264E-6</v>
      </c>
      <c r="H89" s="3">
        <f t="shared" si="6"/>
        <v>1.2491400651089431E-4</v>
      </c>
      <c r="J89" s="16">
        <f t="shared" si="7"/>
        <v>6353.7537792228668</v>
      </c>
      <c r="L89" s="6">
        <f>+J89/payroll!F89</f>
        <v>1.6034046269339443E-3</v>
      </c>
      <c r="O89" s="64">
        <v>5817.9431606541311</v>
      </c>
      <c r="P89" s="16">
        <f t="shared" si="8"/>
        <v>535.81061856873566</v>
      </c>
      <c r="R89" s="58">
        <v>1.1943018968614639E-4</v>
      </c>
      <c r="S89" s="3">
        <f t="shared" si="5"/>
        <v>5.4838168247479241E-6</v>
      </c>
    </row>
    <row r="90" spans="1:19">
      <c r="A90" t="s">
        <v>140</v>
      </c>
      <c r="B90" t="s">
        <v>141</v>
      </c>
      <c r="C90" s="3">
        <f>+payroll!G90</f>
        <v>7.016938294785386E-5</v>
      </c>
      <c r="D90" s="3">
        <f>+IFR!T90</f>
        <v>6.8197833322615852E-5</v>
      </c>
      <c r="E90" s="3">
        <f>+claims!R90</f>
        <v>0</v>
      </c>
      <c r="F90" s="3">
        <f>+costs!L90</f>
        <v>0</v>
      </c>
      <c r="H90" s="3">
        <f t="shared" si="6"/>
        <v>1.7295902033808714E-5</v>
      </c>
      <c r="J90" s="16">
        <f t="shared" si="7"/>
        <v>879.75644991257445</v>
      </c>
      <c r="L90" s="6">
        <f>+J90/payroll!F90</f>
        <v>1.4532309199558643E-3</v>
      </c>
      <c r="O90" s="64">
        <v>821.83119491419234</v>
      </c>
      <c r="P90" s="16">
        <f t="shared" si="8"/>
        <v>57.925254998382115</v>
      </c>
      <c r="R90" s="58">
        <v>1.6870473428200152E-5</v>
      </c>
      <c r="S90" s="3">
        <f t="shared" si="5"/>
        <v>4.254286056085615E-7</v>
      </c>
    </row>
    <row r="91" spans="1:19">
      <c r="A91" t="s">
        <v>142</v>
      </c>
      <c r="B91" t="s">
        <v>143</v>
      </c>
      <c r="C91" s="3">
        <f>+payroll!G91</f>
        <v>5.293418091148052E-2</v>
      </c>
      <c r="D91" s="3">
        <f>+IFR!T91</f>
        <v>6.4078263547125897E-2</v>
      </c>
      <c r="E91" s="3">
        <f>+claims!R91</f>
        <v>2.0448763942339059E-2</v>
      </c>
      <c r="F91" s="3">
        <f>+costs!L91</f>
        <v>2.6821343719785635E-2</v>
      </c>
      <c r="H91" s="3">
        <f t="shared" ref="H91:H96" si="9">(C91*$C$3)+(D91*$D$3)+(E91*$E$3)+(F91*$F$3)</f>
        <v>3.3786676380548039E-2</v>
      </c>
      <c r="J91" s="16">
        <f t="shared" ref="J91:J96" si="10">(+H91*$J$275)</f>
        <v>1718560.0617298633</v>
      </c>
      <c r="L91" s="6">
        <f>+J91/payroll!F91</f>
        <v>3.7631224052174679E-3</v>
      </c>
      <c r="O91" s="64">
        <v>1622919.946409744</v>
      </c>
      <c r="P91" s="16">
        <f t="shared" si="8"/>
        <v>95640.115320119308</v>
      </c>
      <c r="R91" s="58">
        <v>3.3315147929935049E-2</v>
      </c>
      <c r="S91" s="3">
        <f t="shared" ref="S91:S96" si="11">+H91-R91</f>
        <v>4.715284506129902E-4</v>
      </c>
    </row>
    <row r="92" spans="1:19">
      <c r="A92" t="s">
        <v>144</v>
      </c>
      <c r="B92" t="s">
        <v>488</v>
      </c>
      <c r="C92" s="3">
        <f>+payroll!G92</f>
        <v>4.9595355244759075E-2</v>
      </c>
      <c r="D92" s="3">
        <f>+IFR!T92</f>
        <v>5.9136963579179795E-2</v>
      </c>
      <c r="E92" s="3">
        <f>+claims!R92</f>
        <v>3.727490303708425E-2</v>
      </c>
      <c r="F92" s="3">
        <f>+costs!L92</f>
        <v>2.8932479486140229E-2</v>
      </c>
      <c r="H92" s="3">
        <f>(C92*$C$3)+(D92*$D$3)+(E92*$E$3)+(F92*$F$3)</f>
        <v>3.6542263000239134E-2</v>
      </c>
      <c r="J92" s="16">
        <f t="shared" si="10"/>
        <v>1858723.0377473789</v>
      </c>
      <c r="L92" s="6">
        <f>+J92/payroll!F92</f>
        <v>4.3440368829063001E-3</v>
      </c>
      <c r="O92" s="64">
        <v>1642492.7053537895</v>
      </c>
      <c r="P92" s="16">
        <f t="shared" si="8"/>
        <v>216230.33239358943</v>
      </c>
      <c r="R92" s="58">
        <v>3.3716935683582638E-2</v>
      </c>
      <c r="S92" s="3">
        <f>+H92-R92</f>
        <v>2.8253273166564952E-3</v>
      </c>
    </row>
    <row r="93" spans="1:19">
      <c r="A93" t="s">
        <v>145</v>
      </c>
      <c r="B93" t="s">
        <v>146</v>
      </c>
      <c r="C93" s="3">
        <f>+payroll!G93</f>
        <v>9.566924918050618E-5</v>
      </c>
      <c r="D93" s="3">
        <f>+IFR!T93</f>
        <v>9.7709953451398775E-5</v>
      </c>
      <c r="E93" s="3">
        <f>+claims!R93</f>
        <v>9.5332232831417518E-5</v>
      </c>
      <c r="F93" s="3">
        <f>+costs!L93</f>
        <v>7.7786145268795334E-8</v>
      </c>
      <c r="H93" s="3">
        <f>(C93*$C$3)+(D93*$D$3)+(E93*$E$3)+(F93*$F$3)</f>
        <v>3.8518906940862024E-5</v>
      </c>
      <c r="J93" s="16">
        <f t="shared" si="10"/>
        <v>1959.2650766965126</v>
      </c>
      <c r="L93" s="6">
        <f>+J93/payroll!F93</f>
        <v>2.3737810545195236E-3</v>
      </c>
      <c r="O93" s="64">
        <v>1502.6745414868815</v>
      </c>
      <c r="P93" s="16">
        <f t="shared" si="8"/>
        <v>456.59053520963107</v>
      </c>
      <c r="R93" s="58">
        <v>3.0846761573748938E-5</v>
      </c>
      <c r="S93" s="3">
        <f>+H93-R93</f>
        <v>7.6721453671130854E-6</v>
      </c>
    </row>
    <row r="94" spans="1:19">
      <c r="A94" t="s">
        <v>487</v>
      </c>
      <c r="B94" t="s">
        <v>492</v>
      </c>
      <c r="C94" s="3">
        <f>+payroll!G94</f>
        <v>5.4490423593537958E-2</v>
      </c>
      <c r="D94" s="3">
        <f>+IFR!T94</f>
        <v>6.3947931401750494E-2</v>
      </c>
      <c r="E94" s="3">
        <f>+claims!R94</f>
        <v>0.11786074469526304</v>
      </c>
      <c r="F94" s="3">
        <f>+costs!L94</f>
        <v>9.1559624254923838E-2</v>
      </c>
      <c r="H94" s="3">
        <f t="shared" si="9"/>
        <v>8.7419680631654811E-2</v>
      </c>
      <c r="J94" s="16">
        <f t="shared" si="10"/>
        <v>4446604.0415042657</v>
      </c>
      <c r="L94" s="6">
        <f>+J94/payroll!F94</f>
        <v>9.4586270544825147E-3</v>
      </c>
      <c r="O94" s="64">
        <v>3908297.6391924559</v>
      </c>
      <c r="P94" s="16">
        <f t="shared" si="8"/>
        <v>538306.40231180983</v>
      </c>
      <c r="R94" s="58">
        <v>8.0229166134753491E-2</v>
      </c>
      <c r="S94" s="3">
        <f t="shared" si="11"/>
        <v>7.1905144969013207E-3</v>
      </c>
    </row>
    <row r="95" spans="1:19">
      <c r="A95" t="s">
        <v>485</v>
      </c>
      <c r="B95" t="s">
        <v>493</v>
      </c>
      <c r="C95" s="3">
        <f>+payroll!G95</f>
        <v>1.7656090076100247E-2</v>
      </c>
      <c r="D95" s="3">
        <f>+IFR!T95</f>
        <v>1.5754258862955062E-2</v>
      </c>
      <c r="E95" s="3">
        <f>+claims!R95</f>
        <v>4.0992860117509541E-3</v>
      </c>
      <c r="F95" s="3">
        <f>+costs!L95</f>
        <v>4.836255112920798E-3</v>
      </c>
      <c r="H95" s="3">
        <f t="shared" si="9"/>
        <v>7.6929395868970355E-3</v>
      </c>
      <c r="J95" s="16">
        <f t="shared" si="10"/>
        <v>391301.54687110509</v>
      </c>
      <c r="L95" s="6">
        <f>+J95/payroll!F95</f>
        <v>2.5688388252450879E-3</v>
      </c>
      <c r="O95" s="64">
        <v>410292.57985431631</v>
      </c>
      <c r="P95" s="16">
        <f t="shared" si="8"/>
        <v>-18991.032983211218</v>
      </c>
      <c r="R95" s="58">
        <v>8.422447467381234E-3</v>
      </c>
      <c r="S95" s="3">
        <f t="shared" si="11"/>
        <v>-7.2950788048419847E-4</v>
      </c>
    </row>
    <row r="96" spans="1:19">
      <c r="A96" t="s">
        <v>486</v>
      </c>
      <c r="B96" t="s">
        <v>494</v>
      </c>
      <c r="C96" s="3">
        <f>+payroll!G96</f>
        <v>6.4781778282256994E-2</v>
      </c>
      <c r="D96" s="3">
        <f>+IFR!T96</f>
        <v>8.5350013520981149E-2</v>
      </c>
      <c r="E96" s="3">
        <f>+claims!R96</f>
        <v>0.23570643693271059</v>
      </c>
      <c r="F96" s="3">
        <f>+costs!L96</f>
        <v>0.17323016349048953</v>
      </c>
      <c r="H96" s="3">
        <f t="shared" si="9"/>
        <v>0.15806053760960509</v>
      </c>
      <c r="J96" s="16">
        <f t="shared" si="10"/>
        <v>8039752.8366479771</v>
      </c>
      <c r="L96" s="6">
        <f>+J96/payroll!F96</f>
        <v>1.4384993162190994E-2</v>
      </c>
      <c r="O96" s="64">
        <v>7925291.5601538494</v>
      </c>
      <c r="P96" s="16">
        <f t="shared" si="8"/>
        <v>114461.2764941277</v>
      </c>
      <c r="R96" s="58">
        <v>0.16268963931245572</v>
      </c>
      <c r="S96" s="3">
        <f t="shared" si="11"/>
        <v>-4.6291017028506354E-3</v>
      </c>
    </row>
    <row r="97" spans="1:19">
      <c r="A97" t="s">
        <v>511</v>
      </c>
      <c r="B97" t="s">
        <v>553</v>
      </c>
      <c r="C97" s="3">
        <f>+payroll!G97</f>
        <v>2.3956936918890462E-4</v>
      </c>
      <c r="D97" s="3">
        <f>+IFR!T97</f>
        <v>1.0377347472122453E-4</v>
      </c>
      <c r="E97" s="3">
        <f>+claims!R97</f>
        <v>0</v>
      </c>
      <c r="F97" s="3">
        <f>+costs!L97</f>
        <v>2.6901776302590979E-5</v>
      </c>
      <c r="H97" s="3">
        <f>(C97*$C$3)+(D97*$D$3)+(E97*$E$3)+(F97*$F$3)</f>
        <v>5.9058921270320728E-5</v>
      </c>
      <c r="J97" s="16">
        <f t="shared" ref="J97:J128" si="12">(+H97*$J$275)</f>
        <v>3004.0333722335549</v>
      </c>
      <c r="L97" s="6">
        <f>+J97/payroll!F97</f>
        <v>1.4534272259309063E-3</v>
      </c>
      <c r="O97" s="64">
        <v>2938.6453154537739</v>
      </c>
      <c r="P97" s="16">
        <f>+J97-O97</f>
        <v>65.388056779780982</v>
      </c>
      <c r="R97" s="58">
        <v>6.032423448521449E-5</v>
      </c>
      <c r="S97" s="3">
        <f>+H97-R97</f>
        <v>-1.2653132148937615E-6</v>
      </c>
    </row>
    <row r="98" spans="1:19">
      <c r="A98" t="s">
        <v>147</v>
      </c>
      <c r="B98" t="s">
        <v>148</v>
      </c>
      <c r="C98" s="3">
        <f>+payroll!G98</f>
        <v>3.4653528772306485E-3</v>
      </c>
      <c r="D98" s="3">
        <f>+IFR!T98</f>
        <v>3.1620032818193556E-3</v>
      </c>
      <c r="E98" s="3">
        <f>+claims!R98</f>
        <v>2.0019768894597679E-3</v>
      </c>
      <c r="F98" s="3">
        <f>+costs!L98</f>
        <v>1.994528669247363E-3</v>
      </c>
      <c r="H98" s="3">
        <f t="shared" si="6"/>
        <v>2.3254332548486335E-3</v>
      </c>
      <c r="J98" s="16">
        <f t="shared" si="12"/>
        <v>118283.21534171929</v>
      </c>
      <c r="L98" s="6">
        <f>+J98/payroll!F98</f>
        <v>3.9563570974060725E-3</v>
      </c>
      <c r="O98" s="64">
        <v>115687.64180370164</v>
      </c>
      <c r="P98" s="16">
        <f t="shared" si="8"/>
        <v>2595.5735380176484</v>
      </c>
      <c r="R98" s="58">
        <v>2.3748250237985479E-3</v>
      </c>
      <c r="S98" s="3">
        <f t="shared" si="5"/>
        <v>-4.9391768949914351E-5</v>
      </c>
    </row>
    <row r="99" spans="1:19">
      <c r="A99" t="s">
        <v>149</v>
      </c>
      <c r="B99" t="s">
        <v>150</v>
      </c>
      <c r="C99" s="3">
        <f>+payroll!G99</f>
        <v>7.6456465583795471E-4</v>
      </c>
      <c r="D99" s="3">
        <f>+IFR!T99</f>
        <v>7.3679614544414063E-4</v>
      </c>
      <c r="E99" s="3">
        <f>+claims!R99</f>
        <v>1.1038469064690449E-3</v>
      </c>
      <c r="F99" s="3">
        <f>+costs!L99</f>
        <v>4.6468822692939768E-4</v>
      </c>
      <c r="H99" s="3">
        <f t="shared" si="6"/>
        <v>6.3206007228825724E-4</v>
      </c>
      <c r="J99" s="16">
        <f t="shared" si="12"/>
        <v>32149.749937347045</v>
      </c>
      <c r="L99" s="6">
        <f>+J99/payroll!F99</f>
        <v>4.8739740122237998E-3</v>
      </c>
      <c r="O99" s="64">
        <v>40868.759486408919</v>
      </c>
      <c r="P99" s="16">
        <f t="shared" si="8"/>
        <v>-8719.0095490618733</v>
      </c>
      <c r="R99" s="58">
        <v>8.3895004865439907E-4</v>
      </c>
      <c r="S99" s="3">
        <f t="shared" si="5"/>
        <v>-2.0688997636614183E-4</v>
      </c>
    </row>
    <row r="100" spans="1:19">
      <c r="A100" t="s">
        <v>151</v>
      </c>
      <c r="B100" t="s">
        <v>152</v>
      </c>
      <c r="C100" s="3">
        <f>+payroll!G100</f>
        <v>9.9124985590689569E-5</v>
      </c>
      <c r="D100" s="3">
        <f>+IFR!T100</f>
        <v>8.7037261031816171E-5</v>
      </c>
      <c r="E100" s="3">
        <f>+claims!R100</f>
        <v>4.7666116415708759E-5</v>
      </c>
      <c r="F100" s="3">
        <f>+costs!L100</f>
        <v>7.3739467191227928E-8</v>
      </c>
      <c r="H100" s="3">
        <f t="shared" si="6"/>
        <v>3.046444197048427E-5</v>
      </c>
      <c r="J100" s="16">
        <f t="shared" si="12"/>
        <v>1549.574532980804</v>
      </c>
      <c r="L100" s="6">
        <f>+J100/payroll!F100</f>
        <v>1.8119623131613266E-3</v>
      </c>
      <c r="O100" s="64">
        <v>1454.4242153238417</v>
      </c>
      <c r="P100" s="16">
        <f t="shared" si="8"/>
        <v>95.150317656962216</v>
      </c>
      <c r="R100" s="58">
        <v>2.9856283419022114E-5</v>
      </c>
      <c r="S100" s="3">
        <f t="shared" si="5"/>
        <v>6.0815855146215605E-7</v>
      </c>
    </row>
    <row r="101" spans="1:19">
      <c r="A101" t="s">
        <v>153</v>
      </c>
      <c r="B101" t="s">
        <v>154</v>
      </c>
      <c r="C101" s="3">
        <f>+payroll!G101</f>
        <v>1.9400034821117191E-3</v>
      </c>
      <c r="D101" s="3">
        <f>+IFR!T101</f>
        <v>1.4976673790297293E-3</v>
      </c>
      <c r="E101" s="3">
        <f>+claims!R101</f>
        <v>3.3366281490996137E-4</v>
      </c>
      <c r="F101" s="3">
        <f>+costs!L101</f>
        <v>2.2744524994708552E-4</v>
      </c>
      <c r="H101" s="3">
        <f t="shared" si="6"/>
        <v>6.1622542984742651E-4</v>
      </c>
      <c r="J101" s="16">
        <f t="shared" si="12"/>
        <v>31344.320489831116</v>
      </c>
      <c r="L101" s="6">
        <f>+J101/payroll!F101</f>
        <v>1.8727343539550482E-3</v>
      </c>
      <c r="O101" s="64">
        <v>36815.261005181994</v>
      </c>
      <c r="P101" s="16">
        <f t="shared" si="8"/>
        <v>-5470.9405153508778</v>
      </c>
      <c r="R101" s="58">
        <v>7.5574021329894206E-4</v>
      </c>
      <c r="S101" s="3">
        <f t="shared" si="5"/>
        <v>-1.3951478345151556E-4</v>
      </c>
    </row>
    <row r="102" spans="1:19">
      <c r="A102" t="s">
        <v>155</v>
      </c>
      <c r="B102" t="s">
        <v>480</v>
      </c>
      <c r="C102" s="3">
        <f>+payroll!G102</f>
        <v>1.7501702871491456E-2</v>
      </c>
      <c r="D102" s="3">
        <f>+IFR!T102</f>
        <v>1.4115519522278649E-2</v>
      </c>
      <c r="E102" s="3">
        <f>+claims!R102</f>
        <v>1.8589785402126418E-3</v>
      </c>
      <c r="F102" s="3">
        <f>+costs!L102</f>
        <v>3.3846368679160284E-3</v>
      </c>
      <c r="H102" s="3">
        <f t="shared" si="6"/>
        <v>6.2617817010027768E-3</v>
      </c>
      <c r="J102" s="16">
        <f t="shared" si="12"/>
        <v>318505.6684891865</v>
      </c>
      <c r="L102" s="6">
        <f>+J102/payroll!F102</f>
        <v>2.1093890489658714E-3</v>
      </c>
      <c r="O102" s="64">
        <v>277566.39181560063</v>
      </c>
      <c r="P102" s="16">
        <f t="shared" si="8"/>
        <v>40939.276673585875</v>
      </c>
      <c r="R102" s="58">
        <v>5.6978567699360726E-3</v>
      </c>
      <c r="S102" s="3">
        <f t="shared" si="5"/>
        <v>5.6392493106670414E-4</v>
      </c>
    </row>
    <row r="103" spans="1:19">
      <c r="A103" t="s">
        <v>156</v>
      </c>
      <c r="B103" t="s">
        <v>543</v>
      </c>
      <c r="C103" s="3">
        <f>+payroll!G103</f>
        <v>4.105231738043587E-4</v>
      </c>
      <c r="D103" s="3">
        <f>+IFR!T103</f>
        <v>3.725150022927269E-4</v>
      </c>
      <c r="E103" s="3">
        <f>+claims!R103</f>
        <v>0</v>
      </c>
      <c r="F103" s="3">
        <f>+costs!L103</f>
        <v>0</v>
      </c>
      <c r="H103" s="3">
        <f>(C103*$C$3)+(D103*$D$3)+(E103*$E$3)+(F103*$F$3)</f>
        <v>9.78797720121357E-5</v>
      </c>
      <c r="J103" s="16">
        <f t="shared" si="12"/>
        <v>4978.6568272257027</v>
      </c>
      <c r="L103" s="6">
        <f>+J103/payroll!F103</f>
        <v>1.4057054921983142E-3</v>
      </c>
      <c r="O103" s="64">
        <v>4745.9891160213538</v>
      </c>
      <c r="P103" s="16">
        <f t="shared" si="8"/>
        <v>232.66771120434896</v>
      </c>
      <c r="R103" s="58">
        <v>9.7425217937517232E-5</v>
      </c>
      <c r="S103" s="3">
        <f>+H103-R103</f>
        <v>4.5455407461846779E-7</v>
      </c>
    </row>
    <row r="104" spans="1:19">
      <c r="A104" t="s">
        <v>514</v>
      </c>
      <c r="B104" t="s">
        <v>515</v>
      </c>
      <c r="C104" s="3">
        <f>+payroll!G104</f>
        <v>4.0863817588200294E-3</v>
      </c>
      <c r="D104" s="3">
        <f>+IFR!T104</f>
        <v>3.7542146507114154E-3</v>
      </c>
      <c r="E104" s="3">
        <f>+claims!R104</f>
        <v>1.0486545611455927E-3</v>
      </c>
      <c r="F104" s="3">
        <f>+costs!L104</f>
        <v>3.9105397336818655E-4</v>
      </c>
      <c r="H104" s="3">
        <f>(C104*$C$3)+(D104*$D$3)+(E104*$E$3)+(F104*$F$3)</f>
        <v>1.3720051193841815E-3</v>
      </c>
      <c r="J104" s="16">
        <f t="shared" si="12"/>
        <v>69787.071569432708</v>
      </c>
      <c r="L104" s="6">
        <f>+J104/payroll!F104</f>
        <v>1.9795016373369257E-3</v>
      </c>
      <c r="O104" s="64">
        <v>64081.516502822822</v>
      </c>
      <c r="P104" s="16">
        <f t="shared" si="8"/>
        <v>5705.5550666098861</v>
      </c>
      <c r="R104" s="58">
        <v>1.3154593401781475E-3</v>
      </c>
      <c r="S104" s="3">
        <f>+H104-R104</f>
        <v>5.6545779206033974E-5</v>
      </c>
    </row>
    <row r="105" spans="1:19">
      <c r="A105" t="s">
        <v>559</v>
      </c>
      <c r="B105" t="s">
        <v>560</v>
      </c>
      <c r="C105" s="3">
        <f>+payroll!G105</f>
        <v>1.3188769748331252E-2</v>
      </c>
      <c r="D105" s="3">
        <f>+IFR!T105</f>
        <v>1.4107419910840725E-2</v>
      </c>
      <c r="E105" s="3">
        <f>+claims!R105</f>
        <v>7.7760997074805729E-2</v>
      </c>
      <c r="F105" s="3">
        <f>+costs!L105</f>
        <v>0.10409223670973661</v>
      </c>
      <c r="H105" s="3">
        <f t="shared" si="6"/>
        <v>7.7531515294459313E-2</v>
      </c>
      <c r="J105" s="16">
        <f t="shared" si="12"/>
        <v>3943642.2869687006</v>
      </c>
      <c r="L105" s="6">
        <f>+J105/payroll!F105</f>
        <v>3.4658762819287051E-2</v>
      </c>
      <c r="O105" s="64">
        <v>4010558.4273422398</v>
      </c>
      <c r="P105" s="16">
        <f t="shared" si="8"/>
        <v>-66916.14037353918</v>
      </c>
      <c r="R105" s="58">
        <v>8.2328365970320533E-2</v>
      </c>
      <c r="S105" s="3">
        <f t="shared" ref="S105:S168" si="13">+H105-R105</f>
        <v>-4.7968506758612195E-3</v>
      </c>
    </row>
    <row r="106" spans="1:19">
      <c r="A106" t="s">
        <v>157</v>
      </c>
      <c r="B106" t="s">
        <v>158</v>
      </c>
      <c r="C106" s="3">
        <f>+payroll!G106</f>
        <v>0.15890926180775025</v>
      </c>
      <c r="D106" s="3">
        <f>+IFR!T106</f>
        <v>0.20277876188802557</v>
      </c>
      <c r="E106" s="3">
        <f>+claims!R106</f>
        <v>0.27405508196063294</v>
      </c>
      <c r="F106" s="3">
        <f>+costs!L106</f>
        <v>0.34206684148799599</v>
      </c>
      <c r="H106" s="3">
        <f t="shared" ref="H106:H170" si="14">(C106*$C$3)+(D106*$D$3)+(E106*$E$3)+(F106*$F$3)</f>
        <v>0.29155937014886452</v>
      </c>
      <c r="J106" s="16">
        <f t="shared" si="12"/>
        <v>14830173.986850884</v>
      </c>
      <c r="L106" s="6">
        <f>+J106/payroll!F106</f>
        <v>1.0817249916400169E-2</v>
      </c>
      <c r="O106" s="64">
        <v>14358724.589428002</v>
      </c>
      <c r="P106" s="16">
        <f t="shared" si="8"/>
        <v>471449.3974228818</v>
      </c>
      <c r="R106" s="58">
        <v>0.29475454709903226</v>
      </c>
      <c r="S106" s="3">
        <f t="shared" si="13"/>
        <v>-3.1951769501677441E-3</v>
      </c>
    </row>
    <row r="107" spans="1:19">
      <c r="A107" t="s">
        <v>519</v>
      </c>
      <c r="B107" t="s">
        <v>518</v>
      </c>
      <c r="C107" s="3">
        <f>+payroll!G107</f>
        <v>5.5119473309757864E-3</v>
      </c>
      <c r="D107" s="3">
        <f>+IFR!T107</f>
        <v>5.2905229937005131E-3</v>
      </c>
      <c r="E107" s="3">
        <f>+claims!R107</f>
        <v>2.0973091222911853E-3</v>
      </c>
      <c r="F107" s="3">
        <f>+costs!L107</f>
        <v>1.9753162107754066E-3</v>
      </c>
      <c r="H107" s="3">
        <f>(C107*$C$3)+(D107*$D$3)+(E107*$E$3)+(F107*$F$3)</f>
        <v>2.8500948853934591E-3</v>
      </c>
      <c r="J107" s="16">
        <f t="shared" si="12"/>
        <v>144970.1410996941</v>
      </c>
      <c r="L107" s="6">
        <f>+J107/payroll!F107</f>
        <v>3.048550054368296E-3</v>
      </c>
      <c r="O107" s="64">
        <v>143767.40551264392</v>
      </c>
      <c r="P107" s="16">
        <f t="shared" si="8"/>
        <v>1202.7355870501779</v>
      </c>
      <c r="R107" s="58">
        <v>2.9512437706816115E-3</v>
      </c>
      <c r="S107" s="3">
        <f t="shared" si="13"/>
        <v>-1.0114888528815237E-4</v>
      </c>
    </row>
    <row r="108" spans="1:19">
      <c r="A108" t="s">
        <v>159</v>
      </c>
      <c r="B108" t="s">
        <v>160</v>
      </c>
      <c r="C108" s="3">
        <f>+payroll!G108</f>
        <v>6.3285917648184253E-3</v>
      </c>
      <c r="D108" s="3">
        <f>+IFR!T108</f>
        <v>3.9267900734205139E-3</v>
      </c>
      <c r="E108" s="3">
        <f>+claims!R108</f>
        <v>4.2899504774137882E-4</v>
      </c>
      <c r="F108" s="3">
        <f>+costs!L108</f>
        <v>1.0970328445454383E-4</v>
      </c>
      <c r="H108" s="3">
        <f t="shared" si="14"/>
        <v>1.4120939576138004E-3</v>
      </c>
      <c r="J108" s="16">
        <f t="shared" si="12"/>
        <v>71826.191236800674</v>
      </c>
      <c r="L108" s="6">
        <f>+J108/payroll!F108</f>
        <v>1.315514330135642E-3</v>
      </c>
      <c r="O108" s="64">
        <v>76188.456633095906</v>
      </c>
      <c r="P108" s="16">
        <f t="shared" si="8"/>
        <v>-4362.2653962952318</v>
      </c>
      <c r="R108" s="58">
        <v>1.5639894678108762E-3</v>
      </c>
      <c r="S108" s="3">
        <f t="shared" si="13"/>
        <v>-1.5189551019707576E-4</v>
      </c>
    </row>
    <row r="109" spans="1:19">
      <c r="A109" t="s">
        <v>161</v>
      </c>
      <c r="B109" t="s">
        <v>162</v>
      </c>
      <c r="C109" s="3">
        <f>+payroll!G109</f>
        <v>9.2575932889257095E-3</v>
      </c>
      <c r="D109" s="3">
        <f>+IFR!T109</f>
        <v>7.3546038079540018E-3</v>
      </c>
      <c r="E109" s="3">
        <f>+claims!R109</f>
        <v>3.1936297998524871E-3</v>
      </c>
      <c r="F109" s="3">
        <f>+costs!L109</f>
        <v>4.4180541345585174E-3</v>
      </c>
      <c r="H109" s="3">
        <f t="shared" si="14"/>
        <v>5.2064015878229477E-3</v>
      </c>
      <c r="J109" s="16">
        <f t="shared" si="12"/>
        <v>264823.73505405831</v>
      </c>
      <c r="L109" s="6">
        <f>+J109/payroll!F109</f>
        <v>3.315726016626659E-3</v>
      </c>
      <c r="O109" s="64">
        <v>213008.68750333437</v>
      </c>
      <c r="P109" s="16">
        <f t="shared" si="8"/>
        <v>51815.047550723946</v>
      </c>
      <c r="R109" s="58">
        <v>4.3726222912188152E-3</v>
      </c>
      <c r="S109" s="3">
        <f t="shared" si="13"/>
        <v>8.3377929660413252E-4</v>
      </c>
    </row>
    <row r="110" spans="1:19">
      <c r="A110" t="s">
        <v>163</v>
      </c>
      <c r="B110" t="s">
        <v>164</v>
      </c>
      <c r="C110" s="3">
        <f>+payroll!G110</f>
        <v>8.050688703053888E-3</v>
      </c>
      <c r="D110" s="3">
        <f>+IFR!T110</f>
        <v>8.968015081923986E-3</v>
      </c>
      <c r="E110" s="3">
        <f>+claims!R110</f>
        <v>4.7666116415708767E-3</v>
      </c>
      <c r="F110" s="3">
        <f>+costs!L110</f>
        <v>4.6908268551356935E-3</v>
      </c>
      <c r="H110" s="3">
        <f t="shared" si="14"/>
        <v>5.6568258324392814E-3</v>
      </c>
      <c r="J110" s="16">
        <f t="shared" si="12"/>
        <v>287734.57449010696</v>
      </c>
      <c r="L110" s="6">
        <f>+J110/payroll!F110</f>
        <v>4.142655734852215E-3</v>
      </c>
      <c r="O110" s="64">
        <v>260374.48879475941</v>
      </c>
      <c r="P110" s="16">
        <f t="shared" si="8"/>
        <v>27360.085695347545</v>
      </c>
      <c r="R110" s="58">
        <v>5.3449430026221191E-3</v>
      </c>
      <c r="S110" s="3">
        <f t="shared" si="13"/>
        <v>3.1188282981716234E-4</v>
      </c>
    </row>
    <row r="111" spans="1:19">
      <c r="A111" t="s">
        <v>165</v>
      </c>
      <c r="B111" t="s">
        <v>166</v>
      </c>
      <c r="C111" s="3">
        <f>+payroll!G111</f>
        <v>4.7893723478893736E-2</v>
      </c>
      <c r="D111" s="3">
        <f>+IFR!T111</f>
        <v>3.393582807630513E-2</v>
      </c>
      <c r="E111" s="3">
        <f>+claims!R111</f>
        <v>1.344184482922987E-2</v>
      </c>
      <c r="F111" s="3">
        <f>+costs!L111</f>
        <v>9.6364449718477976E-3</v>
      </c>
      <c r="H111" s="3">
        <f t="shared" si="14"/>
        <v>1.8026837651893016E-2</v>
      </c>
      <c r="J111" s="16">
        <f t="shared" si="12"/>
        <v>916935.50673328969</v>
      </c>
      <c r="L111" s="6">
        <f>+J111/payroll!F111</f>
        <v>2.2191160551053046E-3</v>
      </c>
      <c r="O111" s="64">
        <v>822885.44390077423</v>
      </c>
      <c r="P111" s="16">
        <f t="shared" si="8"/>
        <v>94050.062832515454</v>
      </c>
      <c r="R111" s="58">
        <v>1.6892114952183304E-2</v>
      </c>
      <c r="S111" s="3">
        <f t="shared" si="13"/>
        <v>1.1347226997097115E-3</v>
      </c>
    </row>
    <row r="112" spans="1:19">
      <c r="A112" t="s">
        <v>167</v>
      </c>
      <c r="B112" t="s">
        <v>168</v>
      </c>
      <c r="C112" s="3">
        <f>+payroll!G112</f>
        <v>1.0947725438967717E-2</v>
      </c>
      <c r="D112" s="3">
        <f>+IFR!T112</f>
        <v>9.2643892617767978E-3</v>
      </c>
      <c r="E112" s="3">
        <f>+claims!R112</f>
        <v>3.813289313256701E-3</v>
      </c>
      <c r="F112" s="3">
        <f>+costs!L112</f>
        <v>2.2444689529967487E-3</v>
      </c>
      <c r="H112" s="3">
        <f t="shared" si="14"/>
        <v>4.4451891063796191E-3</v>
      </c>
      <c r="J112" s="16">
        <f t="shared" si="12"/>
        <v>226104.64489069581</v>
      </c>
      <c r="L112" s="6">
        <f>+J112/payroll!F112</f>
        <v>2.3938967475248792E-3</v>
      </c>
      <c r="O112" s="64">
        <v>239880.54012697836</v>
      </c>
      <c r="P112" s="16">
        <f t="shared" si="8"/>
        <v>-13775.895236282551</v>
      </c>
      <c r="R112" s="58">
        <v>4.9242451530171318E-3</v>
      </c>
      <c r="S112" s="3">
        <f t="shared" si="13"/>
        <v>-4.790560466375127E-4</v>
      </c>
    </row>
    <row r="113" spans="1:19">
      <c r="A113" t="s">
        <v>169</v>
      </c>
      <c r="B113" t="s">
        <v>170</v>
      </c>
      <c r="C113" s="3">
        <f>+payroll!G113</f>
        <v>3.8327021025194689E-2</v>
      </c>
      <c r="D113" s="3">
        <f>+IFR!T113</f>
        <v>3.4268314888370115E-2</v>
      </c>
      <c r="E113" s="3">
        <f>+claims!R113</f>
        <v>1.5920482882846726E-2</v>
      </c>
      <c r="F113" s="3">
        <f>+costs!L113</f>
        <v>1.1562407627010652E-2</v>
      </c>
      <c r="H113" s="3">
        <f t="shared" si="14"/>
        <v>1.8399933997829E-2</v>
      </c>
      <c r="J113" s="16">
        <f t="shared" si="12"/>
        <v>935913.06084607251</v>
      </c>
      <c r="L113" s="6">
        <f>+J113/payroll!F113</f>
        <v>2.8304160001203587E-3</v>
      </c>
      <c r="O113" s="64">
        <v>842065.45059265138</v>
      </c>
      <c r="P113" s="16">
        <f t="shared" si="8"/>
        <v>93847.610253421124</v>
      </c>
      <c r="R113" s="58">
        <v>1.728584032455956E-2</v>
      </c>
      <c r="S113" s="3">
        <f t="shared" si="13"/>
        <v>1.1140936732694402E-3</v>
      </c>
    </row>
    <row r="114" spans="1:19">
      <c r="A114" t="s">
        <v>171</v>
      </c>
      <c r="B114" t="s">
        <v>172</v>
      </c>
      <c r="C114" s="3">
        <f>+payroll!G114</f>
        <v>8.9511205523753537E-3</v>
      </c>
      <c r="D114" s="3">
        <f>+IFR!T114</f>
        <v>7.0236608444780146E-3</v>
      </c>
      <c r="E114" s="3">
        <f>+claims!R114</f>
        <v>3.0506314506053606E-3</v>
      </c>
      <c r="F114" s="3">
        <f>+costs!L114</f>
        <v>1.3984604522945857E-3</v>
      </c>
      <c r="H114" s="3">
        <f t="shared" si="14"/>
        <v>3.2935186635742264E-3</v>
      </c>
      <c r="J114" s="16">
        <f t="shared" si="12"/>
        <v>167524.90165144706</v>
      </c>
      <c r="L114" s="6">
        <f>+J114/payroll!F114</f>
        <v>2.1693108730547264E-3</v>
      </c>
      <c r="O114" s="64">
        <v>176019.34099784528</v>
      </c>
      <c r="P114" s="16">
        <f t="shared" si="8"/>
        <v>-8494.4393463982269</v>
      </c>
      <c r="R114" s="58">
        <v>3.6133084671524304E-3</v>
      </c>
      <c r="S114" s="3">
        <f t="shared" si="13"/>
        <v>-3.1978980357820399E-4</v>
      </c>
    </row>
    <row r="115" spans="1:19">
      <c r="A115" t="s">
        <v>173</v>
      </c>
      <c r="B115" t="s">
        <v>174</v>
      </c>
      <c r="C115" s="3">
        <f>+payroll!G115</f>
        <v>4.3277558084212162E-3</v>
      </c>
      <c r="D115" s="3">
        <f>+IFR!T115</f>
        <v>3.9583830329518585E-3</v>
      </c>
      <c r="E115" s="3">
        <f>+claims!R115</f>
        <v>2.0019768894597679E-3</v>
      </c>
      <c r="F115" s="3">
        <f>+costs!L115</f>
        <v>1.0989454844572556E-3</v>
      </c>
      <c r="H115" s="3">
        <f t="shared" si="14"/>
        <v>1.9954311792649525E-3</v>
      </c>
      <c r="J115" s="16">
        <f t="shared" si="12"/>
        <v>101497.65226950819</v>
      </c>
      <c r="L115" s="6">
        <f>+J115/payroll!F115</f>
        <v>2.7183982152565729E-3</v>
      </c>
      <c r="O115" s="64">
        <v>86158.183200307059</v>
      </c>
      <c r="P115" s="16">
        <f t="shared" si="8"/>
        <v>15339.469069201135</v>
      </c>
      <c r="R115" s="58">
        <v>1.7686470765502455E-3</v>
      </c>
      <c r="S115" s="3">
        <f t="shared" si="13"/>
        <v>2.2678410271470702E-4</v>
      </c>
    </row>
    <row r="116" spans="1:19">
      <c r="A116" t="s">
        <v>175</v>
      </c>
      <c r="B116" t="s">
        <v>176</v>
      </c>
      <c r="C116" s="3">
        <f>+payroll!G116</f>
        <v>4.8918790812629634E-3</v>
      </c>
      <c r="D116" s="3">
        <f>+IFR!T116</f>
        <v>5.0756371698060243E-3</v>
      </c>
      <c r="E116" s="3">
        <f>+claims!R116</f>
        <v>1.2393190268084277E-3</v>
      </c>
      <c r="F116" s="3">
        <f>+costs!L116</f>
        <v>1.0920963469217037E-3</v>
      </c>
      <c r="H116" s="3">
        <f t="shared" si="14"/>
        <v>2.0870951935579099E-3</v>
      </c>
      <c r="J116" s="16">
        <f t="shared" si="12"/>
        <v>106160.14443912588</v>
      </c>
      <c r="L116" s="6">
        <f>+J116/payroll!F116</f>
        <v>2.5153916494835538E-3</v>
      </c>
      <c r="O116" s="64">
        <v>86280.742344454091</v>
      </c>
      <c r="P116" s="16">
        <f t="shared" si="8"/>
        <v>19879.402094671794</v>
      </c>
      <c r="R116" s="58">
        <v>1.7711629591274833E-3</v>
      </c>
      <c r="S116" s="3">
        <f t="shared" si="13"/>
        <v>3.1593223443042657E-4</v>
      </c>
    </row>
    <row r="117" spans="1:19">
      <c r="A117" t="s">
        <v>177</v>
      </c>
      <c r="B117" t="s">
        <v>544</v>
      </c>
      <c r="C117" s="3">
        <f>+payroll!G117</f>
        <v>3.0333161029817139E-2</v>
      </c>
      <c r="D117" s="3">
        <f>+IFR!T117</f>
        <v>2.1441886563286081E-2</v>
      </c>
      <c r="E117" s="3">
        <f>+claims!R117</f>
        <v>8.2462381399176152E-3</v>
      </c>
      <c r="F117" s="3">
        <f>+costs!L117</f>
        <v>6.6366067223276514E-3</v>
      </c>
      <c r="H117" s="3">
        <f t="shared" si="14"/>
        <v>1.1690780703522136E-2</v>
      </c>
      <c r="J117" s="16">
        <f t="shared" si="12"/>
        <v>594651.82609919098</v>
      </c>
      <c r="L117" s="6">
        <f>+J117/payroll!F117</f>
        <v>2.272296051412851E-3</v>
      </c>
      <c r="O117" s="64">
        <v>622221.90575073962</v>
      </c>
      <c r="P117" s="16">
        <f t="shared" si="8"/>
        <v>-27570.079651548644</v>
      </c>
      <c r="R117" s="58">
        <v>1.2772912725110084E-2</v>
      </c>
      <c r="S117" s="3">
        <f t="shared" si="13"/>
        <v>-1.082132021587948E-3</v>
      </c>
    </row>
    <row r="118" spans="1:19">
      <c r="A118" t="s">
        <v>178</v>
      </c>
      <c r="B118" t="s">
        <v>179</v>
      </c>
      <c r="C118" s="3">
        <f>+payroll!G118</f>
        <v>3.0309371906902329E-2</v>
      </c>
      <c r="D118" s="3">
        <f>+IFR!T118</f>
        <v>2.7069460790966872E-2</v>
      </c>
      <c r="E118" s="3">
        <f>+claims!R118</f>
        <v>8.1509059070861978E-3</v>
      </c>
      <c r="F118" s="3">
        <f>+costs!L118</f>
        <v>6.7657914344570408E-3</v>
      </c>
      <c r="H118" s="3">
        <f t="shared" si="14"/>
        <v>1.2454464833970804E-2</v>
      </c>
      <c r="J118" s="16">
        <f t="shared" si="12"/>
        <v>633496.63674536592</v>
      </c>
      <c r="L118" s="6">
        <f>+J118/payroll!F118</f>
        <v>2.4226306333152382E-3</v>
      </c>
      <c r="O118" s="64">
        <v>635702.17952577898</v>
      </c>
      <c r="P118" s="16">
        <f t="shared" si="8"/>
        <v>-2205.5427804130595</v>
      </c>
      <c r="R118" s="58">
        <v>1.3049634516560712E-2</v>
      </c>
      <c r="S118" s="3">
        <f t="shared" si="13"/>
        <v>-5.9516968258990777E-4</v>
      </c>
    </row>
    <row r="119" spans="1:19">
      <c r="A119" t="s">
        <v>180</v>
      </c>
      <c r="B119" t="s">
        <v>181</v>
      </c>
      <c r="C119" s="3">
        <f>+payroll!G119</f>
        <v>1.4085535589433594E-2</v>
      </c>
      <c r="D119" s="3">
        <f>+IFR!T119</f>
        <v>1.2175998202154753E-2</v>
      </c>
      <c r="E119" s="3">
        <f>+claims!R119</f>
        <v>2.6216364028639819E-3</v>
      </c>
      <c r="F119" s="3">
        <f>+costs!L119</f>
        <v>4.4636315999676199E-3</v>
      </c>
      <c r="H119" s="3">
        <f t="shared" si="14"/>
        <v>6.3541161443587124E-3</v>
      </c>
      <c r="J119" s="16">
        <f t="shared" si="12"/>
        <v>323202.26204832469</v>
      </c>
      <c r="L119" s="6">
        <f>+J119/payroll!F119</f>
        <v>2.6596277397744556E-3</v>
      </c>
      <c r="O119" s="64">
        <v>293084.0654781945</v>
      </c>
      <c r="P119" s="16">
        <f t="shared" si="8"/>
        <v>30118.196570130181</v>
      </c>
      <c r="R119" s="58">
        <v>6.0164021145425219E-3</v>
      </c>
      <c r="S119" s="3">
        <f t="shared" si="13"/>
        <v>3.3771402981619056E-4</v>
      </c>
    </row>
    <row r="120" spans="1:19">
      <c r="A120" t="s">
        <v>182</v>
      </c>
      <c r="B120" s="36" t="s">
        <v>565</v>
      </c>
      <c r="C120" s="3">
        <f>+payroll!G120</f>
        <v>2.5181670016124091E-2</v>
      </c>
      <c r="D120" s="3">
        <f>+IFR!T120</f>
        <v>2.2410975984831074E-2</v>
      </c>
      <c r="E120" s="3">
        <f>+claims!R120</f>
        <v>1.0248215029377384E-2</v>
      </c>
      <c r="F120" s="3">
        <f>+costs!L120</f>
        <v>8.2970335561348956E-3</v>
      </c>
      <c r="H120" s="3">
        <f t="shared" si="14"/>
        <v>1.2464533138206941E-2</v>
      </c>
      <c r="J120" s="16">
        <f t="shared" si="12"/>
        <v>634008.76126908895</v>
      </c>
      <c r="L120" s="6">
        <f>+J120/payroll!F120</f>
        <v>2.918304187820625E-3</v>
      </c>
      <c r="O120" s="64">
        <v>561998.44235958951</v>
      </c>
      <c r="P120" s="16">
        <f t="shared" si="8"/>
        <v>72010.318909499445</v>
      </c>
      <c r="R120" s="58">
        <v>1.1536651136134184E-2</v>
      </c>
      <c r="S120" s="3">
        <f t="shared" si="13"/>
        <v>9.2788200207275656E-4</v>
      </c>
    </row>
    <row r="121" spans="1:19">
      <c r="A121" t="s">
        <v>183</v>
      </c>
      <c r="B121" t="s">
        <v>184</v>
      </c>
      <c r="C121" s="3">
        <f>+payroll!G121</f>
        <v>1.0241289090397347E-2</v>
      </c>
      <c r="D121" s="3">
        <f>+IFR!T121</f>
        <v>9.3395679756757451E-3</v>
      </c>
      <c r="E121" s="3">
        <f>+claims!R121</f>
        <v>3.7656231968409924E-3</v>
      </c>
      <c r="F121" s="3">
        <f>+costs!L121</f>
        <v>4.4682875279113115E-3</v>
      </c>
      <c r="H121" s="3">
        <f t="shared" si="14"/>
        <v>5.6934231295320721E-3</v>
      </c>
      <c r="J121" s="16">
        <f t="shared" si="12"/>
        <v>289596.09683822235</v>
      </c>
      <c r="L121" s="6">
        <f>+J121/payroll!F121</f>
        <v>3.2776147561690431E-3</v>
      </c>
      <c r="O121" s="64">
        <v>243992.54311472422</v>
      </c>
      <c r="P121" s="16">
        <f t="shared" si="8"/>
        <v>45603.553723498131</v>
      </c>
      <c r="R121" s="58">
        <v>5.0086559633766596E-3</v>
      </c>
      <c r="S121" s="3">
        <f t="shared" si="13"/>
        <v>6.8476716615541253E-4</v>
      </c>
    </row>
    <row r="122" spans="1:19">
      <c r="A122" t="s">
        <v>185</v>
      </c>
      <c r="B122" t="s">
        <v>186</v>
      </c>
      <c r="C122" s="3">
        <f>+payroll!G122</f>
        <v>2.4741472656063701E-3</v>
      </c>
      <c r="D122" s="3">
        <f>+IFR!T122</f>
        <v>2.678711549611842E-3</v>
      </c>
      <c r="E122" s="3">
        <f>+claims!R122</f>
        <v>8.1032397906704906E-4</v>
      </c>
      <c r="F122" s="3">
        <f>+costs!L122</f>
        <v>1.5315884273951149E-3</v>
      </c>
      <c r="H122" s="3">
        <f t="shared" si="14"/>
        <v>1.6846090051994026E-3</v>
      </c>
      <c r="J122" s="16">
        <f t="shared" si="12"/>
        <v>85687.675323784206</v>
      </c>
      <c r="L122" s="6">
        <f>+J122/payroll!F122</f>
        <v>4.0143260369923245E-3</v>
      </c>
      <c r="O122" s="64">
        <v>76169.817216332201</v>
      </c>
      <c r="P122" s="16">
        <f t="shared" si="8"/>
        <v>9517.8581074520043</v>
      </c>
      <c r="R122" s="58">
        <v>1.5636068396176718E-3</v>
      </c>
      <c r="S122" s="3">
        <f t="shared" si="13"/>
        <v>1.2100216558173088E-4</v>
      </c>
    </row>
    <row r="123" spans="1:19">
      <c r="A123" t="s">
        <v>187</v>
      </c>
      <c r="B123" t="s">
        <v>545</v>
      </c>
      <c r="C123" s="3">
        <f>+payroll!G123</f>
        <v>3.9405333406636019E-4</v>
      </c>
      <c r="D123" s="3">
        <f>+IFR!T123</f>
        <v>1.1321556319305651E-4</v>
      </c>
      <c r="E123" s="3">
        <f>+claims!R123</f>
        <v>0</v>
      </c>
      <c r="F123" s="3">
        <f>+costs!L123</f>
        <v>0</v>
      </c>
      <c r="H123" s="3">
        <f t="shared" si="14"/>
        <v>6.3408612157427085E-5</v>
      </c>
      <c r="J123" s="16">
        <f t="shared" si="12"/>
        <v>3225.2804980311967</v>
      </c>
      <c r="L123" s="6">
        <f>+J123/payroll!F123</f>
        <v>9.4870745160665509E-4</v>
      </c>
      <c r="O123" s="64">
        <v>2927.6870996413859</v>
      </c>
      <c r="P123" s="16">
        <f t="shared" si="8"/>
        <v>297.59339838981077</v>
      </c>
      <c r="R123" s="58">
        <v>6.0099285262275005E-5</v>
      </c>
      <c r="S123" s="3">
        <f t="shared" si="13"/>
        <v>3.3093268951520793E-6</v>
      </c>
    </row>
    <row r="124" spans="1:19">
      <c r="A124" t="s">
        <v>188</v>
      </c>
      <c r="B124" t="s">
        <v>189</v>
      </c>
      <c r="C124" s="3">
        <f>+payroll!G124</f>
        <v>6.048341485499033E-3</v>
      </c>
      <c r="D124" s="3">
        <f>+IFR!T124</f>
        <v>5.0395245375938523E-3</v>
      </c>
      <c r="E124" s="3">
        <f>+claims!R124</f>
        <v>2.3833058207854384E-3</v>
      </c>
      <c r="F124" s="3">
        <f>+costs!L124</f>
        <v>2.1428743121478539E-3</v>
      </c>
      <c r="H124" s="3">
        <f t="shared" si="14"/>
        <v>3.0292037132931384E-3</v>
      </c>
      <c r="J124" s="16">
        <f t="shared" si="12"/>
        <v>154080.51570016384</v>
      </c>
      <c r="L124" s="6">
        <f>+J124/payroll!F124</f>
        <v>2.9527810684146544E-3</v>
      </c>
      <c r="O124" s="64">
        <v>148292.46028782171</v>
      </c>
      <c r="P124" s="16">
        <f t="shared" si="8"/>
        <v>5788.0554123421316</v>
      </c>
      <c r="R124" s="58">
        <v>3.0441336692620105E-3</v>
      </c>
      <c r="S124" s="3">
        <f t="shared" si="13"/>
        <v>-1.4929955968872102E-5</v>
      </c>
    </row>
    <row r="125" spans="1:19">
      <c r="A125" t="s">
        <v>190</v>
      </c>
      <c r="B125" t="s">
        <v>191</v>
      </c>
      <c r="C125" s="3">
        <f>+payroll!G125</f>
        <v>1.4371103591530356E-2</v>
      </c>
      <c r="D125" s="3">
        <f>+IFR!T125</f>
        <v>8.3112305677008665E-3</v>
      </c>
      <c r="E125" s="3">
        <f>+claims!R125</f>
        <v>2.2403074715383118E-3</v>
      </c>
      <c r="F125" s="3">
        <f>+costs!L125</f>
        <v>1.760981388464024E-3</v>
      </c>
      <c r="H125" s="3">
        <f t="shared" si="14"/>
        <v>4.2279267237130642E-3</v>
      </c>
      <c r="J125" s="16">
        <f t="shared" si="12"/>
        <v>215053.58886016018</v>
      </c>
      <c r="L125" s="6">
        <f>+J125/payroll!F125</f>
        <v>1.7345083791332457E-3</v>
      </c>
      <c r="O125" s="64">
        <v>243250.35565719902</v>
      </c>
      <c r="P125" s="16">
        <f t="shared" si="8"/>
        <v>-28196.766797038843</v>
      </c>
      <c r="R125" s="58">
        <v>4.9934204090944572E-3</v>
      </c>
      <c r="S125" s="3">
        <f t="shared" si="13"/>
        <v>-7.6549368538139304E-4</v>
      </c>
    </row>
    <row r="126" spans="1:19">
      <c r="A126" t="s">
        <v>192</v>
      </c>
      <c r="B126" t="s">
        <v>546</v>
      </c>
      <c r="C126" s="3">
        <f>+payroll!G126</f>
        <v>2.7970839330107781E-3</v>
      </c>
      <c r="D126" s="3">
        <f>+IFR!T126</f>
        <v>2.3618645949919064E-3</v>
      </c>
      <c r="E126" s="3">
        <f>+claims!R126</f>
        <v>4.2899504774137882E-4</v>
      </c>
      <c r="F126" s="3">
        <f>+costs!L126</f>
        <v>4.3267342791271054E-4</v>
      </c>
      <c r="H126" s="3">
        <f t="shared" si="14"/>
        <v>9.6882187990916877E-4</v>
      </c>
      <c r="J126" s="16">
        <f t="shared" si="12"/>
        <v>49279.146933212978</v>
      </c>
      <c r="L126" s="6">
        <f>+J126/payroll!F126</f>
        <v>2.0421023738758279E-3</v>
      </c>
      <c r="O126" s="64">
        <v>57454.354716465714</v>
      </c>
      <c r="P126" s="16">
        <f t="shared" si="8"/>
        <v>-8175.2077832527357</v>
      </c>
      <c r="R126" s="58">
        <v>1.1794175866976235E-3</v>
      </c>
      <c r="S126" s="3">
        <f t="shared" si="13"/>
        <v>-2.1059570678845475E-4</v>
      </c>
    </row>
    <row r="127" spans="1:19">
      <c r="A127" t="s">
        <v>481</v>
      </c>
      <c r="B127" t="s">
        <v>482</v>
      </c>
      <c r="C127" s="3">
        <f>+payroll!G127</f>
        <v>2.8402495314486017E-3</v>
      </c>
      <c r="D127" s="3">
        <f>+IFR!T127</f>
        <v>2.0977769878046245E-3</v>
      </c>
      <c r="E127" s="3">
        <f>+claims!R127</f>
        <v>3.8132893132567007E-4</v>
      </c>
      <c r="F127" s="3">
        <f>+costs!L127</f>
        <v>5.2641049904912261E-4</v>
      </c>
      <c r="H127" s="3">
        <f>(C127*$C$3)+(D127*$D$3)+(E127*$E$3)+(F127*$F$3)</f>
        <v>9.9029895403497745E-4</v>
      </c>
      <c r="J127" s="16">
        <f t="shared" si="12"/>
        <v>50371.578796581365</v>
      </c>
      <c r="L127" s="6">
        <f>+J127/payroll!F127</f>
        <v>2.055648680789553E-3</v>
      </c>
      <c r="O127" s="64">
        <v>42406.231310584495</v>
      </c>
      <c r="P127" s="16">
        <f t="shared" si="8"/>
        <v>7965.3474859968701</v>
      </c>
      <c r="R127" s="58">
        <v>8.7051112557247432E-4</v>
      </c>
      <c r="S127" s="3">
        <f>+H127-R127</f>
        <v>1.1978782846250313E-4</v>
      </c>
    </row>
    <row r="128" spans="1:19">
      <c r="A128" t="s">
        <v>193</v>
      </c>
      <c r="B128" t="s">
        <v>505</v>
      </c>
      <c r="C128" s="3">
        <f>+payroll!G128</f>
        <v>1.9819967718451496E-3</v>
      </c>
      <c r="D128" s="3">
        <f>+IFR!T128</f>
        <v>2.0208306791443635E-3</v>
      </c>
      <c r="E128" s="3">
        <f>+claims!R128</f>
        <v>2.8599669849425258E-3</v>
      </c>
      <c r="F128" s="3">
        <f>+costs!L128</f>
        <v>1.2374737964153889E-3</v>
      </c>
      <c r="H128" s="3">
        <f t="shared" si="14"/>
        <v>1.6718327569643014E-3</v>
      </c>
      <c r="J128" s="16">
        <f t="shared" si="12"/>
        <v>85037.811167029431</v>
      </c>
      <c r="L128" s="6">
        <f>+J128/payroll!F128</f>
        <v>4.9731202191154907E-3</v>
      </c>
      <c r="O128" s="64">
        <v>89829.66379261401</v>
      </c>
      <c r="P128" s="16">
        <f t="shared" si="8"/>
        <v>-4791.8526255845791</v>
      </c>
      <c r="R128" s="58">
        <v>1.844014884632943E-3</v>
      </c>
      <c r="S128" s="3">
        <f t="shared" si="13"/>
        <v>-1.7218212766864161E-4</v>
      </c>
    </row>
    <row r="129" spans="1:19">
      <c r="A129" t="s">
        <v>194</v>
      </c>
      <c r="B129" t="s">
        <v>195</v>
      </c>
      <c r="C129" s="3">
        <f>+payroll!G129</f>
        <v>2.246866086967799E-3</v>
      </c>
      <c r="D129" s="3">
        <f>+IFR!T129</f>
        <v>2.3876625286602059E-3</v>
      </c>
      <c r="E129" s="3">
        <f>+claims!R129</f>
        <v>3.7129395944867881E-3</v>
      </c>
      <c r="F129" s="3">
        <f>+costs!L129</f>
        <v>2.8166934233070642E-3</v>
      </c>
      <c r="H129" s="3">
        <f t="shared" si="14"/>
        <v>2.8262730701107573E-3</v>
      </c>
      <c r="J129" s="16">
        <f t="shared" ref="J129:J161" si="15">(+H129*$J$275)</f>
        <v>143758.44392410782</v>
      </c>
      <c r="L129" s="6">
        <f>+J129/payroll!F129</f>
        <v>7.4161072443294515E-3</v>
      </c>
      <c r="O129" s="64">
        <v>144745.42136431788</v>
      </c>
      <c r="P129" s="16">
        <f t="shared" si="8"/>
        <v>-986.97744021005929</v>
      </c>
      <c r="R129" s="58">
        <v>2.9713203880455301E-3</v>
      </c>
      <c r="S129" s="3">
        <f t="shared" si="13"/>
        <v>-1.4504731793477284E-4</v>
      </c>
    </row>
    <row r="130" spans="1:19">
      <c r="A130" t="s">
        <v>557</v>
      </c>
      <c r="B130" t="s">
        <v>558</v>
      </c>
      <c r="C130" s="3">
        <f>+payroll!G130</f>
        <v>1.1453938123936189E-3</v>
      </c>
      <c r="D130" s="3">
        <f>+IFR!T130</f>
        <v>9.8795122387142502E-4</v>
      </c>
      <c r="E130" s="3">
        <f>+claims!R130</f>
        <v>1.9066446566283504E-4</v>
      </c>
      <c r="F130" s="3">
        <f>+costs!L130</f>
        <v>3.0302002053575954E-4</v>
      </c>
      <c r="H130" s="3">
        <f>(C130*$C$3)+(D130*$D$3)+(E130*$E$3)+(F130*$F$3)</f>
        <v>4.7707981170401145E-4</v>
      </c>
      <c r="J130" s="16">
        <f t="shared" si="15"/>
        <v>24266.675461577863</v>
      </c>
      <c r="L130" s="6">
        <f>+J130/payroll!F130</f>
        <v>2.4556998116105713E-3</v>
      </c>
      <c r="O130" s="64">
        <v>18741.204007976216</v>
      </c>
      <c r="P130" s="16">
        <f>+J130-O130</f>
        <v>5525.4714536016472</v>
      </c>
      <c r="R130" s="58">
        <v>3.8471767217603935E-4</v>
      </c>
      <c r="S130" s="3">
        <f>+H130-R130</f>
        <v>9.2362139527972097E-5</v>
      </c>
    </row>
    <row r="131" spans="1:19" s="52" customFormat="1">
      <c r="A131" s="54" t="s">
        <v>584</v>
      </c>
      <c r="B131" s="54" t="s">
        <v>575</v>
      </c>
      <c r="C131" s="56">
        <f>+payroll!G131</f>
        <v>1.17057770792007E-2</v>
      </c>
      <c r="D131" s="56">
        <f>+IFR!T131</f>
        <v>7.8819511614909889E-3</v>
      </c>
      <c r="E131" s="56">
        <f>+claims!R131</f>
        <v>6.2442612504578473E-3</v>
      </c>
      <c r="F131" s="56">
        <f>+costs!L131</f>
        <v>2.9531574798147388E-3</v>
      </c>
      <c r="H131" s="56">
        <f>(C131*$C$3)+(D131*$D$3)+(E131*$E$3)+(F131*$F$3)</f>
        <v>5.1569997055439815E-3</v>
      </c>
      <c r="J131" s="16">
        <f t="shared" ref="J131" si="16">(+H131*$J$275)</f>
        <v>262310.90718952793</v>
      </c>
      <c r="L131" s="57">
        <f>+J131/payroll!F131</f>
        <v>2.5973826051090732E-3</v>
      </c>
      <c r="O131" s="64">
        <v>227449.71086933077</v>
      </c>
      <c r="P131" s="16">
        <f>+J131-O131</f>
        <v>34861.196320197167</v>
      </c>
      <c r="R131" s="58">
        <v>4.6690662598582594E-3</v>
      </c>
      <c r="S131" s="56">
        <f>+H131-R131</f>
        <v>4.8793344568572213E-4</v>
      </c>
    </row>
    <row r="132" spans="1:19">
      <c r="A132" t="s">
        <v>196</v>
      </c>
      <c r="B132" t="s">
        <v>197</v>
      </c>
      <c r="C132" s="3">
        <f>+payroll!G132</f>
        <v>1.7317854124527835E-3</v>
      </c>
      <c r="D132" s="3">
        <f>+IFR!T132</f>
        <v>1.2710572557057618E-3</v>
      </c>
      <c r="E132" s="3">
        <f>+claims!R132</f>
        <v>9.5332232831417518E-5</v>
      </c>
      <c r="F132" s="3">
        <f>+costs!L132</f>
        <v>1.1109992794838157E-4</v>
      </c>
      <c r="H132" s="3">
        <f t="shared" si="14"/>
        <v>4.5631512521355979E-4</v>
      </c>
      <c r="J132" s="16">
        <f t="shared" si="15"/>
        <v>23210.479211467362</v>
      </c>
      <c r="L132" s="6">
        <f>+J132/payroll!F132</f>
        <v>1.5534949922607314E-3</v>
      </c>
      <c r="O132" s="64">
        <v>26315.810824629225</v>
      </c>
      <c r="P132" s="16">
        <f t="shared" ref="P132:P142" si="17">+J132-O132</f>
        <v>-3105.3316131618631</v>
      </c>
      <c r="R132" s="58">
        <v>5.4020848807619592E-4</v>
      </c>
      <c r="S132" s="3">
        <f t="shared" si="13"/>
        <v>-8.3893362862636129E-5</v>
      </c>
    </row>
    <row r="133" spans="1:19">
      <c r="A133" t="s">
        <v>198</v>
      </c>
      <c r="B133" t="s">
        <v>547</v>
      </c>
      <c r="C133" s="3">
        <f>+payroll!G133</f>
        <v>8.315269167310026E-4</v>
      </c>
      <c r="D133" s="3">
        <f>+IFR!T133</f>
        <v>3.5940347659487489E-4</v>
      </c>
      <c r="E133" s="3">
        <f>+claims!R133</f>
        <v>0</v>
      </c>
      <c r="F133" s="3">
        <f>+costs!L133</f>
        <v>1.1692102939987254E-4</v>
      </c>
      <c r="H133" s="3">
        <f t="shared" si="14"/>
        <v>2.1901891680565822E-4</v>
      </c>
      <c r="J133" s="16">
        <f t="shared" si="15"/>
        <v>11140.402179429595</v>
      </c>
      <c r="L133" s="6">
        <f>+J133/payroll!F133</f>
        <v>1.5529032009230848E-3</v>
      </c>
      <c r="O133" s="64">
        <v>12560.741764631721</v>
      </c>
      <c r="P133" s="16">
        <f t="shared" si="17"/>
        <v>-1420.3395852021258</v>
      </c>
      <c r="R133" s="58">
        <v>2.578457248764188E-4</v>
      </c>
      <c r="S133" s="3">
        <f t="shared" si="13"/>
        <v>-3.8826808070760584E-5</v>
      </c>
    </row>
    <row r="134" spans="1:19">
      <c r="A134" t="s">
        <v>199</v>
      </c>
      <c r="B134" t="s">
        <v>200</v>
      </c>
      <c r="C134" s="3">
        <f>+payroll!G134</f>
        <v>6.9801087947087446E-3</v>
      </c>
      <c r="D134" s="3">
        <f>+IFR!T134</f>
        <v>5.417633194194537E-3</v>
      </c>
      <c r="E134" s="3">
        <f>+claims!R134</f>
        <v>2.0019768894597679E-3</v>
      </c>
      <c r="F134" s="3">
        <f>+costs!L134</f>
        <v>6.2099881140069576E-4</v>
      </c>
      <c r="H134" s="3">
        <f t="shared" si="14"/>
        <v>2.222613568872293E-3</v>
      </c>
      <c r="J134" s="16">
        <f t="shared" si="15"/>
        <v>113053.28967846947</v>
      </c>
      <c r="L134" s="6">
        <f>+J134/payroll!F134</f>
        <v>1.8773309496574477E-3</v>
      </c>
      <c r="O134" s="64">
        <v>107439.09780807515</v>
      </c>
      <c r="P134" s="16">
        <f t="shared" si="17"/>
        <v>5614.1918703943229</v>
      </c>
      <c r="R134" s="58">
        <v>2.2054996889113924E-3</v>
      </c>
      <c r="S134" s="3">
        <f t="shared" si="13"/>
        <v>1.7113879960900611E-5</v>
      </c>
    </row>
    <row r="135" spans="1:19">
      <c r="A135" t="s">
        <v>201</v>
      </c>
      <c r="B135" t="s">
        <v>548</v>
      </c>
      <c r="C135" s="3">
        <f>+payroll!G135</f>
        <v>9.4158005428634237E-4</v>
      </c>
      <c r="D135" s="3">
        <f>+IFR!T135</f>
        <v>9.0666423946818904E-4</v>
      </c>
      <c r="E135" s="3">
        <f>+claims!R135</f>
        <v>3.3366281490996137E-4</v>
      </c>
      <c r="F135" s="3">
        <f>+costs!L135</f>
        <v>4.2984453015795245E-4</v>
      </c>
      <c r="H135" s="3">
        <f t="shared" si="14"/>
        <v>5.3898667705058203E-4</v>
      </c>
      <c r="J135" s="16">
        <f t="shared" si="15"/>
        <v>27415.569573955156</v>
      </c>
      <c r="L135" s="6">
        <f>+J135/payroll!F135</f>
        <v>3.3748917739170759E-3</v>
      </c>
      <c r="O135" s="64">
        <v>25288.073135713574</v>
      </c>
      <c r="P135" s="16">
        <f t="shared" si="17"/>
        <v>2127.4964382415819</v>
      </c>
      <c r="R135" s="58">
        <v>5.1911118551660929E-4</v>
      </c>
      <c r="S135" s="3">
        <f t="shared" si="13"/>
        <v>1.987549153397274E-5</v>
      </c>
    </row>
    <row r="136" spans="1:19">
      <c r="A136" t="s">
        <v>202</v>
      </c>
      <c r="B136" t="s">
        <v>549</v>
      </c>
      <c r="C136" s="3">
        <f>+payroll!G136</f>
        <v>1.201870993151565E-3</v>
      </c>
      <c r="D136" s="3">
        <f>+IFR!T136</f>
        <v>1.2307829446884691E-3</v>
      </c>
      <c r="E136" s="3">
        <f>+claims!R136</f>
        <v>4.2899504774137882E-4</v>
      </c>
      <c r="F136" s="3">
        <f>+costs!L136</f>
        <v>6.2417500406068845E-4</v>
      </c>
      <c r="H136" s="3">
        <f t="shared" si="14"/>
        <v>7.4293600182762413E-4</v>
      </c>
      <c r="J136" s="16">
        <f t="shared" si="15"/>
        <v>37789.456612468064</v>
      </c>
      <c r="L136" s="6">
        <f>+J136/payroll!F136</f>
        <v>3.6444552417877417E-3</v>
      </c>
      <c r="O136" s="64">
        <v>25864.279692334389</v>
      </c>
      <c r="P136" s="16">
        <f t="shared" si="17"/>
        <v>11925.176920133676</v>
      </c>
      <c r="R136" s="58">
        <v>5.3093949948519877E-4</v>
      </c>
      <c r="S136" s="3">
        <f t="shared" si="13"/>
        <v>2.1199650234242536E-4</v>
      </c>
    </row>
    <row r="137" spans="1:19">
      <c r="A137" t="s">
        <v>203</v>
      </c>
      <c r="B137" t="s">
        <v>506</v>
      </c>
      <c r="C137" s="3">
        <f>+payroll!G137</f>
        <v>1.2333113961477925E-3</v>
      </c>
      <c r="D137" s="3">
        <f>+IFR!T137</f>
        <v>1.120229960946E-3</v>
      </c>
      <c r="E137" s="3">
        <f>+claims!R137</f>
        <v>3.8132893132567007E-4</v>
      </c>
      <c r="F137" s="3">
        <f>+costs!L137</f>
        <v>3.0297631641252177E-4</v>
      </c>
      <c r="H137" s="3">
        <f t="shared" si="14"/>
        <v>5.3317779918308768E-4</v>
      </c>
      <c r="J137" s="16">
        <f t="shared" si="15"/>
        <v>27120.100869247352</v>
      </c>
      <c r="L137" s="6">
        <f>+J137/payroll!F137</f>
        <v>2.5488154062152562E-3</v>
      </c>
      <c r="O137" s="64">
        <v>25017.307539738904</v>
      </c>
      <c r="P137" s="16">
        <f t="shared" si="17"/>
        <v>2102.7933295084476</v>
      </c>
      <c r="R137" s="58">
        <v>5.1355293484368566E-4</v>
      </c>
      <c r="S137" s="3">
        <f t="shared" si="13"/>
        <v>1.9624864339402013E-5</v>
      </c>
    </row>
    <row r="138" spans="1:19">
      <c r="A138" t="s">
        <v>204</v>
      </c>
      <c r="B138" t="s">
        <v>550</v>
      </c>
      <c r="C138" s="3">
        <f>+payroll!G138</f>
        <v>1.6010734794098879E-2</v>
      </c>
      <c r="D138" s="3">
        <f>+IFR!T138</f>
        <v>1.5747143734675336E-2</v>
      </c>
      <c r="E138" s="3">
        <f>+claims!R138</f>
        <v>1.6306829300110893E-2</v>
      </c>
      <c r="F138" s="3">
        <f>+costs!L138</f>
        <v>1.9366340779802649E-2</v>
      </c>
      <c r="H138" s="3">
        <f t="shared" si="14"/>
        <v>1.8035563678995E-2</v>
      </c>
      <c r="J138" s="16">
        <f t="shared" si="15"/>
        <v>917379.35630008741</v>
      </c>
      <c r="L138" s="6">
        <f>+J138/payroll!F138</f>
        <v>6.6413677169604654E-3</v>
      </c>
      <c r="O138" s="64">
        <v>824634.49336446007</v>
      </c>
      <c r="P138" s="16">
        <f t="shared" si="17"/>
        <v>92744.862935627345</v>
      </c>
      <c r="R138" s="58">
        <v>1.692801927497407E-2</v>
      </c>
      <c r="S138" s="3">
        <f t="shared" si="13"/>
        <v>1.1075444040209298E-3</v>
      </c>
    </row>
    <row r="139" spans="1:19">
      <c r="A139" t="s">
        <v>205</v>
      </c>
      <c r="B139" t="s">
        <v>206</v>
      </c>
      <c r="C139" s="3">
        <f>+payroll!G139</f>
        <v>9.2939975346205839E-4</v>
      </c>
      <c r="D139" s="3">
        <f>+IFR!T139</f>
        <v>9.2375844703330653E-4</v>
      </c>
      <c r="E139" s="3">
        <f>+claims!R139</f>
        <v>4.2899504774137882E-4</v>
      </c>
      <c r="F139" s="3">
        <f>+costs!L139</f>
        <v>1.3194996912691413E-3</v>
      </c>
      <c r="H139" s="3">
        <f t="shared" si="14"/>
        <v>1.0876938469846123E-3</v>
      </c>
      <c r="J139" s="16">
        <f t="shared" si="15"/>
        <v>55325.572239276502</v>
      </c>
      <c r="L139" s="6">
        <f>+J139/payroll!F139</f>
        <v>6.8999062382314172E-3</v>
      </c>
      <c r="O139" s="64">
        <v>38554.637559650015</v>
      </c>
      <c r="P139" s="16">
        <f t="shared" si="17"/>
        <v>16770.934679626487</v>
      </c>
      <c r="R139" s="58">
        <v>7.9144597151958353E-4</v>
      </c>
      <c r="S139" s="3">
        <f t="shared" si="13"/>
        <v>2.9624787546502873E-4</v>
      </c>
    </row>
    <row r="140" spans="1:19">
      <c r="A140" t="s">
        <v>207</v>
      </c>
      <c r="B140" t="s">
        <v>208</v>
      </c>
      <c r="C140" s="3">
        <f>+payroll!G140</f>
        <v>9.9675790088627186E-4</v>
      </c>
      <c r="D140" s="3">
        <f>+IFR!T140</f>
        <v>9.7369859269474956E-4</v>
      </c>
      <c r="E140" s="3">
        <f>+claims!R140</f>
        <v>8.1032397906704906E-4</v>
      </c>
      <c r="F140" s="3">
        <f>+costs!L140</f>
        <v>1.1517038250780916E-3</v>
      </c>
      <c r="H140" s="3">
        <f t="shared" si="14"/>
        <v>1.0588779536045399E-3</v>
      </c>
      <c r="J140" s="16">
        <f t="shared" si="15"/>
        <v>53859.85116780203</v>
      </c>
      <c r="L140" s="6">
        <f>+J140/payroll!F140</f>
        <v>6.2631857179979884E-3</v>
      </c>
      <c r="O140" s="64">
        <v>39414.459689013194</v>
      </c>
      <c r="P140" s="16">
        <f t="shared" si="17"/>
        <v>14445.391478788835</v>
      </c>
      <c r="R140" s="58">
        <v>8.090963192748967E-4</v>
      </c>
      <c r="S140" s="3">
        <f t="shared" si="13"/>
        <v>2.497816343296432E-4</v>
      </c>
    </row>
    <row r="141" spans="1:19">
      <c r="A141" t="s">
        <v>209</v>
      </c>
      <c r="B141" t="s">
        <v>210</v>
      </c>
      <c r="C141" s="3">
        <f>+payroll!G141</f>
        <v>8.4756130319165452E-5</v>
      </c>
      <c r="D141" s="3">
        <f>+IFR!T141</f>
        <v>6.7011978609328907E-5</v>
      </c>
      <c r="E141" s="3">
        <f>+claims!R141</f>
        <v>0</v>
      </c>
      <c r="F141" s="3">
        <f>+costs!L141</f>
        <v>0</v>
      </c>
      <c r="H141" s="3">
        <f t="shared" si="14"/>
        <v>1.8971013616061795E-5</v>
      </c>
      <c r="J141" s="16">
        <f t="shared" si="15"/>
        <v>964.96103860241249</v>
      </c>
      <c r="L141" s="6">
        <f>+J141/payroll!F141</f>
        <v>1.319649161279745E-3</v>
      </c>
      <c r="O141" s="64">
        <v>965.20064602556602</v>
      </c>
      <c r="P141" s="16">
        <f t="shared" si="17"/>
        <v>-0.23960742315352945</v>
      </c>
      <c r="R141" s="58">
        <v>1.9813548028383234E-5</v>
      </c>
      <c r="S141" s="3">
        <f t="shared" si="13"/>
        <v>-8.4253441232143956E-7</v>
      </c>
    </row>
    <row r="142" spans="1:19">
      <c r="A142" t="s">
        <v>211</v>
      </c>
      <c r="B142" t="s">
        <v>462</v>
      </c>
      <c r="C142" s="3">
        <f>+payroll!G142</f>
        <v>1.1680042079105386E-4</v>
      </c>
      <c r="D142" s="3">
        <f>+IFR!T142</f>
        <v>8.0011631221021758E-5</v>
      </c>
      <c r="E142" s="3">
        <f>+claims!R142</f>
        <v>0</v>
      </c>
      <c r="F142" s="3">
        <f>+costs!L142</f>
        <v>0</v>
      </c>
      <c r="H142" s="3">
        <f t="shared" si="14"/>
        <v>2.4601506501509453E-5</v>
      </c>
      <c r="J142" s="16">
        <f t="shared" si="15"/>
        <v>1251.3561871455061</v>
      </c>
      <c r="L142" s="6">
        <f>+J142/payroll!F142</f>
        <v>1.2418134674157715E-3</v>
      </c>
      <c r="O142" s="64">
        <v>1496.2504645682222</v>
      </c>
      <c r="P142" s="16">
        <f t="shared" si="17"/>
        <v>-244.89427742271619</v>
      </c>
      <c r="R142" s="58">
        <v>3.0714888727320582E-5</v>
      </c>
      <c r="S142" s="3">
        <f t="shared" si="13"/>
        <v>-6.1133822258111289E-6</v>
      </c>
    </row>
    <row r="143" spans="1:19" outlineLevel="1">
      <c r="A143" t="s">
        <v>212</v>
      </c>
      <c r="B143" t="s">
        <v>213</v>
      </c>
      <c r="C143" s="3">
        <f>+payroll!G143</f>
        <v>1.0091316836783374E-4</v>
      </c>
      <c r="D143" s="3">
        <f>+IFR!T143</f>
        <v>1.0202825457714184E-4</v>
      </c>
      <c r="E143" s="3">
        <f>+claims!R143</f>
        <v>0</v>
      </c>
      <c r="F143" s="3">
        <f>+costs!L143</f>
        <v>0</v>
      </c>
      <c r="H143" s="3">
        <f t="shared" si="14"/>
        <v>2.5367677868121948E-5</v>
      </c>
      <c r="J143" s="16">
        <f t="shared" si="15"/>
        <v>1290.327511115664</v>
      </c>
      <c r="L143" s="6">
        <f>+J143/payroll!F143</f>
        <v>1.4820810098763086E-3</v>
      </c>
      <c r="O143" s="64">
        <v>1575.3892309660007</v>
      </c>
      <c r="P143" s="16">
        <f t="shared" ref="P143:P168" si="18">+J143-O143</f>
        <v>-285.06171985033666</v>
      </c>
      <c r="R143" s="58">
        <v>3.2339441876332721E-5</v>
      </c>
      <c r="S143" s="3">
        <f t="shared" si="13"/>
        <v>-6.9717640082107729E-6</v>
      </c>
    </row>
    <row r="144" spans="1:19" outlineLevel="1">
      <c r="A144" t="s">
        <v>214</v>
      </c>
      <c r="B144" t="s">
        <v>215</v>
      </c>
      <c r="C144" s="3">
        <f>+payroll!G144</f>
        <v>2.3975332909986782E-5</v>
      </c>
      <c r="D144" s="3">
        <f>+IFR!T144</f>
        <v>3.4456910537017201E-5</v>
      </c>
      <c r="E144" s="3">
        <f>+claims!R144</f>
        <v>0</v>
      </c>
      <c r="F144" s="3">
        <f>+costs!L144</f>
        <v>0</v>
      </c>
      <c r="H144" s="3">
        <f t="shared" si="14"/>
        <v>7.3040304308754978E-6</v>
      </c>
      <c r="J144" s="16">
        <f t="shared" si="15"/>
        <v>371.51967381405359</v>
      </c>
      <c r="L144" s="6">
        <f>+J144/payroll!F144</f>
        <v>1.796126820759833E-3</v>
      </c>
      <c r="O144" s="64">
        <v>325.75639046704367</v>
      </c>
      <c r="P144" s="16">
        <f t="shared" si="18"/>
        <v>45.763283347009917</v>
      </c>
      <c r="R144" s="58">
        <v>6.6870965271821524E-6</v>
      </c>
      <c r="S144" s="3">
        <f t="shared" si="13"/>
        <v>6.1693390369334541E-7</v>
      </c>
    </row>
    <row r="145" spans="1:19" outlineLevel="1">
      <c r="A145" t="s">
        <v>216</v>
      </c>
      <c r="B145" t="s">
        <v>217</v>
      </c>
      <c r="C145" s="3">
        <f>+payroll!G145</f>
        <v>1.4911536657067167E-4</v>
      </c>
      <c r="D145" s="3">
        <f>+IFR!T145</f>
        <v>1.9197421584909584E-4</v>
      </c>
      <c r="E145" s="3">
        <f>+claims!R145</f>
        <v>4.7666116415708759E-5</v>
      </c>
      <c r="F145" s="3">
        <f>+costs!L145</f>
        <v>5.4336994701984845E-6</v>
      </c>
      <c r="H145" s="3">
        <f t="shared" si="14"/>
        <v>5.3046334946946345E-5</v>
      </c>
      <c r="J145" s="16">
        <f t="shared" si="15"/>
        <v>2698.203032289156</v>
      </c>
      <c r="L145" s="6">
        <f>+J145/payroll!F145</f>
        <v>2.0973555186116861E-3</v>
      </c>
      <c r="O145" s="64">
        <v>2581.650681002598</v>
      </c>
      <c r="P145" s="16">
        <f t="shared" si="18"/>
        <v>116.55235128655795</v>
      </c>
      <c r="R145" s="58">
        <v>5.2995882225298854E-5</v>
      </c>
      <c r="S145" s="3">
        <f t="shared" si="13"/>
        <v>5.0452721647491151E-8</v>
      </c>
    </row>
    <row r="146" spans="1:19" outlineLevel="1">
      <c r="A146" t="s">
        <v>509</v>
      </c>
      <c r="B146" t="s">
        <v>507</v>
      </c>
      <c r="C146" s="3">
        <f>+payroll!G146</f>
        <v>1.3284749878564539E-4</v>
      </c>
      <c r="D146" s="3">
        <f>+IFR!T146</f>
        <v>1.3917011918197856E-4</v>
      </c>
      <c r="E146" s="3">
        <f>+claims!R146</f>
        <v>0</v>
      </c>
      <c r="F146" s="3">
        <f>+costs!L146</f>
        <v>0</v>
      </c>
      <c r="H146" s="3">
        <f>(C146*$C$3)+(D146*$D$3)+(E146*$E$3)+(F146*$F$3)</f>
        <v>3.4002202245952994E-5</v>
      </c>
      <c r="J146" s="16">
        <f t="shared" si="15"/>
        <v>1729.522789770434</v>
      </c>
      <c r="L146" s="6">
        <f>+J146/payroll!F146</f>
        <v>1.5090121430560905E-3</v>
      </c>
      <c r="O146" s="64">
        <v>1966.4887457367875</v>
      </c>
      <c r="P146" s="16">
        <f>+J146-O146</f>
        <v>-236.96595596635348</v>
      </c>
      <c r="R146" s="58">
        <v>4.0367895909902758E-5</v>
      </c>
      <c r="S146" s="3">
        <f>+H146-R146</f>
        <v>-6.3656936639497639E-6</v>
      </c>
    </row>
    <row r="147" spans="1:19" outlineLevel="1">
      <c r="A147" t="s">
        <v>218</v>
      </c>
      <c r="B147" t="s">
        <v>219</v>
      </c>
      <c r="C147" s="3">
        <f>+payroll!G147</f>
        <v>9.0296039686345889E-5</v>
      </c>
      <c r="D147" s="3">
        <f>+IFR!T147</f>
        <v>1.5438485889962252E-4</v>
      </c>
      <c r="E147" s="3">
        <f>+claims!R147</f>
        <v>9.5332232831417518E-5</v>
      </c>
      <c r="F147" s="3">
        <f>+costs!L147</f>
        <v>6.4119973843773296E-5</v>
      </c>
      <c r="H147" s="3">
        <f t="shared" si="14"/>
        <v>8.3356931554222656E-5</v>
      </c>
      <c r="J147" s="16">
        <f t="shared" si="15"/>
        <v>4239.9522173750202</v>
      </c>
      <c r="L147" s="6">
        <f>+J147/payroll!F147</f>
        <v>5.4426710524002522E-3</v>
      </c>
      <c r="O147" s="64">
        <v>3106.3911825974328</v>
      </c>
      <c r="P147" s="16">
        <f t="shared" si="18"/>
        <v>1133.5610347775873</v>
      </c>
      <c r="R147" s="58">
        <v>6.3767705859689344E-5</v>
      </c>
      <c r="S147" s="3">
        <f t="shared" si="13"/>
        <v>1.9589225694533312E-5</v>
      </c>
    </row>
    <row r="148" spans="1:19" outlineLevel="1">
      <c r="A148" t="s">
        <v>220</v>
      </c>
      <c r="B148" t="s">
        <v>221</v>
      </c>
      <c r="C148" s="3">
        <f>+payroll!G148</f>
        <v>1.9886269229844796E-4</v>
      </c>
      <c r="D148" s="3">
        <f>+IFR!T148</f>
        <v>1.6109724406917133E-5</v>
      </c>
      <c r="E148" s="3">
        <f>+claims!R148</f>
        <v>0</v>
      </c>
      <c r="F148" s="3">
        <f>+costs!L148</f>
        <v>0</v>
      </c>
      <c r="H148" s="3">
        <f t="shared" si="14"/>
        <v>2.6871552088170638E-5</v>
      </c>
      <c r="J148" s="16">
        <f t="shared" si="15"/>
        <v>1366.822107486463</v>
      </c>
      <c r="L148" s="6">
        <f>+J148/payroll!F148</f>
        <v>7.9667008077343566E-4</v>
      </c>
      <c r="O148" s="64">
        <v>197.55091331021816</v>
      </c>
      <c r="P148" s="16">
        <f t="shared" si="18"/>
        <v>1169.2711941762448</v>
      </c>
      <c r="R148" s="58">
        <v>4.0553065572847766E-6</v>
      </c>
      <c r="S148" s="3">
        <f t="shared" si="13"/>
        <v>2.2816245530885862E-5</v>
      </c>
    </row>
    <row r="149" spans="1:19" outlineLevel="1">
      <c r="A149" t="s">
        <v>222</v>
      </c>
      <c r="B149" t="s">
        <v>223</v>
      </c>
      <c r="C149" s="3">
        <f>+payroll!G149</f>
        <v>1.2715009872998801E-3</v>
      </c>
      <c r="D149" s="3">
        <f>+IFR!T149</f>
        <v>4.3854249774385535E-4</v>
      </c>
      <c r="E149" s="3">
        <f>+claims!R149</f>
        <v>1.4299834924712628E-4</v>
      </c>
      <c r="F149" s="3">
        <f>+costs!L149</f>
        <v>2.2655102401812265E-6</v>
      </c>
      <c r="H149" s="3">
        <f t="shared" si="14"/>
        <v>2.3656449416164464E-4</v>
      </c>
      <c r="J149" s="16">
        <f t="shared" si="15"/>
        <v>12032.858370277361</v>
      </c>
      <c r="L149" s="6">
        <f>+J149/payroll!F149</f>
        <v>1.0969123617105467E-3</v>
      </c>
      <c r="O149" s="64">
        <v>6253.1645955245012</v>
      </c>
      <c r="P149" s="16">
        <f t="shared" si="18"/>
        <v>5779.69377475286</v>
      </c>
      <c r="R149" s="58">
        <v>1.283643743432892E-4</v>
      </c>
      <c r="S149" s="3">
        <f t="shared" si="13"/>
        <v>1.0820011981835543E-4</v>
      </c>
    </row>
    <row r="150" spans="1:19" outlineLevel="1">
      <c r="A150" t="s">
        <v>224</v>
      </c>
      <c r="B150" t="s">
        <v>225</v>
      </c>
      <c r="C150" s="3">
        <f>+payroll!G150</f>
        <v>1.1810719388067375E-3</v>
      </c>
      <c r="D150" s="3">
        <f>+IFR!T150</f>
        <v>2.5502588720839096E-3</v>
      </c>
      <c r="E150" s="3">
        <f>+claims!R150</f>
        <v>1.4299834924712629E-3</v>
      </c>
      <c r="F150" s="3">
        <f>+costs!L150</f>
        <v>2.8840073951943682E-3</v>
      </c>
      <c r="H150" s="3">
        <f t="shared" si="14"/>
        <v>2.4113183123486413E-3</v>
      </c>
      <c r="J150" s="16">
        <f t="shared" si="15"/>
        <v>122651.76074276569</v>
      </c>
      <c r="L150" s="6">
        <f>+J150/payroll!F150</f>
        <v>1.2036972367213725E-2</v>
      </c>
      <c r="O150" s="64">
        <v>199252.83585591274</v>
      </c>
      <c r="P150" s="16">
        <f t="shared" si="18"/>
        <v>-76601.075113147046</v>
      </c>
      <c r="R150" s="58">
        <v>4.0902434631380439E-3</v>
      </c>
      <c r="S150" s="3">
        <f t="shared" si="13"/>
        <v>-1.6789251507894026E-3</v>
      </c>
    </row>
    <row r="151" spans="1:19" outlineLevel="1">
      <c r="A151" t="s">
        <v>226</v>
      </c>
      <c r="B151" t="s">
        <v>227</v>
      </c>
      <c r="C151" s="3">
        <f>+payroll!G151</f>
        <v>3.3475572699895838E-4</v>
      </c>
      <c r="D151" s="3">
        <f>+IFR!T151</f>
        <v>4.6673451545596031E-4</v>
      </c>
      <c r="E151" s="3">
        <f>+claims!R151</f>
        <v>3.3366281490996137E-4</v>
      </c>
      <c r="F151" s="3">
        <f>+costs!L151</f>
        <v>3.678819752865995E-4</v>
      </c>
      <c r="H151" s="3">
        <f t="shared" si="14"/>
        <v>3.7096488771531873E-4</v>
      </c>
      <c r="J151" s="16">
        <f t="shared" si="15"/>
        <v>18869.137441961935</v>
      </c>
      <c r="L151" s="6">
        <f>+J151/payroll!F151</f>
        <v>6.5334693759114288E-3</v>
      </c>
      <c r="O151" s="64">
        <v>25262.67955049887</v>
      </c>
      <c r="P151" s="16">
        <f t="shared" si="18"/>
        <v>-6393.5421085369344</v>
      </c>
      <c r="R151" s="58">
        <v>5.1858990838906467E-4</v>
      </c>
      <c r="S151" s="3">
        <f t="shared" si="13"/>
        <v>-1.4762502067374594E-4</v>
      </c>
    </row>
    <row r="152" spans="1:19" outlineLevel="1">
      <c r="A152" t="s">
        <v>228</v>
      </c>
      <c r="B152" t="s">
        <v>229</v>
      </c>
      <c r="C152" s="3">
        <f>+payroll!G152</f>
        <v>2.8987440804371565E-4</v>
      </c>
      <c r="D152" s="3">
        <f>+IFR!T152</f>
        <v>3.7902601590718917E-4</v>
      </c>
      <c r="E152" s="3">
        <f>+claims!R152</f>
        <v>4.7666116415708759E-5</v>
      </c>
      <c r="F152" s="3">
        <f>+costs!L152</f>
        <v>1.1959741235419609E-4</v>
      </c>
      <c r="H152" s="3">
        <f t="shared" si="14"/>
        <v>1.6252091786873705E-4</v>
      </c>
      <c r="J152" s="16">
        <f t="shared" si="15"/>
        <v>8266.6301798685636</v>
      </c>
      <c r="L152" s="6">
        <f>+J152/payroll!F152</f>
        <v>3.3055098987646017E-3</v>
      </c>
      <c r="O152" s="64">
        <v>8836.9031735292647</v>
      </c>
      <c r="P152" s="16">
        <f t="shared" si="18"/>
        <v>-570.2729936607011</v>
      </c>
      <c r="R152" s="58">
        <v>1.8140311672176041E-4</v>
      </c>
      <c r="S152" s="3">
        <f t="shared" si="13"/>
        <v>-1.8882198853023362E-5</v>
      </c>
    </row>
    <row r="153" spans="1:19" outlineLevel="1">
      <c r="A153" t="s">
        <v>230</v>
      </c>
      <c r="B153" t="s">
        <v>231</v>
      </c>
      <c r="C153" s="3">
        <f>+payroll!G153</f>
        <v>1.5547470510850986E-4</v>
      </c>
      <c r="D153" s="3">
        <f>+IFR!T153</f>
        <v>2.4567329720548626E-4</v>
      </c>
      <c r="E153" s="3">
        <f>+claims!R153</f>
        <v>4.7666116415708759E-5</v>
      </c>
      <c r="F153" s="3">
        <f>+costs!L153</f>
        <v>6.740686563073249E-6</v>
      </c>
      <c r="H153" s="3">
        <f t="shared" si="14"/>
        <v>6.1337829689449779E-5</v>
      </c>
      <c r="J153" s="16">
        <f t="shared" si="15"/>
        <v>3119.9501007493536</v>
      </c>
      <c r="L153" s="6">
        <f>+J153/payroll!F153</f>
        <v>2.325989414610785E-3</v>
      </c>
      <c r="O153" s="64">
        <v>3051.8931531772478</v>
      </c>
      <c r="P153" s="16">
        <f t="shared" si="18"/>
        <v>68.056947572105855</v>
      </c>
      <c r="R153" s="58">
        <v>6.2648975440459526E-5</v>
      </c>
      <c r="S153" s="3">
        <f t="shared" si="13"/>
        <v>-1.3111457510097465E-6</v>
      </c>
    </row>
    <row r="154" spans="1:19" outlineLevel="1">
      <c r="A154" t="s">
        <v>232</v>
      </c>
      <c r="B154" t="s">
        <v>233</v>
      </c>
      <c r="C154" s="3">
        <f>+payroll!G154</f>
        <v>1.197238632943048E-4</v>
      </c>
      <c r="D154" s="3">
        <f>+IFR!T154</f>
        <v>5.6384035424209967E-5</v>
      </c>
      <c r="E154" s="3">
        <f>+claims!R154</f>
        <v>4.7666116415708759E-5</v>
      </c>
      <c r="F154" s="3">
        <f>+costs!L154</f>
        <v>1.0454997481203101E-5</v>
      </c>
      <c r="H154" s="3">
        <f t="shared" si="14"/>
        <v>3.543640329089252E-5</v>
      </c>
      <c r="J154" s="16">
        <f t="shared" si="15"/>
        <v>1802.4734585063309</v>
      </c>
      <c r="L154" s="6">
        <f>+J154/payroll!F154</f>
        <v>1.7450504361700044E-3</v>
      </c>
      <c r="O154" s="64">
        <v>1411.7158088613553</v>
      </c>
      <c r="P154" s="16">
        <f t="shared" si="18"/>
        <v>390.75764964497557</v>
      </c>
      <c r="R154" s="58">
        <v>2.8979569270368534E-5</v>
      </c>
      <c r="S154" s="3">
        <f t="shared" si="13"/>
        <v>6.4568340205239863E-6</v>
      </c>
    </row>
    <row r="155" spans="1:19" outlineLevel="1">
      <c r="A155" t="s">
        <v>234</v>
      </c>
      <c r="B155" t="s">
        <v>235</v>
      </c>
      <c r="C155" s="3">
        <f>+payroll!G155</f>
        <v>3.1344315603868626E-4</v>
      </c>
      <c r="D155" s="3">
        <f>+IFR!T155</f>
        <v>2.0539898618819345E-4</v>
      </c>
      <c r="E155" s="3">
        <f>+claims!R155</f>
        <v>0</v>
      </c>
      <c r="F155" s="3">
        <f>+costs!L155</f>
        <v>7.1041681806183013E-8</v>
      </c>
      <c r="H155" s="3">
        <f t="shared" si="14"/>
        <v>6.4897892787443677E-5</v>
      </c>
      <c r="J155" s="16">
        <f t="shared" si="15"/>
        <v>3301.0327911134468</v>
      </c>
      <c r="L155" s="6">
        <f>+J155/payroll!F155</f>
        <v>1.2207054245052071E-3</v>
      </c>
      <c r="O155" s="64">
        <v>2391.4016098284765</v>
      </c>
      <c r="P155" s="16">
        <f t="shared" si="18"/>
        <v>909.63118128497035</v>
      </c>
      <c r="R155" s="58">
        <v>4.9090467196221142E-5</v>
      </c>
      <c r="S155" s="3">
        <f t="shared" si="13"/>
        <v>1.5807425591222535E-5</v>
      </c>
    </row>
    <row r="156" spans="1:19" outlineLevel="1">
      <c r="A156" t="s">
        <v>236</v>
      </c>
      <c r="B156" t="s">
        <v>237</v>
      </c>
      <c r="C156" s="3">
        <f>+payroll!G156</f>
        <v>5.6266731197582851E-4</v>
      </c>
      <c r="D156" s="3">
        <f>+IFR!T156</f>
        <v>4.734469006255091E-4</v>
      </c>
      <c r="E156" s="3">
        <f>+claims!R156</f>
        <v>4.7666116415708759E-5</v>
      </c>
      <c r="F156" s="3">
        <f>+costs!L156</f>
        <v>4.1390232712974747E-5</v>
      </c>
      <c r="H156" s="3">
        <f t="shared" si="14"/>
        <v>1.6149833366530837E-4</v>
      </c>
      <c r="J156" s="16">
        <f t="shared" si="15"/>
        <v>8214.6164111280505</v>
      </c>
      <c r="L156" s="6">
        <f>+J156/payroll!F156</f>
        <v>1.6922145714796484E-3</v>
      </c>
      <c r="O156" s="64">
        <v>7491.4936906005805</v>
      </c>
      <c r="P156" s="16">
        <f t="shared" si="18"/>
        <v>723.12272052746994</v>
      </c>
      <c r="R156" s="58">
        <v>1.5378467747017329E-4</v>
      </c>
      <c r="S156" s="3">
        <f t="shared" si="13"/>
        <v>7.7136561951350797E-6</v>
      </c>
    </row>
    <row r="157" spans="1:19" outlineLevel="1">
      <c r="A157" t="s">
        <v>238</v>
      </c>
      <c r="B157" t="s">
        <v>239</v>
      </c>
      <c r="C157" s="3">
        <f>+payroll!G157</f>
        <v>3.6000852132431725E-4</v>
      </c>
      <c r="D157" s="3">
        <f>+IFR!T157</f>
        <v>7.45522246164554E-4</v>
      </c>
      <c r="E157" s="3">
        <f>+claims!R157</f>
        <v>1.9066446566283504E-4</v>
      </c>
      <c r="F157" s="3">
        <f>+costs!L157</f>
        <v>2.4254349578066898E-5</v>
      </c>
      <c r="H157" s="3">
        <f t="shared" si="14"/>
        <v>1.8134362553237429E-4</v>
      </c>
      <c r="J157" s="16">
        <f t="shared" si="15"/>
        <v>9224.0476328313907</v>
      </c>
      <c r="L157" s="6">
        <f>+J157/payroll!F157</f>
        <v>2.9698094442388899E-3</v>
      </c>
      <c r="O157" s="64">
        <v>11270.245417973205</v>
      </c>
      <c r="P157" s="16">
        <f t="shared" si="18"/>
        <v>-2046.1977851418142</v>
      </c>
      <c r="R157" s="58">
        <v>2.3135453731841304E-4</v>
      </c>
      <c r="S157" s="3">
        <f t="shared" si="13"/>
        <v>-5.0010911786038751E-5</v>
      </c>
    </row>
    <row r="158" spans="1:19" outlineLevel="1">
      <c r="A158" t="s">
        <v>240</v>
      </c>
      <c r="B158" t="s">
        <v>241</v>
      </c>
      <c r="C158" s="3">
        <f>+payroll!G158</f>
        <v>5.3881938168536918E-5</v>
      </c>
      <c r="D158" s="3">
        <f>+IFR!T158</f>
        <v>7.6968683277492975E-5</v>
      </c>
      <c r="E158" s="3">
        <f>+claims!R158</f>
        <v>4.7666116415708759E-5</v>
      </c>
      <c r="F158" s="3">
        <f>+costs!L158</f>
        <v>1.9281971408711092E-6</v>
      </c>
      <c r="H158" s="3">
        <f t="shared" si="14"/>
        <v>2.4663163427632715E-5</v>
      </c>
      <c r="J158" s="16">
        <f t="shared" si="15"/>
        <v>1254.492368093611</v>
      </c>
      <c r="L158" s="6">
        <f>+J158/payroll!F158</f>
        <v>2.6986380652178439E-3</v>
      </c>
      <c r="O158" s="64">
        <v>2390.4016506768653</v>
      </c>
      <c r="P158" s="16">
        <f t="shared" si="18"/>
        <v>-1135.9092825832543</v>
      </c>
      <c r="R158" s="58">
        <v>4.9069940128861161E-5</v>
      </c>
      <c r="S158" s="3">
        <f t="shared" si="13"/>
        <v>-2.4406776701228446E-5</v>
      </c>
    </row>
    <row r="159" spans="1:19" outlineLevel="1">
      <c r="A159" t="s">
        <v>242</v>
      </c>
      <c r="B159" t="s">
        <v>243</v>
      </c>
      <c r="C159" s="3">
        <f>+payroll!G159</f>
        <v>4.7214108785532678E-5</v>
      </c>
      <c r="D159" s="3">
        <f>+IFR!T159</f>
        <v>7.6073698588219798E-5</v>
      </c>
      <c r="E159" s="3">
        <f>+claims!R159</f>
        <v>0</v>
      </c>
      <c r="F159" s="3">
        <f>+costs!L159</f>
        <v>0</v>
      </c>
      <c r="H159" s="3">
        <f t="shared" si="14"/>
        <v>1.5410975921719058E-5</v>
      </c>
      <c r="J159" s="16">
        <f t="shared" si="15"/>
        <v>783.8796403956128</v>
      </c>
      <c r="L159" s="6">
        <f>+J159/payroll!F159</f>
        <v>1.9244091622480318E-3</v>
      </c>
      <c r="O159" s="64">
        <v>783.21209234978903</v>
      </c>
      <c r="P159" s="16">
        <f t="shared" si="18"/>
        <v>0.66754804582376437</v>
      </c>
      <c r="R159" s="58">
        <v>1.6077704125129675E-5</v>
      </c>
      <c r="S159" s="3">
        <f t="shared" si="13"/>
        <v>-6.6672820341061683E-7</v>
      </c>
    </row>
    <row r="160" spans="1:19" outlineLevel="1">
      <c r="A160" t="s">
        <v>244</v>
      </c>
      <c r="B160" t="s">
        <v>245</v>
      </c>
      <c r="C160" s="3">
        <f>+payroll!G160</f>
        <v>2.768880067979797E-4</v>
      </c>
      <c r="D160" s="3">
        <f>+IFR!T160</f>
        <v>4.2959265085112355E-5</v>
      </c>
      <c r="E160" s="3">
        <f>+claims!R160</f>
        <v>0</v>
      </c>
      <c r="F160" s="3">
        <f>+costs!L160</f>
        <v>0</v>
      </c>
      <c r="H160" s="3">
        <f t="shared" si="14"/>
        <v>3.9980908985386506E-5</v>
      </c>
      <c r="J160" s="16">
        <f t="shared" si="15"/>
        <v>2033.6298439079367</v>
      </c>
      <c r="L160" s="6">
        <f>+J160/payroll!F160</f>
        <v>8.5130971434108375E-4</v>
      </c>
      <c r="O160" s="64">
        <v>523.00748920282274</v>
      </c>
      <c r="P160" s="16">
        <f t="shared" si="18"/>
        <v>1510.622354705114</v>
      </c>
      <c r="R160" s="58">
        <v>1.0736248519097832E-5</v>
      </c>
      <c r="S160" s="3">
        <f t="shared" si="13"/>
        <v>2.9244660466288675E-5</v>
      </c>
    </row>
    <row r="161" spans="1:19" outlineLevel="1">
      <c r="A161" t="s">
        <v>246</v>
      </c>
      <c r="B161" t="s">
        <v>247</v>
      </c>
      <c r="C161" s="3">
        <f>+payroll!G161</f>
        <v>2.6852180208529616E-4</v>
      </c>
      <c r="D161" s="3">
        <f>+IFR!T161</f>
        <v>5.2759347432653609E-4</v>
      </c>
      <c r="E161" s="3">
        <f>+claims!R161</f>
        <v>1.9066446566283504E-4</v>
      </c>
      <c r="F161" s="3">
        <f>+costs!L161</f>
        <v>2.0878430873401176E-5</v>
      </c>
      <c r="H161" s="3">
        <f t="shared" si="14"/>
        <v>1.4064113792494498E-4</v>
      </c>
      <c r="J161" s="16">
        <f t="shared" si="15"/>
        <v>7153.71467591898</v>
      </c>
      <c r="L161" s="6">
        <f>+J161/payroll!F161</f>
        <v>3.0879615843424726E-3</v>
      </c>
      <c r="O161" s="64">
        <v>7522.5731803687731</v>
      </c>
      <c r="P161" s="16">
        <f t="shared" si="18"/>
        <v>-368.85850444979314</v>
      </c>
      <c r="R161" s="58">
        <v>1.5442267431130203E-4</v>
      </c>
      <c r="S161" s="3">
        <f t="shared" si="13"/>
        <v>-1.3781536386357052E-5</v>
      </c>
    </row>
    <row r="162" spans="1:19" outlineLevel="1">
      <c r="A162" t="s">
        <v>248</v>
      </c>
      <c r="B162" t="s">
        <v>249</v>
      </c>
      <c r="C162" s="3">
        <f>+payroll!G162</f>
        <v>3.5986150928652257E-5</v>
      </c>
      <c r="D162" s="3">
        <f>+IFR!T162</f>
        <v>4.3854249774385525E-5</v>
      </c>
      <c r="E162" s="3">
        <f>+claims!R162</f>
        <v>0</v>
      </c>
      <c r="F162" s="3">
        <f>+costs!L162</f>
        <v>0</v>
      </c>
      <c r="H162" s="3">
        <f t="shared" si="14"/>
        <v>9.9800500878797219E-6</v>
      </c>
      <c r="J162" s="16">
        <f t="shared" ref="J162:J169" si="19">(+H162*$J$275)</f>
        <v>507.63547446674005</v>
      </c>
      <c r="L162" s="6">
        <f>+J162/payroll!F162</f>
        <v>1.6350701656126718E-3</v>
      </c>
      <c r="O162" s="64">
        <v>531.49595373061766</v>
      </c>
      <c r="P162" s="16">
        <f t="shared" si="18"/>
        <v>-23.860479263877608</v>
      </c>
      <c r="R162" s="58">
        <v>1.0910498920090868E-5</v>
      </c>
      <c r="S162" s="3">
        <f t="shared" si="13"/>
        <v>-9.3044883221114638E-7</v>
      </c>
    </row>
    <row r="163" spans="1:19" outlineLevel="1">
      <c r="A163" t="s">
        <v>250</v>
      </c>
      <c r="B163" t="s">
        <v>251</v>
      </c>
      <c r="C163" s="3">
        <f>+payroll!G163</f>
        <v>4.2222155658013426E-5</v>
      </c>
      <c r="D163" s="3">
        <f>+IFR!T163</f>
        <v>3.4009418192380612E-5</v>
      </c>
      <c r="E163" s="3">
        <f>+claims!R163</f>
        <v>0</v>
      </c>
      <c r="F163" s="3">
        <f>+costs!L163</f>
        <v>0</v>
      </c>
      <c r="H163" s="3">
        <f t="shared" si="14"/>
        <v>9.5289467312992548E-6</v>
      </c>
      <c r="J163" s="16">
        <f t="shared" si="19"/>
        <v>484.69009198520632</v>
      </c>
      <c r="L163" s="6">
        <f>+J163/payroll!F163</f>
        <v>1.3305878916623545E-3</v>
      </c>
      <c r="O163" s="64">
        <v>487.24659963432634</v>
      </c>
      <c r="P163" s="16">
        <f t="shared" si="18"/>
        <v>-2.5565076491200216</v>
      </c>
      <c r="R163" s="58">
        <v>1.0002152343426247E-5</v>
      </c>
      <c r="S163" s="3">
        <f t="shared" si="13"/>
        <v>-4.7320561212699184E-7</v>
      </c>
    </row>
    <row r="164" spans="1:19" outlineLevel="1">
      <c r="A164" t="s">
        <v>252</v>
      </c>
      <c r="B164" t="s">
        <v>253</v>
      </c>
      <c r="C164" s="3">
        <f>+payroll!G164</f>
        <v>2.4794261046460293E-5</v>
      </c>
      <c r="D164" s="3">
        <f>+IFR!T164</f>
        <v>5.2804096667117275E-5</v>
      </c>
      <c r="E164" s="3">
        <f>+claims!R164</f>
        <v>4.7666116415708759E-5</v>
      </c>
      <c r="F164" s="3">
        <f>+costs!L164</f>
        <v>6.7796245987973967E-6</v>
      </c>
      <c r="H164" s="3">
        <f t="shared" si="14"/>
        <v>2.0917486935831947E-5</v>
      </c>
      <c r="J164" s="16">
        <f t="shared" si="19"/>
        <v>1063.968448236395</v>
      </c>
      <c r="L164" s="6">
        <f>+J164/payroll!F164</f>
        <v>4.9739040988698293E-3</v>
      </c>
      <c r="O164" s="64">
        <v>619.30726471758578</v>
      </c>
      <c r="P164" s="16">
        <f t="shared" si="18"/>
        <v>444.66118351880925</v>
      </c>
      <c r="R164" s="58">
        <v>1.2713081248272924E-5</v>
      </c>
      <c r="S164" s="3">
        <f t="shared" si="13"/>
        <v>8.2044056875590228E-6</v>
      </c>
    </row>
    <row r="165" spans="1:19" outlineLevel="1">
      <c r="A165" t="s">
        <v>500</v>
      </c>
      <c r="B165" t="s">
        <v>501</v>
      </c>
      <c r="C165" s="3">
        <f>+payroll!G165</f>
        <v>1.6610861169446026E-3</v>
      </c>
      <c r="D165" s="3">
        <f>+IFR!T165</f>
        <v>1.0739816271278089E-5</v>
      </c>
      <c r="E165" s="3">
        <f>+claims!R165</f>
        <v>0</v>
      </c>
      <c r="F165" s="3">
        <f>+costs!L165</f>
        <v>0</v>
      </c>
      <c r="H165" s="3">
        <f>(C165*$C$3)+(D165*$D$3)+(E165*$E$3)+(F165*$F$3)</f>
        <v>2.0897824165198509E-4</v>
      </c>
      <c r="J165" s="16">
        <f t="shared" si="19"/>
        <v>10629.683009613871</v>
      </c>
      <c r="L165" s="6">
        <f>+J165/payroll!F165</f>
        <v>7.4173366815708268E-4</v>
      </c>
      <c r="O165" s="64">
        <v>95.511094686689617</v>
      </c>
      <c r="P165" s="16">
        <f t="shared" si="18"/>
        <v>10534.171914927181</v>
      </c>
      <c r="R165" s="58">
        <v>1.9606427633576797E-6</v>
      </c>
      <c r="S165" s="3">
        <f>+H165-R165</f>
        <v>2.070175988886274E-4</v>
      </c>
    </row>
    <row r="166" spans="1:19" outlineLevel="1">
      <c r="A166" t="s">
        <v>254</v>
      </c>
      <c r="B166" t="s">
        <v>255</v>
      </c>
      <c r="C166" s="3">
        <f>+payroll!G166</f>
        <v>1.6516568284303313E-3</v>
      </c>
      <c r="D166" s="3">
        <f>+IFR!T166</f>
        <v>3.2425295292367096E-3</v>
      </c>
      <c r="E166" s="3">
        <f>+claims!R166</f>
        <v>7.1499174623563145E-4</v>
      </c>
      <c r="F166" s="3">
        <f>+costs!L166</f>
        <v>7.2692285823550964E-4</v>
      </c>
      <c r="H166" s="3">
        <f t="shared" si="14"/>
        <v>1.1551757715850305E-3</v>
      </c>
      <c r="J166" s="16">
        <f t="shared" si="19"/>
        <v>58758.041867266104</v>
      </c>
      <c r="L166" s="6">
        <f>+J166/payroll!F166</f>
        <v>4.1235125882561046E-3</v>
      </c>
      <c r="O166" s="64">
        <v>66697.076152241701</v>
      </c>
      <c r="P166" s="16">
        <f t="shared" si="18"/>
        <v>-7939.034284975598</v>
      </c>
      <c r="R166" s="58">
        <v>1.3691513025159863E-3</v>
      </c>
      <c r="S166" s="3">
        <f t="shared" si="13"/>
        <v>-2.1397553093095581E-4</v>
      </c>
    </row>
    <row r="167" spans="1:19" outlineLevel="1">
      <c r="A167" t="s">
        <v>256</v>
      </c>
      <c r="B167" t="s">
        <v>257</v>
      </c>
      <c r="C167" s="3">
        <f>+payroll!G167</f>
        <v>5.607192582818585E-5</v>
      </c>
      <c r="D167" s="3">
        <f>+IFR!T167</f>
        <v>6.4438897627668533E-5</v>
      </c>
      <c r="E167" s="3">
        <f>+claims!R167</f>
        <v>0</v>
      </c>
      <c r="F167" s="3">
        <f>+costs!L167</f>
        <v>0</v>
      </c>
      <c r="H167" s="3">
        <f t="shared" si="14"/>
        <v>1.5063852931981799E-5</v>
      </c>
      <c r="J167" s="16">
        <f t="shared" si="19"/>
        <v>766.22322163599279</v>
      </c>
      <c r="L167" s="6">
        <f>+J167/payroll!F167</f>
        <v>1.5839069517446E-3</v>
      </c>
      <c r="O167" s="64">
        <v>781.56682284480883</v>
      </c>
      <c r="P167" s="16">
        <f t="shared" si="18"/>
        <v>-15.34360120881604</v>
      </c>
      <c r="R167" s="58">
        <v>1.6043930187564681E-5</v>
      </c>
      <c r="S167" s="3">
        <f t="shared" si="13"/>
        <v>-9.8007725558288267E-7</v>
      </c>
    </row>
    <row r="168" spans="1:19" outlineLevel="1">
      <c r="A168" t="s">
        <v>258</v>
      </c>
      <c r="B168" t="s">
        <v>259</v>
      </c>
      <c r="C168" s="3">
        <f>+payroll!G168</f>
        <v>2.3353243510500324E-4</v>
      </c>
      <c r="D168" s="3">
        <f>+IFR!T168</f>
        <v>5.1014127288570922E-5</v>
      </c>
      <c r="E168" s="3">
        <f>+claims!R168</f>
        <v>0</v>
      </c>
      <c r="F168" s="3">
        <f>+costs!L168</f>
        <v>0</v>
      </c>
      <c r="H168" s="3">
        <f t="shared" si="14"/>
        <v>3.5568320299196768E-5</v>
      </c>
      <c r="J168" s="16">
        <f t="shared" si="19"/>
        <v>1809.1834201308807</v>
      </c>
      <c r="L168" s="6">
        <f>+J168/payroll!F168</f>
        <v>8.979563352230391E-4</v>
      </c>
      <c r="O168" s="64">
        <v>677.0308418224256</v>
      </c>
      <c r="P168" s="16">
        <f t="shared" si="18"/>
        <v>1132.1525783084551</v>
      </c>
      <c r="R168" s="58">
        <v>1.3898025406823075E-5</v>
      </c>
      <c r="S168" s="3">
        <f t="shared" si="13"/>
        <v>2.1670294892373691E-5</v>
      </c>
    </row>
    <row r="169" spans="1:19" outlineLevel="1">
      <c r="A169" t="s">
        <v>260</v>
      </c>
      <c r="B169" t="s">
        <v>261</v>
      </c>
      <c r="C169" s="3">
        <f>+payroll!G169</f>
        <v>2.2430480305614834E-4</v>
      </c>
      <c r="D169" s="3">
        <f>+IFR!T169</f>
        <v>4.3541005133139915E-4</v>
      </c>
      <c r="E169" s="3">
        <f>+claims!R169</f>
        <v>4.7666116415708759E-5</v>
      </c>
      <c r="F169" s="3">
        <f>+costs!L169</f>
        <v>1.413405733696837E-5</v>
      </c>
      <c r="H169" s="3">
        <f t="shared" si="14"/>
        <v>9.8094708662980768E-5</v>
      </c>
      <c r="J169" s="16">
        <f t="shared" si="19"/>
        <v>4989.5895848542978</v>
      </c>
      <c r="L169" s="6">
        <f>+J169/payroll!F169</f>
        <v>2.5783749835138949E-3</v>
      </c>
      <c r="O169" s="64">
        <v>6179.2934752103374</v>
      </c>
      <c r="P169" s="16">
        <f t="shared" ref="P169:P232" si="20">+J169-O169</f>
        <v>-1189.7038903560397</v>
      </c>
      <c r="R169" s="58">
        <v>1.2684795493735318E-4</v>
      </c>
      <c r="S169" s="3">
        <f t="shared" ref="S169:S232" si="21">+H169-R169</f>
        <v>-2.875324627437241E-5</v>
      </c>
    </row>
    <row r="170" spans="1:19" outlineLevel="1">
      <c r="A170" t="s">
        <v>262</v>
      </c>
      <c r="B170" t="s">
        <v>263</v>
      </c>
      <c r="C170" s="3">
        <f>+payroll!G170</f>
        <v>1.0557414629618407E-4</v>
      </c>
      <c r="D170" s="3">
        <f>+IFR!T170</f>
        <v>2.6849540678195222E-5</v>
      </c>
      <c r="E170" s="3">
        <f>+claims!R170</f>
        <v>0</v>
      </c>
      <c r="F170" s="3">
        <f>+costs!L170</f>
        <v>0</v>
      </c>
      <c r="H170" s="3">
        <f t="shared" si="14"/>
        <v>1.6552960871797412E-5</v>
      </c>
      <c r="J170" s="16">
        <f t="shared" ref="J170:J201" si="22">(+H170*$J$275)</f>
        <v>841.96673082724635</v>
      </c>
      <c r="L170" s="6">
        <f>+J170/payroll!F170</f>
        <v>9.2439413335303384E-4</v>
      </c>
      <c r="O170" s="64">
        <v>423.85133760490163</v>
      </c>
      <c r="P170" s="16">
        <f t="shared" si="20"/>
        <v>418.11539322234472</v>
      </c>
      <c r="R170" s="58">
        <v>8.700780370495889E-6</v>
      </c>
      <c r="S170" s="3">
        <f t="shared" si="21"/>
        <v>7.8521805013015228E-6</v>
      </c>
    </row>
    <row r="171" spans="1:19" outlineLevel="1">
      <c r="A171" t="s">
        <v>264</v>
      </c>
      <c r="B171" t="s">
        <v>265</v>
      </c>
      <c r="C171" s="3">
        <f>+payroll!G171</f>
        <v>1.5240570828434422E-4</v>
      </c>
      <c r="D171" s="3">
        <f>+IFR!T171</f>
        <v>1.5751730531207863E-4</v>
      </c>
      <c r="E171" s="3">
        <f>+claims!R171</f>
        <v>9.5332232831417518E-5</v>
      </c>
      <c r="F171" s="3">
        <f>+costs!L171</f>
        <v>1.5138982392897601E-5</v>
      </c>
      <c r="H171" s="3">
        <f t="shared" ref="H171:H235" si="23">(C171*$C$3)+(D171*$D$3)+(E171*$E$3)+(F171*$F$3)</f>
        <v>6.2123601060004043E-5</v>
      </c>
      <c r="J171" s="16">
        <f t="shared" si="22"/>
        <v>3159.9183793653215</v>
      </c>
      <c r="L171" s="6">
        <f>+J171/payroll!F171</f>
        <v>2.4032251424017182E-3</v>
      </c>
      <c r="O171" s="64">
        <v>2845.9459401948507</v>
      </c>
      <c r="P171" s="16">
        <f t="shared" si="20"/>
        <v>313.97243917047081</v>
      </c>
      <c r="R171" s="58">
        <v>5.8421310433664331E-5</v>
      </c>
      <c r="S171" s="3">
        <f t="shared" si="21"/>
        <v>3.7022906263397117E-6</v>
      </c>
    </row>
    <row r="172" spans="1:19" outlineLevel="1">
      <c r="A172" t="s">
        <v>266</v>
      </c>
      <c r="B172" t="s">
        <v>267</v>
      </c>
      <c r="C172" s="3">
        <f>+payroll!G172</f>
        <v>5.7002981074021346E-4</v>
      </c>
      <c r="D172" s="3">
        <f>+IFR!T172</f>
        <v>1.5751730531207863E-4</v>
      </c>
      <c r="E172" s="3">
        <f>+claims!R172</f>
        <v>0</v>
      </c>
      <c r="F172" s="3">
        <f>+costs!L172</f>
        <v>0</v>
      </c>
      <c r="H172" s="3">
        <f t="shared" si="23"/>
        <v>9.0943389506536508E-5</v>
      </c>
      <c r="J172" s="16">
        <f t="shared" si="22"/>
        <v>4625.8375734837891</v>
      </c>
      <c r="L172" s="6">
        <f>+J172/payroll!F172</f>
        <v>9.4061659902999761E-4</v>
      </c>
      <c r="O172" s="64">
        <v>2237.4692213925418</v>
      </c>
      <c r="P172" s="16">
        <f t="shared" si="20"/>
        <v>2388.3683520912473</v>
      </c>
      <c r="R172" s="58">
        <v>4.5930557612697772E-5</v>
      </c>
      <c r="S172" s="3">
        <f t="shared" si="21"/>
        <v>4.5012831893838736E-5</v>
      </c>
    </row>
    <row r="173" spans="1:19" outlineLevel="1">
      <c r="A173" t="s">
        <v>268</v>
      </c>
      <c r="B173" t="s">
        <v>269</v>
      </c>
      <c r="C173" s="3">
        <f>+payroll!G173</f>
        <v>4.7617574319312321E-4</v>
      </c>
      <c r="D173" s="3">
        <f>+IFR!T173</f>
        <v>1.157215203230214E-3</v>
      </c>
      <c r="E173" s="3">
        <f>+claims!R173</f>
        <v>2.5288129130018122E-3</v>
      </c>
      <c r="F173" s="3">
        <f>+costs!L173</f>
        <v>2.2549872585083206E-3</v>
      </c>
      <c r="H173" s="3">
        <f t="shared" si="23"/>
        <v>1.9364881603581813E-3</v>
      </c>
      <c r="J173" s="16">
        <f t="shared" si="22"/>
        <v>98499.514273629888</v>
      </c>
      <c r="L173" s="6">
        <f>+J173/payroll!F173</f>
        <v>2.3976547559556388E-2</v>
      </c>
      <c r="O173" s="64">
        <v>80179.838486580644</v>
      </c>
      <c r="P173" s="16">
        <f t="shared" si="20"/>
        <v>18319.675787049244</v>
      </c>
      <c r="R173" s="58">
        <v>1.6459241788777217E-3</v>
      </c>
      <c r="S173" s="3">
        <f t="shared" si="21"/>
        <v>2.905639814804596E-4</v>
      </c>
    </row>
    <row r="174" spans="1:19" outlineLevel="1">
      <c r="A174" t="s">
        <v>270</v>
      </c>
      <c r="B174" t="s">
        <v>271</v>
      </c>
      <c r="C174" s="3">
        <f>+payroll!G174</f>
        <v>4.2400805333444849E-5</v>
      </c>
      <c r="D174" s="3">
        <f>+IFR!T174</f>
        <v>2.5059571299648876E-5</v>
      </c>
      <c r="E174" s="3">
        <f>+claims!R174</f>
        <v>0</v>
      </c>
      <c r="F174" s="3">
        <f>+costs!L174</f>
        <v>0</v>
      </c>
      <c r="H174" s="3">
        <f t="shared" si="23"/>
        <v>8.4325470791367157E-6</v>
      </c>
      <c r="J174" s="16">
        <f t="shared" si="22"/>
        <v>428.9216987677587</v>
      </c>
      <c r="L174" s="6">
        <f>+J174/payroll!F174</f>
        <v>1.1725293960478593E-3</v>
      </c>
      <c r="O174" s="64">
        <v>380.54220273320317</v>
      </c>
      <c r="P174" s="16">
        <f t="shared" si="20"/>
        <v>48.37949603455553</v>
      </c>
      <c r="R174" s="58">
        <v>7.8117345255914347E-6</v>
      </c>
      <c r="S174" s="3">
        <f t="shared" si="21"/>
        <v>6.2081255354528101E-7</v>
      </c>
    </row>
    <row r="175" spans="1:19" outlineLevel="1">
      <c r="A175" t="s">
        <v>272</v>
      </c>
      <c r="B175" t="s">
        <v>273</v>
      </c>
      <c r="C175" s="3">
        <f>+payroll!G175</f>
        <v>5.2907873407099161E-5</v>
      </c>
      <c r="D175" s="3">
        <f>+IFR!T175</f>
        <v>5.8174004802756319E-5</v>
      </c>
      <c r="E175" s="3">
        <f>+claims!R175</f>
        <v>0</v>
      </c>
      <c r="F175" s="3">
        <f>+costs!L175</f>
        <v>0</v>
      </c>
      <c r="H175" s="3">
        <f t="shared" si="23"/>
        <v>1.3885234776231935E-5</v>
      </c>
      <c r="J175" s="16">
        <f t="shared" si="22"/>
        <v>706.27278236557152</v>
      </c>
      <c r="L175" s="6">
        <f>+J175/payroll!F175</f>
        <v>1.5472909735703368E-3</v>
      </c>
      <c r="O175" s="64">
        <v>676.64689170259589</v>
      </c>
      <c r="P175" s="16">
        <f t="shared" si="20"/>
        <v>29.625890662975621</v>
      </c>
      <c r="R175" s="58">
        <v>1.389014371489604E-5</v>
      </c>
      <c r="S175" s="3">
        <f t="shared" si="21"/>
        <v>-4.9089386641049273E-9</v>
      </c>
    </row>
    <row r="176" spans="1:19" outlineLevel="1">
      <c r="A176" t="s">
        <v>274</v>
      </c>
      <c r="B176" t="s">
        <v>275</v>
      </c>
      <c r="C176" s="3">
        <f>+payroll!G176</f>
        <v>7.2043782798090835E-5</v>
      </c>
      <c r="D176" s="3">
        <f>+IFR!T176</f>
        <v>4.83291732207514E-5</v>
      </c>
      <c r="E176" s="3">
        <f>+claims!R176</f>
        <v>0</v>
      </c>
      <c r="F176" s="3">
        <f>+costs!L176</f>
        <v>0</v>
      </c>
      <c r="H176" s="3">
        <f t="shared" si="23"/>
        <v>1.5046619502355279E-5</v>
      </c>
      <c r="J176" s="16">
        <f t="shared" si="22"/>
        <v>765.34664284649637</v>
      </c>
      <c r="L176" s="6">
        <f>+J176/payroll!F176</f>
        <v>1.2313499607643078E-3</v>
      </c>
      <c r="O176" s="64">
        <v>606.65990052177256</v>
      </c>
      <c r="P176" s="16">
        <f t="shared" si="20"/>
        <v>158.68674232472381</v>
      </c>
      <c r="R176" s="58">
        <v>1.2453457346281087E-5</v>
      </c>
      <c r="S176" s="3">
        <f t="shared" si="21"/>
        <v>2.5931621560741928E-6</v>
      </c>
    </row>
    <row r="177" spans="1:19" outlineLevel="1">
      <c r="A177" t="s">
        <v>276</v>
      </c>
      <c r="B177" t="s">
        <v>277</v>
      </c>
      <c r="C177" s="3">
        <f>+payroll!G177</f>
        <v>5.1029417193875511E-5</v>
      </c>
      <c r="D177" s="3">
        <f>+IFR!T177</f>
        <v>8.8603484238044226E-5</v>
      </c>
      <c r="E177" s="3">
        <f>+claims!R177</f>
        <v>0</v>
      </c>
      <c r="F177" s="3">
        <f>+costs!L177</f>
        <v>7.7786145268795334E-8</v>
      </c>
      <c r="H177" s="3">
        <f t="shared" si="23"/>
        <v>1.7500784366151245E-5</v>
      </c>
      <c r="J177" s="16">
        <f t="shared" si="22"/>
        <v>890.17779440210381</v>
      </c>
      <c r="L177" s="6">
        <f>+J177/payroll!F177</f>
        <v>2.0219759042665909E-3</v>
      </c>
      <c r="O177" s="64">
        <v>1118.6366945131347</v>
      </c>
      <c r="P177" s="16">
        <f t="shared" si="20"/>
        <v>-228.45890011103086</v>
      </c>
      <c r="R177" s="58">
        <v>2.2963268792156173E-5</v>
      </c>
      <c r="S177" s="3">
        <f t="shared" si="21"/>
        <v>-5.4624844260049279E-6</v>
      </c>
    </row>
    <row r="178" spans="1:19" outlineLevel="1">
      <c r="A178" t="s">
        <v>278</v>
      </c>
      <c r="B178" t="s">
        <v>279</v>
      </c>
      <c r="C178" s="3">
        <f>+payroll!G178</f>
        <v>2.1755852627409656E-4</v>
      </c>
      <c r="D178" s="3">
        <f>+IFR!T178</f>
        <v>1.521473971764396E-5</v>
      </c>
      <c r="E178" s="3">
        <f>+claims!R178</f>
        <v>0</v>
      </c>
      <c r="F178" s="3">
        <f>+costs!L178</f>
        <v>0</v>
      </c>
      <c r="H178" s="3">
        <f t="shared" si="23"/>
        <v>2.9096658248967565E-5</v>
      </c>
      <c r="J178" s="16">
        <f t="shared" si="22"/>
        <v>1480.0021829098105</v>
      </c>
      <c r="L178" s="6">
        <f>+J178/payroll!F178</f>
        <v>7.8850794793298756E-4</v>
      </c>
      <c r="O178" s="64">
        <v>189.70586934432242</v>
      </c>
      <c r="P178" s="16">
        <f t="shared" si="20"/>
        <v>1290.2963135654882</v>
      </c>
      <c r="R178" s="58">
        <v>3.8942642330353004E-6</v>
      </c>
      <c r="S178" s="3">
        <f t="shared" si="21"/>
        <v>2.5202394015932264E-5</v>
      </c>
    </row>
    <row r="179" spans="1:19" outlineLevel="1">
      <c r="A179" t="s">
        <v>280</v>
      </c>
      <c r="B179" t="s">
        <v>281</v>
      </c>
      <c r="C179" s="3">
        <f>+payroll!G179</f>
        <v>3.3041037710316673E-4</v>
      </c>
      <c r="D179" s="3">
        <f>+IFR!T179</f>
        <v>4.3496255898676259E-4</v>
      </c>
      <c r="E179" s="3">
        <f>+claims!R179</f>
        <v>1.9066446566283504E-4</v>
      </c>
      <c r="F179" s="3">
        <f>+costs!L179</f>
        <v>1.9874737806131114E-4</v>
      </c>
      <c r="H179" s="3">
        <f t="shared" si="23"/>
        <v>2.4351971369745312E-4</v>
      </c>
      <c r="J179" s="16">
        <f t="shared" si="22"/>
        <v>12386.635769988849</v>
      </c>
      <c r="L179" s="6">
        <f>+J179/payroll!F179</f>
        <v>4.3452975057106319E-3</v>
      </c>
      <c r="O179" s="64">
        <v>12315.079536142133</v>
      </c>
      <c r="P179" s="16">
        <f t="shared" si="20"/>
        <v>71.556233846715259</v>
      </c>
      <c r="R179" s="58">
        <v>2.5280279376879792E-4</v>
      </c>
      <c r="S179" s="3">
        <f t="shared" si="21"/>
        <v>-9.2830800713448037E-6</v>
      </c>
    </row>
    <row r="180" spans="1:19" outlineLevel="1">
      <c r="A180" t="s">
        <v>282</v>
      </c>
      <c r="B180" t="s">
        <v>283</v>
      </c>
      <c r="C180" s="3">
        <f>+payroll!G180</f>
        <v>1.2513912598124033E-4</v>
      </c>
      <c r="D180" s="3">
        <f>+IFR!T180</f>
        <v>2.7028537616049857E-4</v>
      </c>
      <c r="E180" s="3">
        <f>+claims!R180</f>
        <v>9.5332232831417518E-5</v>
      </c>
      <c r="F180" s="3">
        <f>+costs!L180</f>
        <v>1.9417526131691647E-4</v>
      </c>
      <c r="H180" s="3">
        <f t="shared" si="23"/>
        <v>1.8023305448257987E-4</v>
      </c>
      <c r="J180" s="16">
        <f t="shared" si="22"/>
        <v>9167.5584111514236</v>
      </c>
      <c r="L180" s="6">
        <f>+J180/payroll!F180</f>
        <v>8.49142143893678E-3</v>
      </c>
      <c r="O180" s="64">
        <v>3899.6530795883314</v>
      </c>
      <c r="P180" s="16">
        <f t="shared" si="20"/>
        <v>5267.9053315630917</v>
      </c>
      <c r="R180" s="58">
        <v>8.0051711428723383E-5</v>
      </c>
      <c r="S180" s="3">
        <f t="shared" si="21"/>
        <v>1.0018134305385649E-4</v>
      </c>
    </row>
    <row r="181" spans="1:19" outlineLevel="1">
      <c r="A181" t="s">
        <v>284</v>
      </c>
      <c r="B181" t="s">
        <v>285</v>
      </c>
      <c r="C181" s="3">
        <f>+payroll!G181</f>
        <v>9.6827837885348912E-5</v>
      </c>
      <c r="D181" s="3">
        <f>+IFR!T181</f>
        <v>3.2219448813834267E-5</v>
      </c>
      <c r="E181" s="3">
        <f>+claims!R181</f>
        <v>0</v>
      </c>
      <c r="F181" s="3">
        <f>+costs!L181</f>
        <v>0</v>
      </c>
      <c r="H181" s="3">
        <f t="shared" si="23"/>
        <v>1.6130910837397899E-5</v>
      </c>
      <c r="J181" s="16">
        <f t="shared" si="22"/>
        <v>820.49914623853829</v>
      </c>
      <c r="L181" s="6">
        <f>+J181/payroll!F181</f>
        <v>9.8219501741634869E-4</v>
      </c>
      <c r="O181" s="64">
        <v>378.44789887257019</v>
      </c>
      <c r="P181" s="16">
        <f t="shared" si="20"/>
        <v>442.05124736596809</v>
      </c>
      <c r="R181" s="58">
        <v>7.7687428530313844E-6</v>
      </c>
      <c r="S181" s="3">
        <f t="shared" si="21"/>
        <v>8.3621679843665146E-6</v>
      </c>
    </row>
    <row r="182" spans="1:19" outlineLevel="1">
      <c r="A182" t="s">
        <v>286</v>
      </c>
      <c r="B182" t="s">
        <v>287</v>
      </c>
      <c r="C182" s="3">
        <f>+payroll!G182</f>
        <v>1.5820131552164794E-4</v>
      </c>
      <c r="D182" s="3">
        <f>+IFR!T182</f>
        <v>1.79891922543908E-4</v>
      </c>
      <c r="E182" s="3">
        <f>+claims!R182</f>
        <v>9.5332232831417518E-5</v>
      </c>
      <c r="F182" s="3">
        <f>+costs!L182</f>
        <v>1.5120385658976695E-4</v>
      </c>
      <c r="H182" s="3">
        <f t="shared" si="23"/>
        <v>1.4728380363676727E-4</v>
      </c>
      <c r="J182" s="16">
        <f t="shared" si="22"/>
        <v>7491.5940182721861</v>
      </c>
      <c r="L182" s="6">
        <f>+J182/payroll!F182</f>
        <v>5.4888829708663643E-3</v>
      </c>
      <c r="O182" s="64">
        <v>13637.395057737394</v>
      </c>
      <c r="P182" s="16">
        <f t="shared" si="20"/>
        <v>-6145.8010394652083</v>
      </c>
      <c r="R182" s="58">
        <v>2.7994716235546209E-4</v>
      </c>
      <c r="S182" s="3">
        <f t="shared" si="21"/>
        <v>-1.3266335871869482E-4</v>
      </c>
    </row>
    <row r="183" spans="1:19" outlineLevel="1">
      <c r="A183" t="s">
        <v>288</v>
      </c>
      <c r="B183" t="s">
        <v>289</v>
      </c>
      <c r="C183" s="3">
        <f>+payroll!G183</f>
        <v>1.3819589107716694E-4</v>
      </c>
      <c r="D183" s="3">
        <f>+IFR!T183</f>
        <v>1.9868660101864463E-4</v>
      </c>
      <c r="E183" s="3">
        <f>+claims!R183</f>
        <v>4.7666116415708759E-5</v>
      </c>
      <c r="F183" s="3">
        <f>+costs!L183</f>
        <v>5.2465630906558691E-6</v>
      </c>
      <c r="H183" s="3">
        <f t="shared" si="23"/>
        <v>5.2408166828726279E-5</v>
      </c>
      <c r="J183" s="16">
        <f t="shared" si="22"/>
        <v>2665.7425964567124</v>
      </c>
      <c r="L183" s="6">
        <f>+J183/payroll!F183</f>
        <v>2.2358512601388277E-3</v>
      </c>
      <c r="O183" s="64">
        <v>2969.5135536419075</v>
      </c>
      <c r="P183" s="16">
        <f t="shared" si="20"/>
        <v>-303.77095718519513</v>
      </c>
      <c r="R183" s="58">
        <v>6.0957894773788265E-5</v>
      </c>
      <c r="S183" s="3">
        <f t="shared" si="21"/>
        <v>-8.5497279450619856E-6</v>
      </c>
    </row>
    <row r="184" spans="1:19" outlineLevel="1">
      <c r="A184" t="s">
        <v>290</v>
      </c>
      <c r="B184" t="s">
        <v>291</v>
      </c>
      <c r="C184" s="3">
        <f>+payroll!G184</f>
        <v>8.4273274757548416E-5</v>
      </c>
      <c r="D184" s="3">
        <f>+IFR!T184</f>
        <v>1.4230256559443467E-4</v>
      </c>
      <c r="E184" s="3">
        <f>+claims!R184</f>
        <v>4.7666116415708759E-5</v>
      </c>
      <c r="F184" s="3">
        <f>+costs!L184</f>
        <v>5.7418764873501168E-6</v>
      </c>
      <c r="H184" s="3">
        <f t="shared" si="23"/>
        <v>3.891702339876427E-5</v>
      </c>
      <c r="J184" s="16">
        <f t="shared" si="22"/>
        <v>1979.5152793729162</v>
      </c>
      <c r="L184" s="6">
        <f>+J184/payroll!F184</f>
        <v>2.7226311903689594E-3</v>
      </c>
      <c r="O184" s="64">
        <v>2367.553177832694</v>
      </c>
      <c r="P184" s="16">
        <f t="shared" si="20"/>
        <v>-388.03789845977781</v>
      </c>
      <c r="R184" s="58">
        <v>4.8600908828543098E-5</v>
      </c>
      <c r="S184" s="3">
        <f t="shared" si="21"/>
        <v>-9.6838854297788283E-6</v>
      </c>
    </row>
    <row r="185" spans="1:19" outlineLevel="1">
      <c r="A185" t="s">
        <v>292</v>
      </c>
      <c r="B185" t="s">
        <v>293</v>
      </c>
      <c r="C185" s="3">
        <f>+payroll!G185</f>
        <v>6.0691375923637392E-5</v>
      </c>
      <c r="D185" s="3">
        <f>+IFR!T185</f>
        <v>7.2046267486490512E-5</v>
      </c>
      <c r="E185" s="3">
        <f>+claims!R185</f>
        <v>0</v>
      </c>
      <c r="F185" s="3">
        <f>+costs!L185</f>
        <v>0</v>
      </c>
      <c r="H185" s="3">
        <f t="shared" si="23"/>
        <v>1.6592205426265987E-5</v>
      </c>
      <c r="J185" s="16">
        <f t="shared" si="22"/>
        <v>843.96290598192672</v>
      </c>
      <c r="L185" s="6">
        <f>+J185/payroll!F185</f>
        <v>1.6118187480335282E-3</v>
      </c>
      <c r="O185" s="64">
        <v>807.09901186974957</v>
      </c>
      <c r="P185" s="16">
        <f t="shared" si="20"/>
        <v>36.86389411217715</v>
      </c>
      <c r="R185" s="58">
        <v>1.6568052561082055E-5</v>
      </c>
      <c r="S185" s="3">
        <f t="shared" si="21"/>
        <v>2.4152865183932494E-8</v>
      </c>
    </row>
    <row r="186" spans="1:19" outlineLevel="1">
      <c r="A186" t="s">
        <v>294</v>
      </c>
      <c r="B186" t="s">
        <v>295</v>
      </c>
      <c r="C186" s="3">
        <f>+payroll!G186</f>
        <v>1.9620879022263084E-3</v>
      </c>
      <c r="D186" s="3">
        <f>+IFR!T186</f>
        <v>7.0703790452580754E-5</v>
      </c>
      <c r="E186" s="3">
        <f>+claims!R186</f>
        <v>0</v>
      </c>
      <c r="F186" s="3">
        <f>+costs!L186</f>
        <v>0</v>
      </c>
      <c r="H186" s="3">
        <f t="shared" si="23"/>
        <v>2.5409896158486113E-4</v>
      </c>
      <c r="J186" s="16">
        <f t="shared" si="22"/>
        <v>12924.749454142368</v>
      </c>
      <c r="L186" s="6">
        <f>+J186/payroll!F186</f>
        <v>7.6352542006907049E-4</v>
      </c>
      <c r="O186" s="64">
        <v>818.20872607568958</v>
      </c>
      <c r="P186" s="16">
        <f t="shared" si="20"/>
        <v>12106.540728066679</v>
      </c>
      <c r="R186" s="58">
        <v>1.6796111728787145E-5</v>
      </c>
      <c r="S186" s="3">
        <f t="shared" si="21"/>
        <v>2.3730284985607397E-4</v>
      </c>
    </row>
    <row r="187" spans="1:19" outlineLevel="1">
      <c r="A187" t="s">
        <v>296</v>
      </c>
      <c r="B187" t="s">
        <v>297</v>
      </c>
      <c r="C187" s="3">
        <f>+payroll!G187</f>
        <v>1.9620950127892944E-3</v>
      </c>
      <c r="D187" s="3">
        <f>+IFR!T187</f>
        <v>4.4207768726648436E-3</v>
      </c>
      <c r="E187" s="3">
        <f>+claims!R187</f>
        <v>1.7159801909655153E-3</v>
      </c>
      <c r="F187" s="3">
        <f>+costs!L187</f>
        <v>1.741481256143842E-3</v>
      </c>
      <c r="H187" s="3">
        <f t="shared" si="23"/>
        <v>2.1001447680128998E-3</v>
      </c>
      <c r="J187" s="16">
        <f t="shared" si="22"/>
        <v>106823.91134026527</v>
      </c>
      <c r="L187" s="6">
        <f>+J187/payroll!F187</f>
        <v>6.310565360534242E-3</v>
      </c>
      <c r="O187" s="64">
        <v>106190.14693504176</v>
      </c>
      <c r="P187" s="16">
        <f t="shared" si="20"/>
        <v>633.76440522351186</v>
      </c>
      <c r="R187" s="58">
        <v>2.1798613429261965E-3</v>
      </c>
      <c r="S187" s="3">
        <f t="shared" si="21"/>
        <v>-7.9716574913296732E-5</v>
      </c>
    </row>
    <row r="188" spans="1:19" outlineLevel="1">
      <c r="A188" t="s">
        <v>298</v>
      </c>
      <c r="B188" t="s">
        <v>299</v>
      </c>
      <c r="C188" s="3">
        <f>+payroll!G188</f>
        <v>3.4083005236103975E-5</v>
      </c>
      <c r="D188" s="3">
        <f>+IFR!T188</f>
        <v>6.4438897627668533E-5</v>
      </c>
      <c r="E188" s="3">
        <f>+claims!R188</f>
        <v>0</v>
      </c>
      <c r="F188" s="3">
        <f>+costs!L188</f>
        <v>7.3739467191227928E-8</v>
      </c>
      <c r="H188" s="3">
        <f t="shared" si="23"/>
        <v>1.2359481538286299E-5</v>
      </c>
      <c r="J188" s="16">
        <f t="shared" si="22"/>
        <v>628.66530925235315</v>
      </c>
      <c r="L188" s="6">
        <f>+J188/payroll!F188</f>
        <v>2.137969189455617E-3</v>
      </c>
      <c r="O188" s="64">
        <v>1079.5374403007231</v>
      </c>
      <c r="P188" s="16">
        <f t="shared" si="20"/>
        <v>-450.87213104836997</v>
      </c>
      <c r="R188" s="58">
        <v>2.2160642981241558E-5</v>
      </c>
      <c r="S188" s="3">
        <f t="shared" si="21"/>
        <v>-9.8011614429552583E-6</v>
      </c>
    </row>
    <row r="189" spans="1:19" outlineLevel="1">
      <c r="A189" t="s">
        <v>300</v>
      </c>
      <c r="B189" t="s">
        <v>301</v>
      </c>
      <c r="C189" s="3">
        <f>+payroll!G189</f>
        <v>4.5143880333294886E-5</v>
      </c>
      <c r="D189" s="3">
        <f>+IFR!T189</f>
        <v>1.7899693785463483E-5</v>
      </c>
      <c r="E189" s="3">
        <f>+claims!R189</f>
        <v>0</v>
      </c>
      <c r="F189" s="3">
        <f>+costs!L189</f>
        <v>0</v>
      </c>
      <c r="H189" s="3">
        <f t="shared" si="23"/>
        <v>7.8804467648447957E-6</v>
      </c>
      <c r="J189" s="16">
        <f t="shared" si="22"/>
        <v>400.83910373758101</v>
      </c>
      <c r="L189" s="6">
        <f>+J189/payroll!F189</f>
        <v>1.0291792557081153E-3</v>
      </c>
      <c r="O189" s="64">
        <v>199.67487696943942</v>
      </c>
      <c r="P189" s="16">
        <f t="shared" si="20"/>
        <v>201.16422676814159</v>
      </c>
      <c r="R189" s="58">
        <v>4.0989070833990188E-6</v>
      </c>
      <c r="S189" s="3">
        <f t="shared" si="21"/>
        <v>3.7815396814457769E-6</v>
      </c>
    </row>
    <row r="190" spans="1:19" outlineLevel="1">
      <c r="A190" t="s">
        <v>302</v>
      </c>
      <c r="B190" t="s">
        <v>303</v>
      </c>
      <c r="C190" s="3">
        <f>+payroll!G190</f>
        <v>5.5847768701196255E-4</v>
      </c>
      <c r="D190" s="3">
        <f>+IFR!T190</f>
        <v>7.7863667966766138E-5</v>
      </c>
      <c r="E190" s="3">
        <f>+claims!R190</f>
        <v>0</v>
      </c>
      <c r="F190" s="3">
        <f>+costs!L190</f>
        <v>0</v>
      </c>
      <c r="H190" s="3">
        <f t="shared" si="23"/>
        <v>7.9542669372341089E-5</v>
      </c>
      <c r="J190" s="16">
        <f t="shared" si="22"/>
        <v>4045.9396848335778</v>
      </c>
      <c r="L190" s="6">
        <f>+J190/payroll!F190</f>
        <v>8.3971788925390621E-4</v>
      </c>
      <c r="O190" s="64">
        <v>904.29815222823993</v>
      </c>
      <c r="P190" s="16">
        <f t="shared" si="20"/>
        <v>3141.6415326053379</v>
      </c>
      <c r="R190" s="58">
        <v>1.8563347367131636E-5</v>
      </c>
      <c r="S190" s="3">
        <f t="shared" si="21"/>
        <v>6.0979322005209457E-5</v>
      </c>
    </row>
    <row r="191" spans="1:19" outlineLevel="1">
      <c r="A191" t="s">
        <v>304</v>
      </c>
      <c r="B191" t="s">
        <v>305</v>
      </c>
      <c r="C191" s="3">
        <f>+payroll!G191</f>
        <v>5.5067775876545819E-4</v>
      </c>
      <c r="D191" s="3">
        <f>+IFR!T191</f>
        <v>1.1630326037104898E-3</v>
      </c>
      <c r="E191" s="3">
        <f>+claims!R191</f>
        <v>3.8132893132567007E-4</v>
      </c>
      <c r="F191" s="3">
        <f>+costs!L191</f>
        <v>4.8463996852303589E-4</v>
      </c>
      <c r="H191" s="3">
        <f t="shared" si="23"/>
        <v>5.6219711612216544E-4</v>
      </c>
      <c r="J191" s="16">
        <f t="shared" si="22"/>
        <v>28596.169084672423</v>
      </c>
      <c r="L191" s="6">
        <f>+J191/payroll!F191</f>
        <v>6.0190804449081368E-3</v>
      </c>
      <c r="O191" s="64">
        <v>32588.584829104417</v>
      </c>
      <c r="P191" s="16">
        <f t="shared" si="20"/>
        <v>-3992.4157444319935</v>
      </c>
      <c r="R191" s="58">
        <v>6.6897540252102003E-4</v>
      </c>
      <c r="S191" s="3">
        <f t="shared" si="21"/>
        <v>-1.0677828639885458E-4</v>
      </c>
    </row>
    <row r="192" spans="1:19" outlineLevel="1">
      <c r="A192" t="s">
        <v>306</v>
      </c>
      <c r="B192" t="s">
        <v>307</v>
      </c>
      <c r="C192" s="3">
        <f>+payroll!G192</f>
        <v>4.944462473262438E-5</v>
      </c>
      <c r="D192" s="3">
        <f>+IFR!T192</f>
        <v>7.652119093285638E-5</v>
      </c>
      <c r="E192" s="3">
        <f>+claims!R192</f>
        <v>0</v>
      </c>
      <c r="F192" s="3">
        <f>+costs!L192</f>
        <v>3.6700582451971654E-5</v>
      </c>
      <c r="H192" s="3">
        <f t="shared" si="23"/>
        <v>3.7766076429368087E-5</v>
      </c>
      <c r="J192" s="16">
        <f t="shared" si="22"/>
        <v>1920.9723356250643</v>
      </c>
      <c r="L192" s="6">
        <f>+J192/payroll!F192</f>
        <v>4.5032064013245327E-3</v>
      </c>
      <c r="O192" s="64">
        <v>2645.4560492148194</v>
      </c>
      <c r="P192" s="16">
        <f t="shared" si="20"/>
        <v>-724.4837135897551</v>
      </c>
      <c r="R192" s="58">
        <v>5.4305672819355333E-5</v>
      </c>
      <c r="S192" s="3">
        <f t="shared" si="21"/>
        <v>-1.6539596389987246E-5</v>
      </c>
    </row>
    <row r="193" spans="1:19" outlineLevel="1">
      <c r="A193" t="s">
        <v>308</v>
      </c>
      <c r="B193" t="s">
        <v>309</v>
      </c>
      <c r="C193" s="3">
        <f>+payroll!G193</f>
        <v>6.071448716321009E-5</v>
      </c>
      <c r="D193" s="3">
        <f>+IFR!T193</f>
        <v>2.7744525367468399E-5</v>
      </c>
      <c r="E193" s="3">
        <f>+claims!R193</f>
        <v>0</v>
      </c>
      <c r="F193" s="3">
        <f>+costs!L193</f>
        <v>0</v>
      </c>
      <c r="H193" s="3">
        <f t="shared" si="23"/>
        <v>1.1057376566334812E-5</v>
      </c>
      <c r="J193" s="16">
        <f t="shared" si="22"/>
        <v>562.43371027021578</v>
      </c>
      <c r="L193" s="6">
        <f>+J193/payroll!F193</f>
        <v>1.0737392761901322E-3</v>
      </c>
      <c r="O193" s="64">
        <v>398.26206975963129</v>
      </c>
      <c r="P193" s="16">
        <f t="shared" si="20"/>
        <v>164.1716405105845</v>
      </c>
      <c r="R193" s="58">
        <v>8.1754862883263696E-6</v>
      </c>
      <c r="S193" s="3">
        <f t="shared" si="21"/>
        <v>2.8818902780084424E-6</v>
      </c>
    </row>
    <row r="194" spans="1:19" outlineLevel="1">
      <c r="A194" t="s">
        <v>310</v>
      </c>
      <c r="B194" t="s">
        <v>311</v>
      </c>
      <c r="C194" s="3">
        <f>+payroll!G194</f>
        <v>9.6871537407503062E-5</v>
      </c>
      <c r="D194" s="3">
        <f>+IFR!T194</f>
        <v>1.0068577754323209E-4</v>
      </c>
      <c r="E194" s="3">
        <f>+claims!R194</f>
        <v>0</v>
      </c>
      <c r="F194" s="3">
        <f>+costs!L194</f>
        <v>0</v>
      </c>
      <c r="H194" s="3">
        <f t="shared" si="23"/>
        <v>2.4694664368841894E-5</v>
      </c>
      <c r="J194" s="16">
        <f t="shared" si="22"/>
        <v>1256.0946641839173</v>
      </c>
      <c r="L194" s="6">
        <f>+J194/payroll!F194</f>
        <v>1.5029550985196983E-3</v>
      </c>
      <c r="O194" s="64">
        <v>1493.178642690209</v>
      </c>
      <c r="P194" s="16">
        <f t="shared" si="20"/>
        <v>-237.08397850629171</v>
      </c>
      <c r="R194" s="58">
        <v>3.0651830656892142E-5</v>
      </c>
      <c r="S194" s="3">
        <f t="shared" si="21"/>
        <v>-5.9571662880502485E-6</v>
      </c>
    </row>
    <row r="195" spans="1:19" outlineLevel="1">
      <c r="A195" t="s">
        <v>312</v>
      </c>
      <c r="B195" t="s">
        <v>313</v>
      </c>
      <c r="C195" s="3">
        <f>+payroll!G195</f>
        <v>7.5748356968396933E-5</v>
      </c>
      <c r="D195" s="3">
        <f>+IFR!T195</f>
        <v>8.3233576102405182E-5</v>
      </c>
      <c r="E195" s="3">
        <f>+claims!R195</f>
        <v>0</v>
      </c>
      <c r="F195" s="3">
        <f>+costs!L195</f>
        <v>0</v>
      </c>
      <c r="H195" s="3">
        <f t="shared" si="23"/>
        <v>1.9872741633850264E-5</v>
      </c>
      <c r="J195" s="16">
        <f t="shared" si="22"/>
        <v>1010.8274547144836</v>
      </c>
      <c r="L195" s="6">
        <f>+J195/payroll!F195</f>
        <v>1.546762518295287E-3</v>
      </c>
      <c r="O195" s="64">
        <v>1208.5695145061161</v>
      </c>
      <c r="P195" s="16">
        <f t="shared" si="20"/>
        <v>-197.74205979163253</v>
      </c>
      <c r="R195" s="58">
        <v>2.480940125756242E-5</v>
      </c>
      <c r="S195" s="3">
        <f t="shared" si="21"/>
        <v>-4.9366596237121559E-6</v>
      </c>
    </row>
    <row r="196" spans="1:19" outlineLevel="1">
      <c r="A196" t="s">
        <v>314</v>
      </c>
      <c r="B196" t="s">
        <v>315</v>
      </c>
      <c r="C196" s="3">
        <f>+payroll!G196</f>
        <v>7.8682979977987136E-5</v>
      </c>
      <c r="D196" s="3">
        <f>+IFR!T196</f>
        <v>4.6091711497568466E-5</v>
      </c>
      <c r="E196" s="3">
        <f>+claims!R196</f>
        <v>0</v>
      </c>
      <c r="F196" s="3">
        <f>+costs!L196</f>
        <v>0</v>
      </c>
      <c r="H196" s="3">
        <f t="shared" si="23"/>
        <v>1.559683643444445E-5</v>
      </c>
      <c r="J196" s="16">
        <f t="shared" si="22"/>
        <v>793.33343959814079</v>
      </c>
      <c r="L196" s="6">
        <f>+J196/payroll!F196</f>
        <v>1.1686777840003216E-3</v>
      </c>
      <c r="O196" s="64">
        <v>1470.9913637902641</v>
      </c>
      <c r="P196" s="16">
        <f t="shared" si="20"/>
        <v>-677.65792419212335</v>
      </c>
      <c r="R196" s="58">
        <v>3.019637228363744E-5</v>
      </c>
      <c r="S196" s="3">
        <f t="shared" si="21"/>
        <v>-1.459953584919299E-5</v>
      </c>
    </row>
    <row r="197" spans="1:19" outlineLevel="1">
      <c r="A197" t="s">
        <v>316</v>
      </c>
      <c r="B197" t="s">
        <v>317</v>
      </c>
      <c r="C197" s="3">
        <f>+payroll!G197</f>
        <v>7.5005451651328524E-5</v>
      </c>
      <c r="D197" s="3">
        <f>+IFR!T197</f>
        <v>1.1545302491623945E-4</v>
      </c>
      <c r="E197" s="3">
        <f>+claims!R197</f>
        <v>0</v>
      </c>
      <c r="F197" s="3">
        <f>+costs!L197</f>
        <v>0</v>
      </c>
      <c r="H197" s="3">
        <f t="shared" si="23"/>
        <v>2.3807309570945997E-5</v>
      </c>
      <c r="J197" s="16">
        <f t="shared" si="22"/>
        <v>1210.9593422282414</v>
      </c>
      <c r="L197" s="6">
        <f>+J197/payroll!F197</f>
        <v>1.8713566251376882E-3</v>
      </c>
      <c r="O197" s="64">
        <v>1465.1500763224694</v>
      </c>
      <c r="P197" s="16">
        <f t="shared" si="20"/>
        <v>-254.19073409422799</v>
      </c>
      <c r="R197" s="58">
        <v>3.00764628842112E-5</v>
      </c>
      <c r="S197" s="3">
        <f t="shared" si="21"/>
        <v>-6.2691533132652039E-6</v>
      </c>
    </row>
    <row r="198" spans="1:19" outlineLevel="1">
      <c r="A198" t="s">
        <v>318</v>
      </c>
      <c r="B198" t="s">
        <v>319</v>
      </c>
      <c r="C198" s="3">
        <f>+payroll!G198</f>
        <v>7.2883014685481265E-5</v>
      </c>
      <c r="D198" s="3">
        <f>+IFR!T198</f>
        <v>3.9826818672656245E-5</v>
      </c>
      <c r="E198" s="3">
        <f>+claims!R198</f>
        <v>0</v>
      </c>
      <c r="F198" s="3">
        <f>+costs!L198</f>
        <v>0</v>
      </c>
      <c r="H198" s="3">
        <f t="shared" si="23"/>
        <v>1.4088729169767189E-5</v>
      </c>
      <c r="J198" s="16">
        <f t="shared" si="22"/>
        <v>716.62352931613475</v>
      </c>
      <c r="L198" s="6">
        <f>+J198/payroll!F198</f>
        <v>1.1396842928681275E-3</v>
      </c>
      <c r="O198" s="64">
        <v>407.28645154908361</v>
      </c>
      <c r="P198" s="16">
        <f t="shared" si="20"/>
        <v>309.33707776705114</v>
      </c>
      <c r="R198" s="58">
        <v>8.360737948432536E-6</v>
      </c>
      <c r="S198" s="3">
        <f t="shared" si="21"/>
        <v>5.7279912213346528E-6</v>
      </c>
    </row>
    <row r="199" spans="1:19" outlineLevel="1">
      <c r="A199" s="52" t="s">
        <v>582</v>
      </c>
      <c r="B199" s="52" t="s">
        <v>583</v>
      </c>
      <c r="C199" s="3">
        <f>+payroll!G199</f>
        <v>9.2662746380549422E-5</v>
      </c>
      <c r="D199" s="3">
        <f>+IFR!T199</f>
        <v>1.0113326988786867E-4</v>
      </c>
      <c r="E199" s="3">
        <f>+claims!R199</f>
        <v>0</v>
      </c>
      <c r="F199" s="3">
        <f>+costs!L199</f>
        <v>0</v>
      </c>
      <c r="H199" s="3">
        <f t="shared" si="23"/>
        <v>2.422450203355226E-5</v>
      </c>
      <c r="J199" s="16">
        <f t="shared" si="22"/>
        <v>1232.1798463173218</v>
      </c>
      <c r="L199" s="6">
        <f>+J199/payroll!F199</f>
        <v>1.5413056160106431E-3</v>
      </c>
      <c r="O199" s="64">
        <v>1372.8730343291445</v>
      </c>
      <c r="P199" s="16">
        <f t="shared" si="20"/>
        <v>-140.69318801182271</v>
      </c>
      <c r="R199" s="58">
        <v>2.8182208450192256E-5</v>
      </c>
      <c r="S199" s="3">
        <f t="shared" si="21"/>
        <v>-3.9577064166399967E-6</v>
      </c>
    </row>
    <row r="200" spans="1:19" outlineLevel="1">
      <c r="A200" t="s">
        <v>320</v>
      </c>
      <c r="B200" t="s">
        <v>321</v>
      </c>
      <c r="C200" s="3">
        <f>+payroll!G200</f>
        <v>3.0863834039193162E-4</v>
      </c>
      <c r="D200" s="3">
        <f>+IFR!T200</f>
        <v>8.5023545480951535E-5</v>
      </c>
      <c r="E200" s="3">
        <f>+claims!R200</f>
        <v>0</v>
      </c>
      <c r="F200" s="3">
        <f>+costs!L200</f>
        <v>0</v>
      </c>
      <c r="H200" s="3">
        <f t="shared" si="23"/>
        <v>4.9207735734110393E-5</v>
      </c>
      <c r="J200" s="16">
        <f t="shared" si="22"/>
        <v>2502.9525961152808</v>
      </c>
      <c r="L200" s="6">
        <f>+J200/payroll!F200</f>
        <v>9.3998857935287134E-4</v>
      </c>
      <c r="O200" s="64">
        <v>1004.586474389144</v>
      </c>
      <c r="P200" s="16">
        <f t="shared" si="20"/>
        <v>1498.366121726137</v>
      </c>
      <c r="R200" s="58">
        <v>2.0622056606504037E-5</v>
      </c>
      <c r="S200" s="3">
        <f t="shared" si="21"/>
        <v>2.8585679127606356E-5</v>
      </c>
    </row>
    <row r="201" spans="1:19" outlineLevel="1">
      <c r="A201" t="s">
        <v>322</v>
      </c>
      <c r="B201" t="s">
        <v>323</v>
      </c>
      <c r="C201" s="3">
        <f>+payroll!G201</f>
        <v>2.9870350227223871E-4</v>
      </c>
      <c r="D201" s="3">
        <f>+IFR!T201</f>
        <v>5.5757546141718738E-4</v>
      </c>
      <c r="E201" s="3">
        <f>+claims!R201</f>
        <v>0</v>
      </c>
      <c r="F201" s="3">
        <f>+costs!L201</f>
        <v>0</v>
      </c>
      <c r="H201" s="3">
        <f t="shared" si="23"/>
        <v>1.0703487046117825E-4</v>
      </c>
      <c r="J201" s="16">
        <f t="shared" si="22"/>
        <v>5444.3311178400891</v>
      </c>
      <c r="L201" s="6">
        <f>+J201/payroll!F201</f>
        <v>2.1126329229652608E-3</v>
      </c>
      <c r="O201" s="64">
        <v>6579.2805527046221</v>
      </c>
      <c r="P201" s="16">
        <f t="shared" si="20"/>
        <v>-1134.949434864533</v>
      </c>
      <c r="R201" s="58">
        <v>1.3505885202211925E-4</v>
      </c>
      <c r="S201" s="3">
        <f t="shared" si="21"/>
        <v>-2.8023981560940992E-5</v>
      </c>
    </row>
    <row r="202" spans="1:19" outlineLevel="1">
      <c r="A202" t="s">
        <v>324</v>
      </c>
      <c r="B202" t="s">
        <v>325</v>
      </c>
      <c r="C202" s="3">
        <f>+payroll!G202</f>
        <v>1.911453838272609E-4</v>
      </c>
      <c r="D202" s="3">
        <f>+IFR!T202</f>
        <v>8.8603484238044226E-5</v>
      </c>
      <c r="E202" s="3">
        <f>+claims!R202</f>
        <v>0</v>
      </c>
      <c r="F202" s="3">
        <f>+costs!L202</f>
        <v>0</v>
      </c>
      <c r="H202" s="3">
        <f t="shared" si="23"/>
        <v>3.4968608508163137E-5</v>
      </c>
      <c r="J202" s="16">
        <f t="shared" ref="J202:J234" si="24">(+H202*$J$275)</f>
        <v>1778.6790662545031</v>
      </c>
      <c r="L202" s="6">
        <f>+J202/payroll!F202</f>
        <v>1.0785830898726392E-3</v>
      </c>
      <c r="O202" s="64">
        <v>1881.2315584412331</v>
      </c>
      <c r="P202" s="16">
        <f t="shared" si="20"/>
        <v>-102.55249218672998</v>
      </c>
      <c r="R202" s="58">
        <v>3.8617744392494232E-5</v>
      </c>
      <c r="S202" s="3">
        <f t="shared" si="21"/>
        <v>-3.6491358843310955E-6</v>
      </c>
    </row>
    <row r="203" spans="1:19" outlineLevel="1">
      <c r="A203" t="s">
        <v>326</v>
      </c>
      <c r="B203" t="s">
        <v>327</v>
      </c>
      <c r="C203" s="3">
        <f>+payroll!G203</f>
        <v>1.6112535944164477E-4</v>
      </c>
      <c r="D203" s="3">
        <f>+IFR!T203</f>
        <v>3.1548210296879388E-4</v>
      </c>
      <c r="E203" s="3">
        <f>+claims!R203</f>
        <v>4.7666116415708759E-5</v>
      </c>
      <c r="F203" s="3">
        <f>+costs!L203</f>
        <v>1.2887941274998164E-4</v>
      </c>
      <c r="H203" s="3">
        <f t="shared" si="23"/>
        <v>1.4405349791365014E-4</v>
      </c>
      <c r="J203" s="16">
        <f t="shared" si="24"/>
        <v>7327.2844442732867</v>
      </c>
      <c r="L203" s="6">
        <f>+J203/payroll!F203</f>
        <v>5.2710723764475857E-3</v>
      </c>
      <c r="O203" s="64">
        <v>6136.5517350113805</v>
      </c>
      <c r="P203" s="16">
        <f t="shared" si="20"/>
        <v>1190.7327092619062</v>
      </c>
      <c r="R203" s="58">
        <v>1.259705565168943E-4</v>
      </c>
      <c r="S203" s="3">
        <f t="shared" si="21"/>
        <v>1.8082941396755845E-5</v>
      </c>
    </row>
    <row r="204" spans="1:19" outlineLevel="1">
      <c r="A204" t="s">
        <v>328</v>
      </c>
      <c r="B204" t="s">
        <v>329</v>
      </c>
      <c r="C204" s="3">
        <f>+payroll!G204</f>
        <v>6.8799922864344978E-5</v>
      </c>
      <c r="D204" s="3">
        <f>+IFR!T204</f>
        <v>2.8192017712104983E-5</v>
      </c>
      <c r="E204" s="3">
        <f>+claims!R204</f>
        <v>0</v>
      </c>
      <c r="F204" s="3">
        <f>+costs!L204</f>
        <v>0</v>
      </c>
      <c r="H204" s="3">
        <f t="shared" si="23"/>
        <v>1.2123992572056245E-5</v>
      </c>
      <c r="J204" s="16">
        <f t="shared" si="24"/>
        <v>616.68715763475211</v>
      </c>
      <c r="L204" s="6">
        <f>+J204/payroll!F204</f>
        <v>1.0389551033777623E-3</v>
      </c>
      <c r="O204" s="64">
        <v>347.70525215650053</v>
      </c>
      <c r="P204" s="16">
        <f t="shared" si="20"/>
        <v>268.98190547825158</v>
      </c>
      <c r="R204" s="58">
        <v>7.1376606943769544E-6</v>
      </c>
      <c r="S204" s="3">
        <f t="shared" si="21"/>
        <v>4.9863318776792903E-6</v>
      </c>
    </row>
    <row r="205" spans="1:19" outlineLevel="1">
      <c r="A205" t="s">
        <v>330</v>
      </c>
      <c r="B205" t="s">
        <v>331</v>
      </c>
      <c r="C205" s="3">
        <f>+payroll!G205</f>
        <v>9.9688125204753247E-5</v>
      </c>
      <c r="D205" s="3">
        <f>+IFR!T205</f>
        <v>9.3973392373683271E-5</v>
      </c>
      <c r="E205" s="3">
        <f>+claims!R205</f>
        <v>4.7666116415708759E-5</v>
      </c>
      <c r="F205" s="3">
        <f>+costs!L205</f>
        <v>6.9629840788009503E-6</v>
      </c>
      <c r="H205" s="3">
        <f t="shared" si="23"/>
        <v>3.5535397606941449E-5</v>
      </c>
      <c r="J205" s="16">
        <f t="shared" si="24"/>
        <v>1807.5088066413105</v>
      </c>
      <c r="L205" s="6">
        <f>+J205/payroll!F205</f>
        <v>2.1016327188883039E-3</v>
      </c>
      <c r="O205" s="64">
        <v>1703.3555941770494</v>
      </c>
      <c r="P205" s="16">
        <f t="shared" si="20"/>
        <v>104.15321246426106</v>
      </c>
      <c r="R205" s="58">
        <v>3.4966323337653754E-5</v>
      </c>
      <c r="S205" s="3">
        <f t="shared" si="21"/>
        <v>5.6907426928769466E-7</v>
      </c>
    </row>
    <row r="206" spans="1:19" outlineLevel="1">
      <c r="A206" t="s">
        <v>510</v>
      </c>
      <c r="B206" t="s">
        <v>508</v>
      </c>
      <c r="C206" s="3">
        <f>+payroll!G206</f>
        <v>2.412962307589118E-5</v>
      </c>
      <c r="D206" s="3">
        <f>+IFR!T206</f>
        <v>2.5059571299648876E-5</v>
      </c>
      <c r="E206" s="3">
        <f>+claims!R206</f>
        <v>0</v>
      </c>
      <c r="F206" s="3">
        <f>+costs!L206</f>
        <v>0</v>
      </c>
      <c r="H206" s="3">
        <f>(C206*$C$3)+(D206*$D$3)+(E206*$E$3)+(F206*$F$3)</f>
        <v>6.1486492969425071E-6</v>
      </c>
      <c r="J206" s="16">
        <f t="shared" si="24"/>
        <v>312.75118618629267</v>
      </c>
      <c r="L206" s="6">
        <f>+J206/payroll!F206</f>
        <v>1.5023400851996024E-3</v>
      </c>
      <c r="O206" s="64">
        <v>300.67872153010848</v>
      </c>
      <c r="P206" s="16">
        <f t="shared" si="20"/>
        <v>12.072464656184195</v>
      </c>
      <c r="R206" s="58">
        <v>6.172304499257319E-6</v>
      </c>
      <c r="S206" s="3">
        <f t="shared" si="21"/>
        <v>-2.3655202314811866E-8</v>
      </c>
    </row>
    <row r="207" spans="1:19" outlineLevel="1">
      <c r="A207" t="s">
        <v>332</v>
      </c>
      <c r="B207" t="s">
        <v>333</v>
      </c>
      <c r="C207" s="3">
        <f>+payroll!G207</f>
        <v>1.2077251773697635E-4</v>
      </c>
      <c r="D207" s="3">
        <f>+IFR!T207</f>
        <v>1.1590051726087603E-4</v>
      </c>
      <c r="E207" s="3">
        <f>+claims!R207</f>
        <v>4.7666116415708759E-5</v>
      </c>
      <c r="F207" s="3">
        <f>+costs!L207</f>
        <v>2.8642387433021969E-6</v>
      </c>
      <c r="H207" s="3">
        <f t="shared" si="23"/>
        <v>3.8452590083069183E-5</v>
      </c>
      <c r="J207" s="16">
        <f t="shared" si="24"/>
        <v>1955.8918682181607</v>
      </c>
      <c r="L207" s="6">
        <f>+J207/payroll!F207</f>
        <v>1.8771395001844497E-3</v>
      </c>
      <c r="O207" s="64">
        <v>1820.995456790052</v>
      </c>
      <c r="P207" s="16">
        <f t="shared" si="20"/>
        <v>134.89641142810865</v>
      </c>
      <c r="R207" s="58">
        <v>3.7381223366505779E-5</v>
      </c>
      <c r="S207" s="3">
        <f t="shared" si="21"/>
        <v>1.0713667165634035E-6</v>
      </c>
    </row>
    <row r="208" spans="1:19" outlineLevel="1">
      <c r="A208" t="s">
        <v>334</v>
      </c>
      <c r="B208" t="s">
        <v>335</v>
      </c>
      <c r="C208" s="3">
        <f>+payroll!G208</f>
        <v>8.8255056152162809E-5</v>
      </c>
      <c r="D208" s="3">
        <f>+IFR!T208</f>
        <v>1.3245773401242977E-4</v>
      </c>
      <c r="E208" s="3">
        <f>+claims!R208</f>
        <v>4.7666116415708759E-5</v>
      </c>
      <c r="F208" s="3">
        <f>+costs!L208</f>
        <v>2.673811065589825E-5</v>
      </c>
      <c r="H208" s="3">
        <f t="shared" si="23"/>
        <v>5.0781882626469335E-5</v>
      </c>
      <c r="J208" s="16">
        <f t="shared" si="24"/>
        <v>2583.0216135597361</v>
      </c>
      <c r="L208" s="6">
        <f>+J208/payroll!F208</f>
        <v>3.3924095110477999E-3</v>
      </c>
      <c r="O208" s="64">
        <v>2394.4866164691962</v>
      </c>
      <c r="P208" s="16">
        <f t="shared" si="20"/>
        <v>188.53499709053995</v>
      </c>
      <c r="R208" s="58">
        <v>4.9153795922217628E-5</v>
      </c>
      <c r="S208" s="3">
        <f t="shared" si="21"/>
        <v>1.6280867042517075E-6</v>
      </c>
    </row>
    <row r="209" spans="1:19" outlineLevel="1">
      <c r="A209" t="s">
        <v>336</v>
      </c>
      <c r="B209" t="s">
        <v>337</v>
      </c>
      <c r="C209" s="3">
        <f>+payroll!G209</f>
        <v>7.4679360467625714E-5</v>
      </c>
      <c r="D209" s="3">
        <f>+IFR!T209</f>
        <v>6.9808805763307578E-5</v>
      </c>
      <c r="E209" s="3">
        <f>+claims!R209</f>
        <v>0</v>
      </c>
      <c r="F209" s="3">
        <f>+costs!L209</f>
        <v>0</v>
      </c>
      <c r="H209" s="3">
        <f t="shared" si="23"/>
        <v>1.806102077886666E-5</v>
      </c>
      <c r="J209" s="16">
        <f t="shared" si="24"/>
        <v>918.67423226344476</v>
      </c>
      <c r="L209" s="6">
        <f>+J209/payroll!F209</f>
        <v>1.425872760824999E-3</v>
      </c>
      <c r="O209" s="64">
        <v>902.92605266989631</v>
      </c>
      <c r="P209" s="16">
        <f t="shared" si="20"/>
        <v>15.748179593548457</v>
      </c>
      <c r="R209" s="58">
        <v>1.8535181036523684E-5</v>
      </c>
      <c r="S209" s="3">
        <f t="shared" si="21"/>
        <v>-4.741602576570246E-7</v>
      </c>
    </row>
    <row r="210" spans="1:19" outlineLevel="1">
      <c r="A210" t="s">
        <v>338</v>
      </c>
      <c r="B210" t="s">
        <v>339</v>
      </c>
      <c r="C210" s="3">
        <f>+payroll!G210</f>
        <v>1.4469136138790111E-5</v>
      </c>
      <c r="D210" s="3">
        <f>+IFR!T210</f>
        <v>1.6109724406917133E-5</v>
      </c>
      <c r="E210" s="3">
        <f>+claims!R210</f>
        <v>0</v>
      </c>
      <c r="F210" s="3">
        <f>+costs!L210</f>
        <v>0</v>
      </c>
      <c r="H210" s="3">
        <f t="shared" si="23"/>
        <v>3.822357568213406E-6</v>
      </c>
      <c r="J210" s="16">
        <f t="shared" si="24"/>
        <v>194.42430455113885</v>
      </c>
      <c r="L210" s="6">
        <f>+J210/payroll!F210</f>
        <v>1.5574990084514647E-3</v>
      </c>
      <c r="O210" s="64">
        <v>187.02495767699932</v>
      </c>
      <c r="P210" s="16">
        <f t="shared" si="20"/>
        <v>7.3993468741395247</v>
      </c>
      <c r="R210" s="58">
        <v>3.8392307306240802E-6</v>
      </c>
      <c r="S210" s="3">
        <f t="shared" si="21"/>
        <v>-1.6873162410674237E-8</v>
      </c>
    </row>
    <row r="211" spans="1:19" outlineLevel="1">
      <c r="A211" t="s">
        <v>340</v>
      </c>
      <c r="B211" t="s">
        <v>341</v>
      </c>
      <c r="C211" s="3">
        <f>+payroll!G211</f>
        <v>1.982470749184449E-4</v>
      </c>
      <c r="D211" s="3">
        <f>+IFR!T211</f>
        <v>2.7341782257295466E-4</v>
      </c>
      <c r="E211" s="3">
        <f>+claims!R211</f>
        <v>9.5332232831417518E-5</v>
      </c>
      <c r="F211" s="3">
        <f>+costs!L211</f>
        <v>6.3150659554926616E-6</v>
      </c>
      <c r="H211" s="3">
        <f t="shared" si="23"/>
        <v>7.7046986684433167E-5</v>
      </c>
      <c r="J211" s="16">
        <f t="shared" si="24"/>
        <v>3918.9967282112302</v>
      </c>
      <c r="L211" s="6">
        <f>+J211/payroll!F211</f>
        <v>2.2913315777766891E-3</v>
      </c>
      <c r="O211" s="64">
        <v>3149.8117629397266</v>
      </c>
      <c r="P211" s="16">
        <f t="shared" si="20"/>
        <v>769.18496527150364</v>
      </c>
      <c r="R211" s="58">
        <v>6.4659039446726259E-5</v>
      </c>
      <c r="S211" s="3">
        <f t="shared" si="21"/>
        <v>1.2387947237706907E-5</v>
      </c>
    </row>
    <row r="212" spans="1:19" outlineLevel="1">
      <c r="A212" t="s">
        <v>342</v>
      </c>
      <c r="B212" t="s">
        <v>343</v>
      </c>
      <c r="C212" s="3">
        <f>+payroll!G212</f>
        <v>1.5374041056953798E-4</v>
      </c>
      <c r="D212" s="3">
        <f>+IFR!T212</f>
        <v>1.6333470579235428E-4</v>
      </c>
      <c r="E212" s="3">
        <f>+claims!R212</f>
        <v>4.7666116415708759E-5</v>
      </c>
      <c r="F212" s="3">
        <f>+costs!L212</f>
        <v>3.9963194170465485E-7</v>
      </c>
      <c r="H212" s="3">
        <f t="shared" si="23"/>
        <v>4.7024086172615636E-5</v>
      </c>
      <c r="J212" s="16">
        <f t="shared" si="24"/>
        <v>2391.8812115573319</v>
      </c>
      <c r="L212" s="6">
        <f>+J212/payroll!F212</f>
        <v>1.8033141831199102E-3</v>
      </c>
      <c r="O212" s="64">
        <v>3252.1065009028848</v>
      </c>
      <c r="P212" s="16">
        <f t="shared" si="20"/>
        <v>-860.22528934555294</v>
      </c>
      <c r="R212" s="58">
        <v>6.6758936200867291E-5</v>
      </c>
      <c r="S212" s="3">
        <f t="shared" si="21"/>
        <v>-1.9734850028251655E-5</v>
      </c>
    </row>
    <row r="213" spans="1:19" outlineLevel="1">
      <c r="A213" t="s">
        <v>344</v>
      </c>
      <c r="B213" t="s">
        <v>345</v>
      </c>
      <c r="C213" s="3">
        <f>+payroll!G213</f>
        <v>6.2486843542948787E-5</v>
      </c>
      <c r="D213" s="3">
        <f>+IFR!T213</f>
        <v>6.3991405283031938E-5</v>
      </c>
      <c r="E213" s="3">
        <f>+claims!R213</f>
        <v>9.5332232831417518E-5</v>
      </c>
      <c r="F213" s="3">
        <f>+costs!L213</f>
        <v>2.7853734838793834E-6</v>
      </c>
      <c r="H213" s="3">
        <f t="shared" si="23"/>
        <v>3.1780840118287848E-5</v>
      </c>
      <c r="J213" s="16">
        <f t="shared" si="24"/>
        <v>1616.5331546773989</v>
      </c>
      <c r="L213" s="6">
        <f>+J213/payroll!F213</f>
        <v>2.9985814954115761E-3</v>
      </c>
      <c r="O213" s="64">
        <v>1619.0382289916042</v>
      </c>
      <c r="P213" s="16">
        <f t="shared" si="20"/>
        <v>-2.5050743142053307</v>
      </c>
      <c r="R213" s="58">
        <v>3.3235464400076652E-5</v>
      </c>
      <c r="S213" s="3">
        <f t="shared" si="21"/>
        <v>-1.4546242817888036E-6</v>
      </c>
    </row>
    <row r="214" spans="1:19" outlineLevel="1">
      <c r="A214" t="s">
        <v>346</v>
      </c>
      <c r="B214" t="s">
        <v>347</v>
      </c>
      <c r="C214" s="3">
        <f>+payroll!G214</f>
        <v>6.8321953011629699E-4</v>
      </c>
      <c r="D214" s="3">
        <f>+IFR!T214</f>
        <v>8.6097527108079349E-4</v>
      </c>
      <c r="E214" s="3">
        <f>+claims!R214</f>
        <v>6.6732562981992275E-4</v>
      </c>
      <c r="F214" s="3">
        <f>+costs!L214</f>
        <v>1.5590636629443872E-4</v>
      </c>
      <c r="H214" s="3">
        <f t="shared" si="23"/>
        <v>3.8666701439928796E-4</v>
      </c>
      <c r="J214" s="16">
        <f t="shared" si="24"/>
        <v>19667.826472494347</v>
      </c>
      <c r="L214" s="6">
        <f>+J214/payroll!F214</f>
        <v>3.3366904866636285E-3</v>
      </c>
      <c r="O214" s="64">
        <v>19888.05936201194</v>
      </c>
      <c r="P214" s="16">
        <f t="shared" si="20"/>
        <v>-220.23288951759241</v>
      </c>
      <c r="R214" s="58">
        <v>4.0826021095526993E-4</v>
      </c>
      <c r="S214" s="3">
        <f t="shared" si="21"/>
        <v>-2.1593196555981975E-5</v>
      </c>
    </row>
    <row r="215" spans="1:19" outlineLevel="1">
      <c r="A215" t="s">
        <v>489</v>
      </c>
      <c r="B215" t="s">
        <v>351</v>
      </c>
      <c r="C215" s="3">
        <f>+payroll!G215</f>
        <v>9.8091991988800639E-5</v>
      </c>
      <c r="D215" s="3">
        <f>+IFR!T215</f>
        <v>1.1813797898405898E-4</v>
      </c>
      <c r="E215" s="3">
        <f>+claims!R215</f>
        <v>0</v>
      </c>
      <c r="F215" s="3">
        <f>+costs!L215</f>
        <v>0</v>
      </c>
      <c r="H215" s="3">
        <f>(C215*$C$3)+(D215*$D$3)+(E215*$E$3)+(F215*$F$3)</f>
        <v>2.7028746371607452E-5</v>
      </c>
      <c r="J215" s="16">
        <f t="shared" si="24"/>
        <v>1374.8177982849306</v>
      </c>
      <c r="L215" s="6">
        <f>+J215/payroll!F215</f>
        <v>1.6245437790057392E-3</v>
      </c>
      <c r="O215" s="64">
        <v>1290.4700647497916</v>
      </c>
      <c r="P215" s="16">
        <f>+J215-O215</f>
        <v>84.347733535139014</v>
      </c>
      <c r="R215" s="58">
        <v>2.6490648045456821E-5</v>
      </c>
      <c r="S215" s="3">
        <f>+H215-R215</f>
        <v>5.3809832615063131E-7</v>
      </c>
    </row>
    <row r="216" spans="1:19" outlineLevel="1">
      <c r="A216" t="s">
        <v>490</v>
      </c>
      <c r="B216" t="s">
        <v>352</v>
      </c>
      <c r="C216" s="3">
        <f>+payroll!G216</f>
        <v>5.3300864680617521E-5</v>
      </c>
      <c r="D216" s="3">
        <f>+IFR!T216</f>
        <v>5.3699081356390444E-5</v>
      </c>
      <c r="E216" s="3">
        <f>+claims!R216</f>
        <v>0</v>
      </c>
      <c r="F216" s="3">
        <f>+costs!L216</f>
        <v>0</v>
      </c>
      <c r="H216" s="3">
        <f>(C216*$C$3)+(D216*$D$3)+(E216*$E$3)+(F216*$F$3)</f>
        <v>1.3374993254625996E-5</v>
      </c>
      <c r="J216" s="16">
        <f t="shared" si="24"/>
        <v>680.31933577639802</v>
      </c>
      <c r="L216" s="6">
        <f>+J216/payroll!F216</f>
        <v>1.4794435118607829E-3</v>
      </c>
      <c r="O216" s="64">
        <v>650.70650864216952</v>
      </c>
      <c r="P216" s="16">
        <f>+J216-O216</f>
        <v>29.612827134228496</v>
      </c>
      <c r="R216" s="58">
        <v>1.3357641972632595E-5</v>
      </c>
      <c r="S216" s="3">
        <f>+H216-R216</f>
        <v>1.7351281993400897E-8</v>
      </c>
    </row>
    <row r="217" spans="1:19" outlineLevel="1">
      <c r="A217" t="s">
        <v>491</v>
      </c>
      <c r="B217" t="s">
        <v>348</v>
      </c>
      <c r="C217" s="3">
        <f>+payroll!G217</f>
        <v>2.9327435487478068E-5</v>
      </c>
      <c r="D217" s="3">
        <f>+IFR!T217</f>
        <v>3.1771956469197678E-5</v>
      </c>
      <c r="E217" s="3">
        <f>+claims!R217</f>
        <v>0</v>
      </c>
      <c r="F217" s="3">
        <f>+costs!L217</f>
        <v>0</v>
      </c>
      <c r="H217" s="3">
        <f>(C217*$C$3)+(D217*$D$3)+(E217*$E$3)+(F217*$F$3)</f>
        <v>7.6374239945844692E-6</v>
      </c>
      <c r="J217" s="16">
        <f t="shared" si="24"/>
        <v>388.4777450068122</v>
      </c>
      <c r="L217" s="6">
        <f>+J217/payroll!F217</f>
        <v>1.535365874294631E-3</v>
      </c>
      <c r="O217" s="64">
        <v>383.75040152176956</v>
      </c>
      <c r="P217" s="16">
        <f>+J217-O217</f>
        <v>4.7273434850426383</v>
      </c>
      <c r="R217" s="58">
        <v>7.8775921284055314E-6</v>
      </c>
      <c r="S217" s="3">
        <f>+H217-R217</f>
        <v>-2.4016813382106225E-7</v>
      </c>
    </row>
    <row r="218" spans="1:19" outlineLevel="1">
      <c r="A218" t="s">
        <v>350</v>
      </c>
      <c r="B218" t="s">
        <v>349</v>
      </c>
      <c r="C218" s="3">
        <f>+payroll!G218</f>
        <v>3.2712124827268771E-4</v>
      </c>
      <c r="D218" s="3">
        <f>+IFR!T218</f>
        <v>3.3740922785598662E-4</v>
      </c>
      <c r="E218" s="3">
        <f>+claims!R218</f>
        <v>4.2899504774137882E-4</v>
      </c>
      <c r="F218" s="3">
        <f>+costs!L218</f>
        <v>7.3448358162945691E-4</v>
      </c>
      <c r="H218" s="3">
        <f t="shared" si="23"/>
        <v>5.881057156549652E-4</v>
      </c>
      <c r="J218" s="16">
        <f t="shared" si="24"/>
        <v>29914.010588551664</v>
      </c>
      <c r="L218" s="6">
        <f>+J218/payroll!F218</f>
        <v>1.0599508216012772E-2</v>
      </c>
      <c r="O218" s="64">
        <v>20875.483460083844</v>
      </c>
      <c r="P218" s="16">
        <f t="shared" si="20"/>
        <v>9038.5271284678201</v>
      </c>
      <c r="R218" s="58">
        <v>4.2852995991585284E-4</v>
      </c>
      <c r="S218" s="3">
        <f t="shared" si="21"/>
        <v>1.5957575573911237E-4</v>
      </c>
    </row>
    <row r="219" spans="1:19" outlineLevel="1">
      <c r="A219" t="s">
        <v>353</v>
      </c>
      <c r="B219" t="s">
        <v>354</v>
      </c>
      <c r="C219" s="3">
        <f>+payroll!G219</f>
        <v>2.1228503122023941E-4</v>
      </c>
      <c r="D219" s="3">
        <f>+IFR!T219</f>
        <v>2.3403849624493503E-4</v>
      </c>
      <c r="E219" s="3">
        <f>+claims!R219</f>
        <v>9.5332232831417518E-5</v>
      </c>
      <c r="F219" s="3">
        <f>+costs!L219</f>
        <v>1.4833395249715613E-4</v>
      </c>
      <c r="H219" s="3">
        <f t="shared" si="23"/>
        <v>1.5909064735615311E-4</v>
      </c>
      <c r="J219" s="16">
        <f t="shared" si="24"/>
        <v>8092.1493923102353</v>
      </c>
      <c r="L219" s="6">
        <f>+J219/payroll!F219</f>
        <v>4.4183930535353017E-3</v>
      </c>
      <c r="O219" s="64">
        <v>13051.859497060221</v>
      </c>
      <c r="P219" s="16">
        <f t="shared" si="20"/>
        <v>-4959.7101047499855</v>
      </c>
      <c r="R219" s="58">
        <v>2.6792734346953878E-4</v>
      </c>
      <c r="S219" s="3">
        <f t="shared" si="21"/>
        <v>-1.0883669611338567E-4</v>
      </c>
    </row>
    <row r="220" spans="1:19" outlineLevel="1">
      <c r="A220" t="s">
        <v>355</v>
      </c>
      <c r="B220" t="s">
        <v>356</v>
      </c>
      <c r="C220" s="3">
        <f>+payroll!G220</f>
        <v>3.3241146330391437E-5</v>
      </c>
      <c r="D220" s="3">
        <f>+IFR!T220</f>
        <v>3.7589356949473311E-5</v>
      </c>
      <c r="E220" s="3">
        <f>+claims!R220</f>
        <v>0</v>
      </c>
      <c r="F220" s="3">
        <f>+costs!L220</f>
        <v>0</v>
      </c>
      <c r="H220" s="3">
        <f t="shared" si="23"/>
        <v>8.8538129099830935E-6</v>
      </c>
      <c r="J220" s="16">
        <f t="shared" si="24"/>
        <v>450.34939482491933</v>
      </c>
      <c r="L220" s="6">
        <f>+J220/payroll!F220</f>
        <v>1.5703390079959219E-3</v>
      </c>
      <c r="O220" s="64">
        <v>446.54669447114674</v>
      </c>
      <c r="P220" s="16">
        <f t="shared" si="20"/>
        <v>3.8027003537725932</v>
      </c>
      <c r="R220" s="58">
        <v>9.1666685204285343E-6</v>
      </c>
      <c r="S220" s="3">
        <f t="shared" si="21"/>
        <v>-3.1285561044544078E-7</v>
      </c>
    </row>
    <row r="221" spans="1:19" outlineLevel="1">
      <c r="A221" t="s">
        <v>357</v>
      </c>
      <c r="B221" t="s">
        <v>358</v>
      </c>
      <c r="C221" s="3">
        <f>+payroll!G221</f>
        <v>4.3638332211868906E-5</v>
      </c>
      <c r="D221" s="3">
        <f>+IFR!T221</f>
        <v>3.9379326328019657E-5</v>
      </c>
      <c r="E221" s="3">
        <f>+claims!R221</f>
        <v>0</v>
      </c>
      <c r="F221" s="3">
        <f>+costs!L221</f>
        <v>2.6413998719738958E-4</v>
      </c>
      <c r="H221" s="3">
        <f t="shared" si="23"/>
        <v>1.688611996359198E-4</v>
      </c>
      <c r="J221" s="16">
        <f t="shared" si="24"/>
        <v>8589.1287560075161</v>
      </c>
      <c r="L221" s="6">
        <f>+J221/payroll!F221</f>
        <v>2.2813966342834779E-2</v>
      </c>
      <c r="O221" s="64">
        <v>8136.7002401311838</v>
      </c>
      <c r="P221" s="16">
        <f t="shared" si="20"/>
        <v>452.42851587633231</v>
      </c>
      <c r="R221" s="58">
        <v>1.6702941679975453E-4</v>
      </c>
      <c r="S221" s="3">
        <f t="shared" si="21"/>
        <v>1.8317828361652663E-6</v>
      </c>
    </row>
    <row r="222" spans="1:19" outlineLevel="1">
      <c r="A222" t="s">
        <v>359</v>
      </c>
      <c r="B222" t="s">
        <v>360</v>
      </c>
      <c r="C222" s="3">
        <f>+payroll!G222</f>
        <v>3.5335908277181721E-4</v>
      </c>
      <c r="D222" s="3">
        <f>+IFR!T222</f>
        <v>3.2801188861861832E-4</v>
      </c>
      <c r="E222" s="3">
        <f>+claims!R222</f>
        <v>9.5332232831417518E-5</v>
      </c>
      <c r="F222" s="3">
        <f>+costs!L222</f>
        <v>3.7319661249513806E-4</v>
      </c>
      <c r="H222" s="3">
        <f t="shared" si="23"/>
        <v>3.2338917384559991E-4</v>
      </c>
      <c r="J222" s="16">
        <f t="shared" si="24"/>
        <v>16449.197675058469</v>
      </c>
      <c r="L222" s="6">
        <f>+J222/payroll!F222</f>
        <v>5.3957061293812324E-3</v>
      </c>
      <c r="O222" s="64">
        <v>22414.656471460614</v>
      </c>
      <c r="P222" s="16">
        <f t="shared" si="20"/>
        <v>-5965.4587964021448</v>
      </c>
      <c r="R222" s="58">
        <v>4.6012595864469859E-4</v>
      </c>
      <c r="S222" s="3">
        <f t="shared" si="21"/>
        <v>-1.3673678479909869E-4</v>
      </c>
    </row>
    <row r="223" spans="1:19" outlineLevel="1">
      <c r="A223" t="s">
        <v>361</v>
      </c>
      <c r="B223" t="s">
        <v>362</v>
      </c>
      <c r="C223" s="3">
        <f>+payroll!G223</f>
        <v>5.1574778744429122E-5</v>
      </c>
      <c r="D223" s="3">
        <f>+IFR!T223</f>
        <v>4.83291732207514E-5</v>
      </c>
      <c r="E223" s="3">
        <f>+claims!R223</f>
        <v>0</v>
      </c>
      <c r="F223" s="3">
        <f>+costs!L223</f>
        <v>0</v>
      </c>
      <c r="H223" s="3">
        <f t="shared" si="23"/>
        <v>1.2487993995647565E-5</v>
      </c>
      <c r="J223" s="16">
        <f t="shared" si="24"/>
        <v>635.20209831583702</v>
      </c>
      <c r="L223" s="6">
        <f>+J223/payroll!F223</f>
        <v>1.4275600246951351E-3</v>
      </c>
      <c r="O223" s="64">
        <v>655.17853284725379</v>
      </c>
      <c r="P223" s="16">
        <f t="shared" si="20"/>
        <v>-19.976434531416771</v>
      </c>
      <c r="R223" s="58">
        <v>1.3449443264660721E-5</v>
      </c>
      <c r="S223" s="3">
        <f t="shared" si="21"/>
        <v>-9.6144926901315582E-7</v>
      </c>
    </row>
    <row r="224" spans="1:19" outlineLevel="1">
      <c r="A224" t="s">
        <v>363</v>
      </c>
      <c r="B224" t="s">
        <v>364</v>
      </c>
      <c r="C224" s="3">
        <f>+payroll!G224</f>
        <v>7.4350038197978476E-5</v>
      </c>
      <c r="D224" s="3">
        <f>+IFR!T224</f>
        <v>8.6366022514861292E-5</v>
      </c>
      <c r="E224" s="3">
        <f>+claims!R224</f>
        <v>0</v>
      </c>
      <c r="F224" s="3">
        <f>+costs!L224</f>
        <v>0</v>
      </c>
      <c r="H224" s="3">
        <f t="shared" si="23"/>
        <v>2.0089507589104971E-5</v>
      </c>
      <c r="J224" s="16">
        <f t="shared" si="24"/>
        <v>1021.8532599534368</v>
      </c>
      <c r="L224" s="6">
        <f>+J224/payroll!F224</f>
        <v>1.5930417813375326E-3</v>
      </c>
      <c r="O224" s="64">
        <v>971.54725269724076</v>
      </c>
      <c r="P224" s="16">
        <f t="shared" si="20"/>
        <v>50.30600725619604</v>
      </c>
      <c r="R224" s="58">
        <v>1.9943830572872078E-5</v>
      </c>
      <c r="S224" s="3">
        <f t="shared" si="21"/>
        <v>1.4567701623289318E-7</v>
      </c>
    </row>
    <row r="225" spans="1:19" outlineLevel="1">
      <c r="A225" t="s">
        <v>365</v>
      </c>
      <c r="B225" t="s">
        <v>366</v>
      </c>
      <c r="C225" s="3">
        <f>+payroll!G225</f>
        <v>1.0397204188936776E-4</v>
      </c>
      <c r="D225" s="3">
        <f>+IFR!T225</f>
        <v>1.1992794836260532E-4</v>
      </c>
      <c r="E225" s="3">
        <f>+claims!R225</f>
        <v>4.7666116415708759E-5</v>
      </c>
      <c r="F225" s="3">
        <f>+costs!L225</f>
        <v>7.7761865200329932E-6</v>
      </c>
      <c r="H225" s="3">
        <f t="shared" si="23"/>
        <v>3.9803128155872746E-5</v>
      </c>
      <c r="J225" s="16">
        <f t="shared" si="24"/>
        <v>2024.5870179755389</v>
      </c>
      <c r="L225" s="6">
        <f>+J225/payroll!F225</f>
        <v>2.2570423197985461E-3</v>
      </c>
      <c r="O225" s="64">
        <v>2223.6341659371114</v>
      </c>
      <c r="P225" s="16">
        <f t="shared" si="20"/>
        <v>-199.04714796157259</v>
      </c>
      <c r="R225" s="58">
        <v>4.564655289629992E-5</v>
      </c>
      <c r="S225" s="3">
        <f t="shared" si="21"/>
        <v>-5.8434247404271742E-6</v>
      </c>
    </row>
    <row r="226" spans="1:19" outlineLevel="1">
      <c r="A226" t="s">
        <v>367</v>
      </c>
      <c r="B226" t="s">
        <v>368</v>
      </c>
      <c r="C226" s="3">
        <f>+payroll!G226</f>
        <v>9.6305803469193678E-5</v>
      </c>
      <c r="D226" s="3">
        <f>+IFR!T226</f>
        <v>9.1288438305863755E-5</v>
      </c>
      <c r="E226" s="3">
        <f>+claims!R226</f>
        <v>0</v>
      </c>
      <c r="F226" s="3">
        <f>+costs!L226</f>
        <v>0</v>
      </c>
      <c r="H226" s="3">
        <f t="shared" si="23"/>
        <v>2.3449280221882179E-5</v>
      </c>
      <c r="J226" s="16">
        <f t="shared" si="24"/>
        <v>1192.7481712536837</v>
      </c>
      <c r="L226" s="6">
        <f>+J226/payroll!F226</f>
        <v>1.4355427430342899E-3</v>
      </c>
      <c r="O226" s="64">
        <v>1153.3996921539322</v>
      </c>
      <c r="P226" s="16">
        <f t="shared" si="20"/>
        <v>39.348479099751557</v>
      </c>
      <c r="R226" s="58">
        <v>2.3676880336245702E-5</v>
      </c>
      <c r="S226" s="3">
        <f t="shared" si="21"/>
        <v>-2.2760011436352318E-7</v>
      </c>
    </row>
    <row r="227" spans="1:19" outlineLevel="1">
      <c r="A227" t="s">
        <v>369</v>
      </c>
      <c r="B227" t="s">
        <v>370</v>
      </c>
      <c r="C227" s="3">
        <f>+payroll!G227</f>
        <v>4.2185515345500029E-5</v>
      </c>
      <c r="D227" s="3">
        <f>+IFR!T227</f>
        <v>5.0119142599297753E-5</v>
      </c>
      <c r="E227" s="3">
        <f>+claims!R227</f>
        <v>0</v>
      </c>
      <c r="F227" s="3">
        <f>+costs!L227</f>
        <v>0</v>
      </c>
      <c r="H227" s="3">
        <f t="shared" si="23"/>
        <v>1.1538082243099723E-5</v>
      </c>
      <c r="J227" s="16">
        <f t="shared" si="24"/>
        <v>586.88481544049591</v>
      </c>
      <c r="L227" s="6">
        <f>+J227/payroll!F227</f>
        <v>1.6125357129698373E-3</v>
      </c>
      <c r="O227" s="64">
        <v>571.71648205492261</v>
      </c>
      <c r="P227" s="16">
        <f t="shared" si="20"/>
        <v>15.168333385573305</v>
      </c>
      <c r="R227" s="58">
        <v>1.173614214045342E-5</v>
      </c>
      <c r="S227" s="3">
        <f t="shared" si="21"/>
        <v>-1.9805989735369762E-7</v>
      </c>
    </row>
    <row r="228" spans="1:19" outlineLevel="1">
      <c r="A228" t="s">
        <v>371</v>
      </c>
      <c r="B228" t="s">
        <v>372</v>
      </c>
      <c r="C228" s="3">
        <f>+payroll!G228</f>
        <v>6.8651480421717847E-4</v>
      </c>
      <c r="D228" s="3">
        <f>+IFR!T228</f>
        <v>9.2093924526209607E-4</v>
      </c>
      <c r="E228" s="3">
        <f>+claims!R228</f>
        <v>1.3045463440088713E-3</v>
      </c>
      <c r="F228" s="3">
        <f>+costs!L228</f>
        <v>5.2755283130733019E-4</v>
      </c>
      <c r="H228" s="3">
        <f t="shared" si="23"/>
        <v>7.1314540657063815E-4</v>
      </c>
      <c r="J228" s="16">
        <f t="shared" si="24"/>
        <v>36274.157307879148</v>
      </c>
      <c r="L228" s="6">
        <f>+J228/payroll!F228</f>
        <v>6.1244522460290433E-3</v>
      </c>
      <c r="O228" s="64">
        <v>32687.470576950771</v>
      </c>
      <c r="P228" s="16">
        <f t="shared" si="20"/>
        <v>3586.6867309283771</v>
      </c>
      <c r="R228" s="58">
        <v>6.7100531984685702E-4</v>
      </c>
      <c r="S228" s="3">
        <f t="shared" si="21"/>
        <v>4.2140086723781124E-5</v>
      </c>
    </row>
    <row r="229" spans="1:19" outlineLevel="1">
      <c r="A229" t="s">
        <v>373</v>
      </c>
      <c r="B229" t="s">
        <v>374</v>
      </c>
      <c r="C229" s="3">
        <f>+payroll!G229</f>
        <v>1.1304414637310305E-4</v>
      </c>
      <c r="D229" s="3">
        <f>+IFR!T229</f>
        <v>1.2082293305187849E-4</v>
      </c>
      <c r="E229" s="3">
        <f>+claims!R229</f>
        <v>0</v>
      </c>
      <c r="F229" s="3">
        <f>+costs!L229</f>
        <v>0</v>
      </c>
      <c r="H229" s="3">
        <f t="shared" si="23"/>
        <v>2.9233384928122691E-5</v>
      </c>
      <c r="J229" s="16">
        <f t="shared" si="24"/>
        <v>1486.9567885514662</v>
      </c>
      <c r="L229" s="6">
        <f>+J229/payroll!F229</f>
        <v>1.524649784849514E-3</v>
      </c>
      <c r="O229" s="64">
        <v>1437.9962211967597</v>
      </c>
      <c r="P229" s="16">
        <f t="shared" si="20"/>
        <v>48.960567354706427</v>
      </c>
      <c r="R229" s="58">
        <v>2.9519051101589208E-5</v>
      </c>
      <c r="S229" s="3">
        <f t="shared" si="21"/>
        <v>-2.8566617346651661E-7</v>
      </c>
    </row>
    <row r="230" spans="1:19" outlineLevel="1">
      <c r="A230" t="s">
        <v>375</v>
      </c>
      <c r="B230" t="s">
        <v>376</v>
      </c>
      <c r="C230" s="3">
        <f>+payroll!G230</f>
        <v>5.7942165369468704E-5</v>
      </c>
      <c r="D230" s="3">
        <f>+IFR!T230</f>
        <v>5.3699081356390444E-5</v>
      </c>
      <c r="E230" s="3">
        <f>+claims!R230</f>
        <v>0</v>
      </c>
      <c r="F230" s="3">
        <f>+costs!L230</f>
        <v>0</v>
      </c>
      <c r="H230" s="3">
        <f t="shared" si="23"/>
        <v>1.3955155840732393E-5</v>
      </c>
      <c r="J230" s="16">
        <f t="shared" si="24"/>
        <v>709.82931889999384</v>
      </c>
      <c r="L230" s="6">
        <f>+J230/payroll!F230</f>
        <v>1.4199695775120084E-3</v>
      </c>
      <c r="O230" s="64">
        <v>708.61953238309491</v>
      </c>
      <c r="P230" s="16">
        <f t="shared" si="20"/>
        <v>1.2097865168989301</v>
      </c>
      <c r="R230" s="58">
        <v>1.4546475073899842E-5</v>
      </c>
      <c r="S230" s="3">
        <f t="shared" si="21"/>
        <v>-5.9131923316744947E-7</v>
      </c>
    </row>
    <row r="231" spans="1:19" outlineLevel="1">
      <c r="A231" t="s">
        <v>377</v>
      </c>
      <c r="B231" t="s">
        <v>378</v>
      </c>
      <c r="C231" s="3">
        <f>+payroll!G231</f>
        <v>5.8706556232166599E-5</v>
      </c>
      <c r="D231" s="3">
        <f>+IFR!T231</f>
        <v>7.652119093285638E-5</v>
      </c>
      <c r="E231" s="3">
        <f>+claims!R231</f>
        <v>0</v>
      </c>
      <c r="F231" s="3">
        <f>+costs!L231</f>
        <v>0</v>
      </c>
      <c r="H231" s="3">
        <f t="shared" si="23"/>
        <v>1.6903468395627871E-5</v>
      </c>
      <c r="J231" s="16">
        <f t="shared" si="24"/>
        <v>859.79530399041357</v>
      </c>
      <c r="L231" s="6">
        <f>+J231/payroll!F231</f>
        <v>1.69757234371718E-3</v>
      </c>
      <c r="O231" s="64">
        <v>827.92779941454432</v>
      </c>
      <c r="P231" s="16">
        <f t="shared" si="20"/>
        <v>31.867504575869248</v>
      </c>
      <c r="R231" s="58">
        <v>1.6995623951643319E-5</v>
      </c>
      <c r="S231" s="3">
        <f t="shared" si="21"/>
        <v>-9.2155556015448053E-8</v>
      </c>
    </row>
    <row r="232" spans="1:19" outlineLevel="1">
      <c r="A232" t="s">
        <v>379</v>
      </c>
      <c r="B232" t="s">
        <v>380</v>
      </c>
      <c r="C232" s="3">
        <f>+payroll!G232</f>
        <v>1.6225151897316411E-4</v>
      </c>
      <c r="D232" s="3">
        <f>+IFR!T232</f>
        <v>1.7362702971899577E-4</v>
      </c>
      <c r="E232" s="3">
        <f>+claims!R232</f>
        <v>0</v>
      </c>
      <c r="F232" s="3">
        <f>+costs!L232</f>
        <v>0</v>
      </c>
      <c r="H232" s="3">
        <f t="shared" si="23"/>
        <v>4.198481858651999E-5</v>
      </c>
      <c r="J232" s="16">
        <f t="shared" si="24"/>
        <v>2135.5587512984175</v>
      </c>
      <c r="L232" s="6">
        <f>+J232/payroll!F232</f>
        <v>1.5256066745066681E-3</v>
      </c>
      <c r="O232" s="64">
        <v>2100.4826786622939</v>
      </c>
      <c r="P232" s="16">
        <f t="shared" si="20"/>
        <v>35.076072636123627</v>
      </c>
      <c r="R232" s="58">
        <v>4.3118510755078859E-5</v>
      </c>
      <c r="S232" s="3">
        <f t="shared" si="21"/>
        <v>-1.1336921685588692E-6</v>
      </c>
    </row>
    <row r="233" spans="1:19" outlineLevel="1">
      <c r="A233" t="s">
        <v>516</v>
      </c>
      <c r="B233" t="s">
        <v>517</v>
      </c>
      <c r="C233" s="3">
        <f>+payroll!G233</f>
        <v>2.2013383793207617E-5</v>
      </c>
      <c r="D233" s="3">
        <f>+IFR!T233</f>
        <v>2.6849540678195222E-5</v>
      </c>
      <c r="E233" s="3">
        <f>+claims!R233</f>
        <v>0</v>
      </c>
      <c r="F233" s="3">
        <f>+costs!L233</f>
        <v>0</v>
      </c>
      <c r="H233" s="3">
        <f>(C233*$C$3)+(D233*$D$3)+(E233*$E$3)+(F233*$F$3)</f>
        <v>6.1078655589253549E-6</v>
      </c>
      <c r="J233" s="16">
        <f>(+H233*$J$275)</f>
        <v>310.67672042544365</v>
      </c>
      <c r="L233" s="6">
        <f>+J233/payroll!F233</f>
        <v>1.6358434303692707E-3</v>
      </c>
      <c r="O233" s="64">
        <v>301.58058074678416</v>
      </c>
      <c r="P233" s="16">
        <f>+J233-O233</f>
        <v>9.0961396786594833</v>
      </c>
      <c r="R233" s="58">
        <v>6.1908177803849517E-6</v>
      </c>
      <c r="S233" s="3">
        <f>+H233-R233</f>
        <v>-8.295222145959679E-8</v>
      </c>
    </row>
    <row r="234" spans="1:19" outlineLevel="1">
      <c r="A234" t="s">
        <v>381</v>
      </c>
      <c r="B234" t="s">
        <v>382</v>
      </c>
      <c r="C234" s="3">
        <f>+payroll!G234</f>
        <v>9.7355895480481249E-5</v>
      </c>
      <c r="D234" s="3">
        <f>+IFR!T234</f>
        <v>1.2977277994461026E-4</v>
      </c>
      <c r="E234" s="3">
        <f>+claims!R234</f>
        <v>1.4299834924712628E-4</v>
      </c>
      <c r="F234" s="3">
        <f>+costs!L234</f>
        <v>1.8174620434329651E-5</v>
      </c>
      <c r="H234" s="3">
        <f t="shared" si="23"/>
        <v>6.0745609075803175E-5</v>
      </c>
      <c r="J234" s="16">
        <f t="shared" si="24"/>
        <v>3089.8267857809665</v>
      </c>
      <c r="L234" s="6">
        <f>+J234/payroll!F234</f>
        <v>3.6786774112184959E-3</v>
      </c>
      <c r="O234" s="64">
        <v>3766.4085330496891</v>
      </c>
      <c r="P234" s="16">
        <f t="shared" ref="P234:P264" si="25">+J234-O234</f>
        <v>-676.58174726872267</v>
      </c>
      <c r="R234" s="58">
        <v>7.731647991677348E-5</v>
      </c>
      <c r="S234" s="3">
        <f t="shared" ref="S234:S264" si="26">+H234-R234</f>
        <v>-1.6570870840970304E-5</v>
      </c>
    </row>
    <row r="235" spans="1:19" outlineLevel="1">
      <c r="A235" t="s">
        <v>383</v>
      </c>
      <c r="B235" t="s">
        <v>384</v>
      </c>
      <c r="C235" s="3">
        <f>+payroll!G235</f>
        <v>9.3362136834292152E-5</v>
      </c>
      <c r="D235" s="3">
        <f>+IFR!T235</f>
        <v>1.1679550195014922E-4</v>
      </c>
      <c r="E235" s="3">
        <f>+claims!R235</f>
        <v>0</v>
      </c>
      <c r="F235" s="3">
        <f>+costs!L235</f>
        <v>0</v>
      </c>
      <c r="H235" s="3">
        <f t="shared" si="23"/>
        <v>2.6269704848055172E-5</v>
      </c>
      <c r="J235" s="16">
        <f t="shared" ref="J235:J264" si="27">(+H235*$J$275)</f>
        <v>1336.2091339440203</v>
      </c>
      <c r="L235" s="6">
        <f>+J235/payroll!F235</f>
        <v>1.6589125038727938E-3</v>
      </c>
      <c r="O235" s="64">
        <v>1266.7915758483882</v>
      </c>
      <c r="P235" s="16">
        <f t="shared" si="25"/>
        <v>69.417558095632103</v>
      </c>
      <c r="R235" s="58">
        <v>2.6004578253627162E-5</v>
      </c>
      <c r="S235" s="3">
        <f t="shared" si="26"/>
        <v>2.651265944280099E-7</v>
      </c>
    </row>
    <row r="236" spans="1:19" outlineLevel="1">
      <c r="A236" t="s">
        <v>385</v>
      </c>
      <c r="B236" t="s">
        <v>386</v>
      </c>
      <c r="C236" s="3">
        <f>+payroll!G236</f>
        <v>3.9361023448273907E-4</v>
      </c>
      <c r="D236" s="3">
        <f>+IFR!T236</f>
        <v>3.9558323265874299E-4</v>
      </c>
      <c r="E236" s="3">
        <f>+claims!R236</f>
        <v>4.7666116415708759E-5</v>
      </c>
      <c r="F236" s="3">
        <f>+costs!L236</f>
        <v>6.9259614707001848E-5</v>
      </c>
      <c r="H236" s="3">
        <f t="shared" ref="H236:H264" si="28">(C236*$C$3)+(D236*$D$3)+(E236*$E$3)+(F236*$F$3)</f>
        <v>1.4735486967924267E-4</v>
      </c>
      <c r="J236" s="16">
        <f t="shared" si="27"/>
        <v>7495.2087941373175</v>
      </c>
      <c r="L236" s="6">
        <f>+J236/payroll!F236</f>
        <v>2.2071770961631315E-3</v>
      </c>
      <c r="O236" s="64">
        <v>5444.9628430790281</v>
      </c>
      <c r="P236" s="16">
        <f t="shared" si="25"/>
        <v>2050.2459510582894</v>
      </c>
      <c r="R236" s="58">
        <v>1.1177368482744555E-4</v>
      </c>
      <c r="S236" s="3">
        <f t="shared" si="26"/>
        <v>3.5581184851797115E-5</v>
      </c>
    </row>
    <row r="237" spans="1:19" s="52" customFormat="1" outlineLevel="1">
      <c r="A237" s="54" t="s">
        <v>576</v>
      </c>
      <c r="B237" s="54" t="s">
        <v>577</v>
      </c>
      <c r="C237" s="3">
        <f>+payroll!G237</f>
        <v>1.6845452424126278E-5</v>
      </c>
      <c r="D237" s="56">
        <f>+IFR!T237</f>
        <v>1.9331669288300561E-5</v>
      </c>
      <c r="E237" s="56">
        <f>+claims!R237</f>
        <v>0</v>
      </c>
      <c r="F237" s="56">
        <f>+costs!L237</f>
        <v>0</v>
      </c>
      <c r="H237" s="56">
        <f t="shared" si="28"/>
        <v>4.5221402140533553E-6</v>
      </c>
      <c r="J237" s="16">
        <f t="shared" si="27"/>
        <v>230.01876473084957</v>
      </c>
      <c r="L237" s="57">
        <f>+J237/payroll!F237</f>
        <v>1.5827066055659387E-3</v>
      </c>
      <c r="O237" s="40">
        <v>189.14041912578466</v>
      </c>
      <c r="P237" s="59">
        <f t="shared" si="25"/>
        <v>40.878345605064908</v>
      </c>
      <c r="Q237" s="60"/>
      <c r="R237" s="58">
        <v>3.8826567241626204E-6</v>
      </c>
      <c r="S237" s="3">
        <f t="shared" si="26"/>
        <v>6.3948348989073488E-7</v>
      </c>
    </row>
    <row r="238" spans="1:19" outlineLevel="1">
      <c r="A238" t="s">
        <v>387</v>
      </c>
      <c r="B238" t="s">
        <v>388</v>
      </c>
      <c r="C238" s="3">
        <f>+payroll!G238</f>
        <v>5.5118112119337499E-5</v>
      </c>
      <c r="D238" s="3">
        <f>+IFR!T238</f>
        <v>5.1909111977844092E-5</v>
      </c>
      <c r="E238" s="3">
        <f>+claims!R238</f>
        <v>0</v>
      </c>
      <c r="F238" s="3">
        <f>+costs!L238</f>
        <v>0</v>
      </c>
      <c r="H238" s="3">
        <f t="shared" si="28"/>
        <v>1.3378403012147698E-5</v>
      </c>
      <c r="J238" s="16">
        <f t="shared" si="27"/>
        <v>680.49277317020903</v>
      </c>
      <c r="L238" s="6">
        <f>+J238/payroll!F238</f>
        <v>1.4310308984447531E-3</v>
      </c>
      <c r="O238" s="64">
        <v>637.07595772094487</v>
      </c>
      <c r="P238" s="16">
        <f t="shared" si="25"/>
        <v>43.416815449264163</v>
      </c>
      <c r="R238" s="58">
        <v>1.3077835306067378E-5</v>
      </c>
      <c r="S238" s="3">
        <f t="shared" si="26"/>
        <v>3.0056770608032042E-7</v>
      </c>
    </row>
    <row r="239" spans="1:19" outlineLevel="1">
      <c r="A239" t="s">
        <v>389</v>
      </c>
      <c r="B239" t="s">
        <v>390</v>
      </c>
      <c r="C239" s="3">
        <f>+payroll!G239</f>
        <v>7.8593990310076332E-5</v>
      </c>
      <c r="D239" s="3">
        <f>+IFR!T239</f>
        <v>6.8913821074034401E-5</v>
      </c>
      <c r="E239" s="3">
        <f>+claims!R239</f>
        <v>0</v>
      </c>
      <c r="F239" s="3">
        <f>+costs!L239</f>
        <v>0</v>
      </c>
      <c r="H239" s="3">
        <f t="shared" si="28"/>
        <v>1.8438476423013842E-5</v>
      </c>
      <c r="J239" s="16">
        <f t="shared" si="27"/>
        <v>937.87352217878333</v>
      </c>
      <c r="L239" s="6">
        <f>+J239/payroll!F239</f>
        <v>1.3831674613627341E-3</v>
      </c>
      <c r="O239" s="64">
        <v>892.60935093416867</v>
      </c>
      <c r="P239" s="16">
        <f t="shared" si="25"/>
        <v>45.264171244614658</v>
      </c>
      <c r="R239" s="58">
        <v>1.8323400754178195E-5</v>
      </c>
      <c r="S239" s="3">
        <f t="shared" si="26"/>
        <v>1.150756688356465E-7</v>
      </c>
    </row>
    <row r="240" spans="1:19" outlineLevel="1">
      <c r="A240" t="s">
        <v>391</v>
      </c>
      <c r="B240" t="s">
        <v>392</v>
      </c>
      <c r="C240" s="3">
        <f>+payroll!G240</f>
        <v>4.2742570890029855E-5</v>
      </c>
      <c r="D240" s="3">
        <f>+IFR!T240</f>
        <v>4.8776665565387988E-5</v>
      </c>
      <c r="E240" s="3">
        <f>+claims!R240</f>
        <v>4.7666116415708759E-5</v>
      </c>
      <c r="F240" s="3">
        <f>+costs!L240</f>
        <v>1.0904448526351585E-6</v>
      </c>
      <c r="H240" s="3">
        <f t="shared" si="28"/>
        <v>1.924408893086464E-5</v>
      </c>
      <c r="J240" s="16">
        <f t="shared" si="27"/>
        <v>978.8510206941304</v>
      </c>
      <c r="L240" s="6">
        <f>+J240/payroll!F240</f>
        <v>2.6544575525866737E-3</v>
      </c>
      <c r="O240" s="64">
        <v>919.14025301360243</v>
      </c>
      <c r="P240" s="16">
        <f t="shared" si="25"/>
        <v>59.710767680527965</v>
      </c>
      <c r="R240" s="58">
        <v>1.8868024615291182E-5</v>
      </c>
      <c r="S240" s="3">
        <f t="shared" si="26"/>
        <v>3.7606431557345732E-7</v>
      </c>
    </row>
    <row r="241" spans="1:19" outlineLevel="1">
      <c r="A241" t="s">
        <v>393</v>
      </c>
      <c r="B241" t="s">
        <v>394</v>
      </c>
      <c r="C241" s="3">
        <f>+payroll!G241</f>
        <v>2.4102909349956188E-4</v>
      </c>
      <c r="D241" s="3">
        <f>+IFR!T241</f>
        <v>3.3382928909889392E-4</v>
      </c>
      <c r="E241" s="3">
        <f>+claims!R241</f>
        <v>6.0209831261947915E-4</v>
      </c>
      <c r="F241" s="3">
        <f>+costs!L241</f>
        <v>1.1636078930157819E-4</v>
      </c>
      <c r="H241" s="3">
        <f t="shared" si="28"/>
        <v>2.3198851829867576E-4</v>
      </c>
      <c r="J241" s="16">
        <f t="shared" si="27"/>
        <v>11800.101254041278</v>
      </c>
      <c r="L241" s="6">
        <f>+J241/payroll!F241</f>
        <v>5.6746109802655259E-3</v>
      </c>
      <c r="O241" s="64">
        <v>10766.552516252126</v>
      </c>
      <c r="P241" s="16">
        <f t="shared" si="25"/>
        <v>1033.5487377891513</v>
      </c>
      <c r="R241" s="58">
        <v>2.2101477683348069E-4</v>
      </c>
      <c r="S241" s="3">
        <f t="shared" si="26"/>
        <v>1.0973741465195074E-5</v>
      </c>
    </row>
    <row r="242" spans="1:19" outlineLevel="1">
      <c r="A242" t="s">
        <v>395</v>
      </c>
      <c r="B242" t="s">
        <v>396</v>
      </c>
      <c r="C242" s="3">
        <f>+payroll!G242</f>
        <v>4.207361167852384E-5</v>
      </c>
      <c r="D242" s="3">
        <f>+IFR!T242</f>
        <v>6.1306451215212423E-5</v>
      </c>
      <c r="E242" s="3">
        <f>+claims!R242</f>
        <v>0</v>
      </c>
      <c r="F242" s="3">
        <f>+costs!L242</f>
        <v>0</v>
      </c>
      <c r="H242" s="3">
        <f t="shared" si="28"/>
        <v>1.2922507861717032E-5</v>
      </c>
      <c r="J242" s="16">
        <f t="shared" si="27"/>
        <v>657.30365598561548</v>
      </c>
      <c r="L242" s="6">
        <f>+J242/payroll!F242</f>
        <v>1.8108233300559631E-3</v>
      </c>
      <c r="O242" s="64">
        <v>660.56356536542023</v>
      </c>
      <c r="P242" s="16">
        <f t="shared" si="25"/>
        <v>-3.2599093798047534</v>
      </c>
      <c r="R242" s="58">
        <v>1.3559986705418292E-5</v>
      </c>
      <c r="S242" s="3">
        <f t="shared" si="26"/>
        <v>-6.3747884370126011E-7</v>
      </c>
    </row>
    <row r="243" spans="1:19" outlineLevel="1">
      <c r="A243" t="s">
        <v>397</v>
      </c>
      <c r="B243" t="s">
        <v>398</v>
      </c>
      <c r="C243" s="3">
        <f>+payroll!G243</f>
        <v>3.0122140115094569E-4</v>
      </c>
      <c r="D243" s="3">
        <f>+IFR!T243</f>
        <v>4.2153778864766501E-4</v>
      </c>
      <c r="E243" s="3">
        <f>+claims!R243</f>
        <v>2.8599669849425257E-4</v>
      </c>
      <c r="F243" s="3">
        <f>+costs!L243</f>
        <v>7.0715159848413087E-5</v>
      </c>
      <c r="H243" s="3">
        <f t="shared" si="28"/>
        <v>1.7567349940801207E-4</v>
      </c>
      <c r="J243" s="16">
        <f t="shared" si="27"/>
        <v>8935.6365386904399</v>
      </c>
      <c r="L243" s="6">
        <f>+J243/payroll!F243</f>
        <v>3.4384245467112824E-3</v>
      </c>
      <c r="O243" s="64">
        <v>7573.1609905670348</v>
      </c>
      <c r="P243" s="16">
        <f t="shared" si="25"/>
        <v>1362.4755481234051</v>
      </c>
      <c r="R243" s="58">
        <v>1.5546113611832765E-4</v>
      </c>
      <c r="S243" s="3">
        <f t="shared" si="26"/>
        <v>2.0212363289684416E-5</v>
      </c>
    </row>
    <row r="244" spans="1:19" outlineLevel="1">
      <c r="A244" t="s">
        <v>399</v>
      </c>
      <c r="B244" t="s">
        <v>400</v>
      </c>
      <c r="C244" s="3">
        <f>+payroll!G244</f>
        <v>1.1227716882956922E-4</v>
      </c>
      <c r="D244" s="3">
        <f>+IFR!T244</f>
        <v>1.2082293305187849E-4</v>
      </c>
      <c r="E244" s="3">
        <f>+claims!R244</f>
        <v>0</v>
      </c>
      <c r="F244" s="3">
        <f>+costs!L244</f>
        <v>0</v>
      </c>
      <c r="H244" s="3">
        <f t="shared" si="28"/>
        <v>2.9137512735180962E-5</v>
      </c>
      <c r="J244" s="16">
        <f t="shared" si="27"/>
        <v>1482.0802472792689</v>
      </c>
      <c r="L244" s="6">
        <f>+J244/payroll!F244</f>
        <v>1.5300305194862727E-3</v>
      </c>
      <c r="O244" s="64">
        <v>1348.2716680660646</v>
      </c>
      <c r="P244" s="16">
        <f t="shared" si="25"/>
        <v>133.80857921320421</v>
      </c>
      <c r="R244" s="58">
        <v>2.7677193918732369E-5</v>
      </c>
      <c r="S244" s="3">
        <f t="shared" si="26"/>
        <v>1.4603188164485928E-6</v>
      </c>
    </row>
    <row r="245" spans="1:19" outlineLevel="1">
      <c r="A245" t="s">
        <v>401</v>
      </c>
      <c r="B245" t="s">
        <v>402</v>
      </c>
      <c r="C245" s="3">
        <f>+payroll!G245</f>
        <v>1.7465558082243912E-3</v>
      </c>
      <c r="D245" s="3">
        <f>+IFR!T245</f>
        <v>1.8615681536882022E-3</v>
      </c>
      <c r="E245" s="3">
        <f>+claims!R245</f>
        <v>1.0963206775613016E-3</v>
      </c>
      <c r="F245" s="3">
        <f>+costs!L245</f>
        <v>3.5483206796970129E-4</v>
      </c>
      <c r="H245" s="3">
        <f t="shared" si="28"/>
        <v>8.2836283765509028E-4</v>
      </c>
      <c r="J245" s="16">
        <f t="shared" si="27"/>
        <v>42134.694557729839</v>
      </c>
      <c r="L245" s="6">
        <f>+J245/payroll!F245</f>
        <v>2.7962578107804778E-3</v>
      </c>
      <c r="O245" s="64">
        <v>36554.698624488556</v>
      </c>
      <c r="P245" s="16">
        <f t="shared" si="25"/>
        <v>5579.9959332412836</v>
      </c>
      <c r="R245" s="58">
        <v>7.5039141326910599E-4</v>
      </c>
      <c r="S245" s="3">
        <f t="shared" si="26"/>
        <v>7.7971424385984284E-5</v>
      </c>
    </row>
    <row r="246" spans="1:19" outlineLevel="1">
      <c r="A246" t="s">
        <v>403</v>
      </c>
      <c r="B246" t="s">
        <v>404</v>
      </c>
      <c r="C246" s="3">
        <f>+payroll!G246</f>
        <v>4.0682161132862398E-4</v>
      </c>
      <c r="D246" s="3">
        <f>+IFR!T246</f>
        <v>4.8373922455215054E-4</v>
      </c>
      <c r="E246" s="3">
        <f>+claims!R246</f>
        <v>2.8599669849425257E-4</v>
      </c>
      <c r="F246" s="3">
        <f>+costs!L246</f>
        <v>3.8485976819794385E-5</v>
      </c>
      <c r="H246" s="3">
        <f t="shared" si="28"/>
        <v>1.7731119535111133E-4</v>
      </c>
      <c r="J246" s="16">
        <f t="shared" si="27"/>
        <v>9018.9379800446368</v>
      </c>
      <c r="L246" s="6">
        <f>+J246/payroll!F246</f>
        <v>2.5696336593158623E-3</v>
      </c>
      <c r="O246" s="64">
        <v>8566.4852178723431</v>
      </c>
      <c r="P246" s="16">
        <f t="shared" si="25"/>
        <v>452.45276217229366</v>
      </c>
      <c r="R246" s="58">
        <v>1.7585200237656373E-4</v>
      </c>
      <c r="S246" s="3">
        <f t="shared" si="26"/>
        <v>1.4591929745475971E-6</v>
      </c>
    </row>
    <row r="247" spans="1:19" outlineLevel="1">
      <c r="A247" t="s">
        <v>405</v>
      </c>
      <c r="B247" t="s">
        <v>406</v>
      </c>
      <c r="C247" s="3">
        <f>+payroll!G247</f>
        <v>1.1053539798246956E-4</v>
      </c>
      <c r="D247" s="3">
        <f>+IFR!T247</f>
        <v>1.6288721344771769E-4</v>
      </c>
      <c r="E247" s="3">
        <f>+claims!R247</f>
        <v>0</v>
      </c>
      <c r="F247" s="3">
        <f>+costs!L247</f>
        <v>0</v>
      </c>
      <c r="H247" s="3">
        <f t="shared" si="28"/>
        <v>3.4177826428773405E-5</v>
      </c>
      <c r="J247" s="16">
        <f t="shared" si="27"/>
        <v>1738.4559178197758</v>
      </c>
      <c r="L247" s="6">
        <f>+J247/payroll!F247</f>
        <v>1.8229809529030645E-3</v>
      </c>
      <c r="O247" s="64">
        <v>1738.1385016108582</v>
      </c>
      <c r="P247" s="16">
        <f t="shared" si="25"/>
        <v>0.31741620891762068</v>
      </c>
      <c r="R247" s="58">
        <v>3.5680343588100548E-5</v>
      </c>
      <c r="S247" s="3">
        <f t="shared" si="26"/>
        <v>-1.5025171593271424E-6</v>
      </c>
    </row>
    <row r="248" spans="1:19" outlineLevel="1">
      <c r="A248" t="s">
        <v>407</v>
      </c>
      <c r="B248" t="s">
        <v>408</v>
      </c>
      <c r="C248" s="3">
        <f>+payroll!G248</f>
        <v>7.2148079433867354E-4</v>
      </c>
      <c r="D248" s="3">
        <f>+IFR!T248</f>
        <v>1.0507120252067064E-3</v>
      </c>
      <c r="E248" s="3">
        <f>+claims!R248</f>
        <v>4.2899504774137882E-4</v>
      </c>
      <c r="F248" s="3">
        <f>+costs!L248</f>
        <v>4.9856242955963729E-5</v>
      </c>
      <c r="H248" s="3">
        <f t="shared" si="28"/>
        <v>3.1578710537795754E-4</v>
      </c>
      <c r="J248" s="16">
        <f t="shared" si="27"/>
        <v>16062.518289732845</v>
      </c>
      <c r="L248" s="6">
        <f>+J248/payroll!F248</f>
        <v>2.5805286670396565E-3</v>
      </c>
      <c r="O248" s="64">
        <v>31272.394874677466</v>
      </c>
      <c r="P248" s="16">
        <f t="shared" si="25"/>
        <v>-15209.876584944621</v>
      </c>
      <c r="R248" s="58">
        <v>6.419567790007213E-4</v>
      </c>
      <c r="S248" s="3">
        <f t="shared" si="26"/>
        <v>-3.2616967362276376E-4</v>
      </c>
    </row>
    <row r="249" spans="1:19" outlineLevel="1">
      <c r="A249" t="s">
        <v>409</v>
      </c>
      <c r="B249" t="s">
        <v>410</v>
      </c>
      <c r="C249" s="3">
        <f>+payroll!G249</f>
        <v>1.3431375374102891E-3</v>
      </c>
      <c r="D249" s="3">
        <f>+IFR!T249</f>
        <v>1.4127333320177052E-3</v>
      </c>
      <c r="E249" s="3">
        <f>+claims!R249</f>
        <v>2.8599669849425257E-4</v>
      </c>
      <c r="F249" s="3">
        <f>+costs!L249</f>
        <v>5.3509134293494069E-5</v>
      </c>
      <c r="H249" s="3">
        <f t="shared" si="28"/>
        <v>4.1948884402873366E-4</v>
      </c>
      <c r="J249" s="16">
        <f t="shared" si="27"/>
        <v>21337.309582308073</v>
      </c>
      <c r="L249" s="6">
        <f>+J249/payroll!F249</f>
        <v>1.8413612488464683E-3</v>
      </c>
      <c r="O249" s="64">
        <v>22392.829011912701</v>
      </c>
      <c r="P249" s="16">
        <f t="shared" si="25"/>
        <v>-1055.5194296046284</v>
      </c>
      <c r="R249" s="58">
        <v>4.5967788660924048E-4</v>
      </c>
      <c r="S249" s="3">
        <f t="shared" si="26"/>
        <v>-4.018904258050682E-5</v>
      </c>
    </row>
    <row r="250" spans="1:19" outlineLevel="1">
      <c r="A250" t="s">
        <v>411</v>
      </c>
      <c r="B250" t="s">
        <v>412</v>
      </c>
      <c r="C250" s="3">
        <f>+payroll!G250</f>
        <v>2.6363835302638251E-5</v>
      </c>
      <c r="D250" s="3">
        <f>+IFR!T250</f>
        <v>3.4904402881653789E-5</v>
      </c>
      <c r="E250" s="3">
        <f>+claims!R250</f>
        <v>0</v>
      </c>
      <c r="F250" s="3">
        <f>+costs!L250</f>
        <v>0</v>
      </c>
      <c r="H250" s="3">
        <f t="shared" si="28"/>
        <v>7.6585297730365054E-6</v>
      </c>
      <c r="J250" s="16">
        <f t="shared" si="27"/>
        <v>389.55129090729827</v>
      </c>
      <c r="L250" s="6">
        <f>+J250/payroll!F250</f>
        <v>1.7126786564288007E-3</v>
      </c>
      <c r="O250" s="64">
        <v>380.15642628436694</v>
      </c>
      <c r="P250" s="16">
        <f t="shared" si="25"/>
        <v>9.3948646229313226</v>
      </c>
      <c r="R250" s="58">
        <v>7.8038153429544254E-6</v>
      </c>
      <c r="S250" s="3">
        <f t="shared" si="26"/>
        <v>-1.4528556991792004E-7</v>
      </c>
    </row>
    <row r="251" spans="1:19" outlineLevel="1">
      <c r="A251" t="s">
        <v>413</v>
      </c>
      <c r="B251" t="s">
        <v>414</v>
      </c>
      <c r="C251" s="3">
        <f>+payroll!G251</f>
        <v>7.1968034800953609E-5</v>
      </c>
      <c r="D251" s="3">
        <f>+IFR!T251</f>
        <v>6.533388231694171E-5</v>
      </c>
      <c r="E251" s="3">
        <f>+claims!R251</f>
        <v>0</v>
      </c>
      <c r="F251" s="3">
        <f>+costs!L251</f>
        <v>0</v>
      </c>
      <c r="H251" s="3">
        <f t="shared" si="28"/>
        <v>1.7162739639736915E-5</v>
      </c>
      <c r="J251" s="16">
        <f t="shared" si="27"/>
        <v>872.98314171266281</v>
      </c>
      <c r="L251" s="6">
        <f>+J251/payroll!F251</f>
        <v>1.4060023315860708E-3</v>
      </c>
      <c r="O251" s="64">
        <v>903.75508332763093</v>
      </c>
      <c r="P251" s="16">
        <f t="shared" si="25"/>
        <v>-30.771941614968114</v>
      </c>
      <c r="R251" s="58">
        <v>1.8552199299847135E-5</v>
      </c>
      <c r="S251" s="3">
        <f t="shared" si="26"/>
        <v>-1.3894596601102199E-6</v>
      </c>
    </row>
    <row r="252" spans="1:19" outlineLevel="1">
      <c r="A252" t="s">
        <v>415</v>
      </c>
      <c r="B252" t="s">
        <v>416</v>
      </c>
      <c r="C252" s="3">
        <f>+payroll!G252</f>
        <v>2.1849041576197113E-4</v>
      </c>
      <c r="D252" s="3">
        <f>+IFR!T252</f>
        <v>3.0071485559578649E-4</v>
      </c>
      <c r="E252" s="3">
        <f>+claims!R252</f>
        <v>2.8599669849425257E-4</v>
      </c>
      <c r="F252" s="3">
        <f>+costs!L252</f>
        <v>1.6552163311145683E-4</v>
      </c>
      <c r="H252" s="3">
        <f t="shared" si="28"/>
        <v>2.071131435607317E-4</v>
      </c>
      <c r="J252" s="16">
        <f t="shared" si="27"/>
        <v>10534.814752827238</v>
      </c>
      <c r="L252" s="6">
        <f>+J252/payroll!F252</f>
        <v>5.5887455843067705E-3</v>
      </c>
      <c r="O252" s="64">
        <v>10657.546120329627</v>
      </c>
      <c r="P252" s="16">
        <f t="shared" si="25"/>
        <v>-122.73136750238882</v>
      </c>
      <c r="R252" s="58">
        <v>2.1877710379637191E-4</v>
      </c>
      <c r="S252" s="3">
        <f t="shared" si="26"/>
        <v>-1.1663960235640215E-5</v>
      </c>
    </row>
    <row r="253" spans="1:19" outlineLevel="1">
      <c r="A253" t="s">
        <v>417</v>
      </c>
      <c r="B253" t="s">
        <v>418</v>
      </c>
      <c r="C253" s="3">
        <f>+payroll!G253</f>
        <v>3.6663964720967118E-5</v>
      </c>
      <c r="D253" s="3">
        <f>+IFR!T253</f>
        <v>4.2064280395839179E-5</v>
      </c>
      <c r="E253" s="3">
        <f>+claims!R253</f>
        <v>0</v>
      </c>
      <c r="F253" s="3">
        <f>+costs!L253</f>
        <v>0</v>
      </c>
      <c r="H253" s="3">
        <f t="shared" si="28"/>
        <v>9.8410306396007871E-6</v>
      </c>
      <c r="J253" s="16">
        <f t="shared" si="27"/>
        <v>500.56424707151018</v>
      </c>
      <c r="L253" s="6">
        <f>+J253/payroll!F253</f>
        <v>1.5824872805712317E-3</v>
      </c>
      <c r="O253" s="64">
        <v>450.53797710701519</v>
      </c>
      <c r="P253" s="16">
        <f t="shared" si="25"/>
        <v>50.026269964494986</v>
      </c>
      <c r="R253" s="58">
        <v>9.2486011947654897E-6</v>
      </c>
      <c r="S253" s="3">
        <f t="shared" si="26"/>
        <v>5.9242944483529742E-7</v>
      </c>
    </row>
    <row r="254" spans="1:19" outlineLevel="1">
      <c r="A254" t="s">
        <v>419</v>
      </c>
      <c r="B254" t="s">
        <v>420</v>
      </c>
      <c r="C254" s="3">
        <f>+payroll!G254</f>
        <v>5.2772139350303834E-5</v>
      </c>
      <c r="D254" s="3">
        <f>+IFR!T254</f>
        <v>6.7123851695488049E-5</v>
      </c>
      <c r="E254" s="3">
        <f>+claims!R254</f>
        <v>0</v>
      </c>
      <c r="F254" s="3">
        <f>+costs!L254</f>
        <v>0</v>
      </c>
      <c r="H254" s="3">
        <f t="shared" si="28"/>
        <v>1.4986998880723986E-5</v>
      </c>
      <c r="J254" s="16">
        <f t="shared" si="27"/>
        <v>762.31403857264013</v>
      </c>
      <c r="L254" s="6">
        <f>+J254/payroll!F254</f>
        <v>1.6743607881147897E-3</v>
      </c>
      <c r="O254" s="64">
        <v>763.8582773547472</v>
      </c>
      <c r="P254" s="16">
        <f t="shared" si="25"/>
        <v>-1.5442387821070724</v>
      </c>
      <c r="R254" s="58">
        <v>1.5680410832262828E-5</v>
      </c>
      <c r="S254" s="3">
        <f t="shared" si="26"/>
        <v>-6.9341195153884154E-7</v>
      </c>
    </row>
    <row r="255" spans="1:19" outlineLevel="1">
      <c r="A255" t="s">
        <v>421</v>
      </c>
      <c r="B255" t="s">
        <v>422</v>
      </c>
      <c r="C255" s="3">
        <f>+payroll!G255</f>
        <v>3.2842015544589325E-4</v>
      </c>
      <c r="D255" s="3">
        <f>+IFR!T255</f>
        <v>3.4635907474871836E-4</v>
      </c>
      <c r="E255" s="3">
        <f>+claims!R255</f>
        <v>9.5332232831417518E-5</v>
      </c>
      <c r="F255" s="3">
        <f>+costs!L255</f>
        <v>3.3521781932773218E-6</v>
      </c>
      <c r="H255" s="3">
        <f t="shared" si="28"/>
        <v>1.0065854561500546E-4</v>
      </c>
      <c r="J255" s="16">
        <f t="shared" si="27"/>
        <v>5119.9992096694086</v>
      </c>
      <c r="L255" s="6">
        <f>+J255/payroll!F255</f>
        <v>1.8070073505672508E-3</v>
      </c>
      <c r="O255" s="64">
        <v>4689.9612721837648</v>
      </c>
      <c r="P255" s="16">
        <f t="shared" si="25"/>
        <v>430.03793748564385</v>
      </c>
      <c r="R255" s="58">
        <v>9.6275083631894903E-5</v>
      </c>
      <c r="S255" s="3">
        <f t="shared" si="26"/>
        <v>4.383461983110555E-6</v>
      </c>
    </row>
    <row r="256" spans="1:19" outlineLevel="1">
      <c r="A256" t="s">
        <v>423</v>
      </c>
      <c r="B256" t="s">
        <v>424</v>
      </c>
      <c r="C256" s="3">
        <f>+payroll!G256</f>
        <v>1.322725116099323E-4</v>
      </c>
      <c r="D256" s="3">
        <f>+IFR!T256</f>
        <v>1.5304238186571276E-4</v>
      </c>
      <c r="E256" s="3">
        <f>+claims!R256</f>
        <v>9.5332232831417518E-5</v>
      </c>
      <c r="F256" s="3">
        <f>+costs!L256</f>
        <v>2.5247341429976279E-5</v>
      </c>
      <c r="H256" s="3">
        <f t="shared" si="28"/>
        <v>6.5112601467154032E-5</v>
      </c>
      <c r="J256" s="16">
        <f t="shared" si="27"/>
        <v>3311.9539529850949</v>
      </c>
      <c r="L256" s="6">
        <f>+J256/payroll!F256</f>
        <v>2.9022479796270346E-3</v>
      </c>
      <c r="O256" s="64">
        <v>2501.2524114729927</v>
      </c>
      <c r="P256" s="16">
        <f t="shared" si="25"/>
        <v>810.70154151210227</v>
      </c>
      <c r="R256" s="58">
        <v>5.1345474114526051E-5</v>
      </c>
      <c r="S256" s="3">
        <f t="shared" si="26"/>
        <v>1.3767127352627981E-5</v>
      </c>
    </row>
    <row r="257" spans="1:21" outlineLevel="1">
      <c r="A257" t="s">
        <v>425</v>
      </c>
      <c r="B257" t="s">
        <v>426</v>
      </c>
      <c r="C257" s="3">
        <f>+payroll!G257</f>
        <v>2.3723736142294087E-4</v>
      </c>
      <c r="D257" s="3">
        <f>+IFR!T257</f>
        <v>2.8997503932450837E-4</v>
      </c>
      <c r="E257" s="3">
        <f>+claims!R257</f>
        <v>9.5332232831417518E-5</v>
      </c>
      <c r="F257" s="3">
        <f>+costs!L257</f>
        <v>2.2690200589671697E-4</v>
      </c>
      <c r="H257" s="3">
        <f t="shared" si="28"/>
        <v>2.1634258855617397E-4</v>
      </c>
      <c r="J257" s="16">
        <f t="shared" si="27"/>
        <v>11004.270682213401</v>
      </c>
      <c r="L257" s="6">
        <f>+J257/payroll!F257</f>
        <v>5.3764796587194557E-3</v>
      </c>
      <c r="O257" s="64">
        <v>3589.7567112287688</v>
      </c>
      <c r="P257" s="16">
        <f t="shared" si="25"/>
        <v>7414.5139709846317</v>
      </c>
      <c r="R257" s="58">
        <v>7.3690187942806548E-5</v>
      </c>
      <c r="S257" s="3">
        <f t="shared" si="26"/>
        <v>1.4265240061336741E-4</v>
      </c>
    </row>
    <row r="258" spans="1:21" outlineLevel="1">
      <c r="A258" t="s">
        <v>427</v>
      </c>
      <c r="B258" t="s">
        <v>428</v>
      </c>
      <c r="C258" s="3">
        <f>+payroll!G258</f>
        <v>1.1042567029913573E-5</v>
      </c>
      <c r="D258" s="3">
        <f>+IFR!T258</f>
        <v>1.4319755028370784E-5</v>
      </c>
      <c r="E258" s="3">
        <f>+claims!R258</f>
        <v>0</v>
      </c>
      <c r="F258" s="3">
        <f>+costs!L258</f>
        <v>0</v>
      </c>
      <c r="H258" s="3">
        <f t="shared" si="28"/>
        <v>3.1702902572855446E-6</v>
      </c>
      <c r="J258" s="16">
        <f t="shared" si="27"/>
        <v>161.25688596582387</v>
      </c>
      <c r="L258" s="6">
        <f>+J258/payroll!F258</f>
        <v>1.692653455970889E-3</v>
      </c>
      <c r="O258" s="64">
        <v>163.55275832889674</v>
      </c>
      <c r="P258" s="16">
        <f t="shared" si="25"/>
        <v>-2.2958723630728741</v>
      </c>
      <c r="R258" s="58">
        <v>3.3573956313310596E-6</v>
      </c>
      <c r="S258" s="3">
        <f t="shared" si="26"/>
        <v>-1.8710537404551498E-7</v>
      </c>
    </row>
    <row r="259" spans="1:21" outlineLevel="1">
      <c r="A259" t="s">
        <v>429</v>
      </c>
      <c r="B259" t="s">
        <v>430</v>
      </c>
      <c r="C259" s="3">
        <f>+payroll!G259</f>
        <v>1.1709510644716458E-4</v>
      </c>
      <c r="D259" s="3">
        <f>+IFR!T259</f>
        <v>1.3514268808024929E-4</v>
      </c>
      <c r="E259" s="3">
        <f>+claims!R259</f>
        <v>0</v>
      </c>
      <c r="F259" s="3">
        <f>+costs!L259</f>
        <v>0</v>
      </c>
      <c r="H259" s="3">
        <f t="shared" si="28"/>
        <v>3.1529724315926731E-5</v>
      </c>
      <c r="J259" s="16">
        <f t="shared" si="27"/>
        <v>1603.7601436849495</v>
      </c>
      <c r="L259" s="6">
        <f>+J259/payroll!F259</f>
        <v>1.5875247255538387E-3</v>
      </c>
      <c r="O259" s="64">
        <v>1901.1424673157137</v>
      </c>
      <c r="P259" s="16">
        <f t="shared" si="25"/>
        <v>-297.38232363076418</v>
      </c>
      <c r="R259" s="58">
        <v>3.9026473656091137E-5</v>
      </c>
      <c r="S259" s="3">
        <f t="shared" si="26"/>
        <v>-7.4967493401644061E-6</v>
      </c>
    </row>
    <row r="260" spans="1:21" outlineLevel="1">
      <c r="A260" t="s">
        <v>431</v>
      </c>
      <c r="B260" t="s">
        <v>432</v>
      </c>
      <c r="C260" s="3">
        <f>+payroll!G260</f>
        <v>2.5390991212589315E-5</v>
      </c>
      <c r="D260" s="3">
        <f>+IFR!T260</f>
        <v>2.6849540678195222E-5</v>
      </c>
      <c r="E260" s="3">
        <f>+claims!R260</f>
        <v>0</v>
      </c>
      <c r="F260" s="3">
        <f>+costs!L260</f>
        <v>0</v>
      </c>
      <c r="H260" s="3">
        <f t="shared" si="28"/>
        <v>6.5300664863480672E-6</v>
      </c>
      <c r="J260" s="16">
        <f t="shared" si="27"/>
        <v>332.15198019120498</v>
      </c>
      <c r="L260" s="6">
        <f>+J260/payroll!F260</f>
        <v>1.5162716616809564E-3</v>
      </c>
      <c r="O260" s="64">
        <v>311.77681194943068</v>
      </c>
      <c r="P260" s="16">
        <f t="shared" si="25"/>
        <v>20.375168241774304</v>
      </c>
      <c r="R260" s="58">
        <v>6.40012505496461E-6</v>
      </c>
      <c r="S260" s="3">
        <f t="shared" si="26"/>
        <v>1.2994143138345718E-7</v>
      </c>
    </row>
    <row r="261" spans="1:21" outlineLevel="1">
      <c r="A261" t="s">
        <v>433</v>
      </c>
      <c r="B261" t="s">
        <v>434</v>
      </c>
      <c r="C261" s="3">
        <f>+payroll!G261</f>
        <v>5.1223706201796717E-4</v>
      </c>
      <c r="D261" s="3">
        <f>+IFR!T261</f>
        <v>5.9203237195420467E-4</v>
      </c>
      <c r="E261" s="3">
        <f>+claims!R261</f>
        <v>2.8599669849425257E-4</v>
      </c>
      <c r="F261" s="3">
        <f>+costs!L261</f>
        <v>1.0637718485332193E-4</v>
      </c>
      <c r="H261" s="3">
        <f t="shared" si="28"/>
        <v>2.4475949493265247E-4</v>
      </c>
      <c r="J261" s="16">
        <f t="shared" si="27"/>
        <v>12449.697270685092</v>
      </c>
      <c r="L261" s="6">
        <f>+J261/payroll!F261</f>
        <v>2.8171347504617255E-3</v>
      </c>
      <c r="O261" s="64">
        <v>10544.585223900016</v>
      </c>
      <c r="P261" s="16">
        <f t="shared" si="25"/>
        <v>1905.112046785076</v>
      </c>
      <c r="R261" s="58">
        <v>2.1645825314500376E-4</v>
      </c>
      <c r="S261" s="3">
        <f t="shared" si="26"/>
        <v>2.8301241787648712E-5</v>
      </c>
    </row>
    <row r="262" spans="1:21" outlineLevel="1">
      <c r="A262" t="s">
        <v>435</v>
      </c>
      <c r="B262" t="s">
        <v>436</v>
      </c>
      <c r="C262" s="3">
        <f>+payroll!G262</f>
        <v>1.2665408021241863E-5</v>
      </c>
      <c r="D262" s="3">
        <f>+IFR!T262</f>
        <v>2.6849540678195222E-5</v>
      </c>
      <c r="E262" s="3">
        <f>+claims!R262</f>
        <v>0</v>
      </c>
      <c r="F262" s="3">
        <f>+costs!L262</f>
        <v>0</v>
      </c>
      <c r="H262" s="3">
        <f t="shared" si="28"/>
        <v>4.9393685874296356E-6</v>
      </c>
      <c r="J262" s="16">
        <f t="shared" si="27"/>
        <v>251.24109542206273</v>
      </c>
      <c r="L262" s="6">
        <f>+J262/payroll!F262</f>
        <v>2.2992771349845619E-3</v>
      </c>
      <c r="O262" s="64">
        <v>231.57466636383106</v>
      </c>
      <c r="P262" s="16">
        <f t="shared" si="25"/>
        <v>19.666429058231671</v>
      </c>
      <c r="R262" s="58">
        <v>4.753742958057506E-6</v>
      </c>
      <c r="S262" s="3">
        <f t="shared" si="26"/>
        <v>1.8562562937212961E-7</v>
      </c>
    </row>
    <row r="263" spans="1:21" outlineLevel="1">
      <c r="A263" t="s">
        <v>437</v>
      </c>
      <c r="B263" t="s">
        <v>438</v>
      </c>
      <c r="C263" s="3">
        <f>+payroll!G263</f>
        <v>4.2765944539812034E-5</v>
      </c>
      <c r="D263" s="3">
        <f>+IFR!T263</f>
        <v>4.6539203842205047E-5</v>
      </c>
      <c r="E263" s="3">
        <f>+claims!R263</f>
        <v>0</v>
      </c>
      <c r="F263" s="3">
        <f>+costs!L263</f>
        <v>0</v>
      </c>
      <c r="H263" s="3">
        <f t="shared" si="28"/>
        <v>1.1163143547752135E-5</v>
      </c>
      <c r="J263" s="16">
        <f t="shared" si="27"/>
        <v>567.81355018303373</v>
      </c>
      <c r="L263" s="6">
        <f>+J263/payroll!F263</f>
        <v>1.5389606357390649E-3</v>
      </c>
      <c r="O263" s="64">
        <v>567.05708190530413</v>
      </c>
      <c r="P263" s="16">
        <f t="shared" si="25"/>
        <v>0.75646827772959568</v>
      </c>
      <c r="R263" s="58">
        <v>1.1640494412669497E-5</v>
      </c>
      <c r="S263" s="3">
        <f t="shared" si="26"/>
        <v>-4.773508649173616E-7</v>
      </c>
    </row>
    <row r="264" spans="1:21" outlineLevel="1">
      <c r="A264" t="s">
        <v>439</v>
      </c>
      <c r="B264" t="s">
        <v>440</v>
      </c>
      <c r="C264" s="24">
        <f>+payroll!G264</f>
        <v>3.7510548107361735E-5</v>
      </c>
      <c r="D264" s="24">
        <f>+IFR!T264</f>
        <v>4.1616788051202591E-5</v>
      </c>
      <c r="E264" s="24">
        <f>+claims!R264</f>
        <v>0</v>
      </c>
      <c r="F264" s="24">
        <f>+costs!L264</f>
        <v>0</v>
      </c>
      <c r="H264" s="24">
        <f t="shared" si="28"/>
        <v>9.8909170198205408E-6</v>
      </c>
      <c r="J264" s="20">
        <f t="shared" si="27"/>
        <v>503.10171893480646</v>
      </c>
      <c r="L264" s="26">
        <f>+J264/payroll!F264</f>
        <v>1.5546127263398224E-3</v>
      </c>
      <c r="O264" s="65">
        <v>513.89844052247258</v>
      </c>
      <c r="P264" s="20">
        <f t="shared" si="25"/>
        <v>-10.796721587666127</v>
      </c>
      <c r="R264" s="66">
        <v>1.0549258825023158E-5</v>
      </c>
      <c r="S264" s="24">
        <f t="shared" si="26"/>
        <v>-6.583418052026171E-7</v>
      </c>
    </row>
    <row r="265" spans="1:21">
      <c r="B265" t="s">
        <v>484</v>
      </c>
      <c r="C265" s="33">
        <f>SUBTOTAL(9,C143:C264)</f>
        <v>3.1142117642509626E-2</v>
      </c>
      <c r="D265" s="33">
        <f>SUBTOTAL(9,D143:D264)</f>
        <v>3.508930671845762E-2</v>
      </c>
      <c r="E265" s="33">
        <f>SUBTOTAL(9,E143:E264)</f>
        <v>1.5827659392984552E-2</v>
      </c>
      <c r="F265" s="33">
        <f>SUBTOTAL(9,F143:F264)</f>
        <v>1.3071093681988187E-2</v>
      </c>
      <c r="H265" s="33">
        <f>SUBTOTAL(9,H143:H264)</f>
        <v>1.8495733163261488E-2</v>
      </c>
      <c r="J265" s="16">
        <f>SUBTOTAL(9,J143:J264)</f>
        <v>940785.88757235371</v>
      </c>
      <c r="L265" s="34">
        <f>+J265/payroll!F265</f>
        <v>3.5015673224918012E-3</v>
      </c>
      <c r="O265" s="40">
        <f>SUBTOTAL(9,O143:O264)</f>
        <v>973756.73995281372</v>
      </c>
      <c r="P265" s="40">
        <f>SUBTOTAL(9,P143:P264)</f>
        <v>-32970.852380460805</v>
      </c>
      <c r="Q265" s="54"/>
      <c r="R265" s="58">
        <f>SUBTOTAL(9,R143:R264)</f>
        <v>1.9989186719323773E-2</v>
      </c>
      <c r="S265" s="33">
        <f>SUBTOTAL(9,S143:S264)</f>
        <v>-1.4934535560622753E-3</v>
      </c>
    </row>
    <row r="266" spans="1:21" ht="6.75" customHeight="1">
      <c r="C266" s="7"/>
      <c r="D266" s="7"/>
      <c r="E266" s="7"/>
      <c r="F266" s="7"/>
      <c r="H266" s="7"/>
      <c r="J266" s="20"/>
      <c r="O266" s="49"/>
      <c r="P266" s="49"/>
      <c r="Q266" s="54"/>
      <c r="R266" s="49"/>
      <c r="S266" s="20"/>
    </row>
    <row r="267" spans="1:21">
      <c r="C267" s="8">
        <f>SUBTOTAL(9,C4:C266)</f>
        <v>1.0000000000000007</v>
      </c>
      <c r="D267" s="8">
        <f>SUBTOTAL(9,D4:D266)</f>
        <v>0.99999999999999956</v>
      </c>
      <c r="E267" s="8">
        <f>SUBTOTAL(9,E4:E266)</f>
        <v>1.0000000000000013</v>
      </c>
      <c r="F267" s="8">
        <f>SUBTOTAL(9,F4:F266)</f>
        <v>1</v>
      </c>
      <c r="H267" s="8">
        <f>SUBTOTAL(9,H4:H266)</f>
        <v>0.99999999999999944</v>
      </c>
      <c r="J267" s="16">
        <f>SUBTOTAL(9,J4:J266)</f>
        <v>50865022.719999984</v>
      </c>
      <c r="L267" s="34">
        <f>+J267/payroll!F267</f>
        <v>5.8957501455961792E-3</v>
      </c>
      <c r="N267" s="30"/>
      <c r="O267" s="40">
        <f>SUBTOTAL(9,O4:O266)</f>
        <v>48714175.00000003</v>
      </c>
      <c r="P267" s="40">
        <f>SUBTOTAL(9,P4:P266)</f>
        <v>2150847.7200000039</v>
      </c>
      <c r="Q267" s="53"/>
      <c r="R267" s="47">
        <f>SUBTOTAL(9,R4:R266)</f>
        <v>1.0000000000000004</v>
      </c>
      <c r="S267" s="8">
        <f>SUBTOTAL(9,S4:S266)</f>
        <v>2.3732677335939339E-16</v>
      </c>
      <c r="U267" s="30"/>
    </row>
    <row r="268" spans="1:21" ht="6" customHeight="1">
      <c r="J268" s="16"/>
      <c r="O268" s="40"/>
      <c r="P268" s="16"/>
      <c r="R268" s="40"/>
      <c r="S268" s="16"/>
    </row>
    <row r="269" spans="1:21" ht="6" customHeight="1">
      <c r="J269" s="16"/>
      <c r="N269" s="54"/>
      <c r="O269" s="40"/>
      <c r="P269" s="16"/>
      <c r="R269" s="40"/>
      <c r="S269" s="16"/>
    </row>
    <row r="270" spans="1:21">
      <c r="H270" s="35" t="s">
        <v>585</v>
      </c>
      <c r="J270" s="16">
        <v>40500000</v>
      </c>
      <c r="N270" s="54"/>
      <c r="O270" s="40">
        <v>40748281.170000002</v>
      </c>
      <c r="P270" s="16">
        <f>+J270-O270</f>
        <v>-248281.17000000179</v>
      </c>
      <c r="R270" s="40"/>
      <c r="S270" s="16"/>
    </row>
    <row r="271" spans="1:21">
      <c r="H271" s="9" t="s">
        <v>512</v>
      </c>
      <c r="J271" s="16">
        <v>-2000000</v>
      </c>
      <c r="N271" s="54"/>
      <c r="O271" s="40">
        <v>-3131997.3</v>
      </c>
      <c r="P271" s="16">
        <f>+J271-O271</f>
        <v>1131997.2999999998</v>
      </c>
      <c r="R271" s="40"/>
      <c r="S271" s="16"/>
    </row>
    <row r="272" spans="1:21">
      <c r="H272" s="9" t="s">
        <v>556</v>
      </c>
      <c r="J272" s="16">
        <v>13115022.720000001</v>
      </c>
      <c r="N272" s="54"/>
      <c r="O272" s="40">
        <v>12529739.699999999</v>
      </c>
      <c r="P272" s="16">
        <f>+J272-O272</f>
        <v>585283.02000000142</v>
      </c>
      <c r="R272" s="40"/>
      <c r="S272" s="16"/>
    </row>
    <row r="273" spans="1:19">
      <c r="H273" s="9" t="s">
        <v>512</v>
      </c>
      <c r="J273" s="16">
        <v>-750000</v>
      </c>
      <c r="N273" s="54"/>
      <c r="O273" s="40">
        <v>-1431848.57</v>
      </c>
      <c r="P273" s="16">
        <f>+J273-O273</f>
        <v>681848.57000000007</v>
      </c>
      <c r="R273" s="40"/>
      <c r="S273" s="16"/>
    </row>
    <row r="274" spans="1:19" ht="6.75" customHeight="1">
      <c r="J274" s="16"/>
      <c r="N274" s="54"/>
      <c r="O274" s="40"/>
      <c r="P274" s="16"/>
      <c r="R274" s="40"/>
      <c r="S274" s="16"/>
    </row>
    <row r="275" spans="1:19" ht="13.5" thickBot="1">
      <c r="J275" s="17">
        <f>SUM(J270:J274)</f>
        <v>50865022.719999999</v>
      </c>
      <c r="N275" s="54"/>
      <c r="O275" s="44">
        <f>SUM(O270:O274)</f>
        <v>48714175.000000007</v>
      </c>
      <c r="P275" s="17">
        <f>SUM(P270:P274)</f>
        <v>2150847.7199999997</v>
      </c>
      <c r="R275" s="67"/>
      <c r="S275" s="16"/>
    </row>
    <row r="276" spans="1:19" ht="12.75" customHeight="1" thickTop="1">
      <c r="A276" s="31"/>
      <c r="J276" s="16"/>
      <c r="N276" s="54"/>
      <c r="O276" s="40"/>
      <c r="P276" s="16"/>
      <c r="R276" s="40"/>
      <c r="S276" s="16"/>
    </row>
    <row r="277" spans="1:19">
      <c r="J277" s="16"/>
      <c r="N277" s="54"/>
      <c r="O277" s="40"/>
      <c r="P277" s="16"/>
      <c r="R277" s="40"/>
      <c r="S277" s="16"/>
    </row>
    <row r="278" spans="1:19">
      <c r="J278" s="16"/>
      <c r="N278" s="54"/>
      <c r="O278" s="40"/>
      <c r="P278" s="16"/>
      <c r="R278" s="40"/>
      <c r="S278" s="16"/>
    </row>
    <row r="279" spans="1:19">
      <c r="J279" s="16"/>
      <c r="N279" s="54"/>
      <c r="O279" s="40"/>
      <c r="P279" s="16"/>
      <c r="R279" s="40"/>
      <c r="S279" s="16"/>
    </row>
    <row r="280" spans="1:19">
      <c r="J280" s="16"/>
      <c r="O280" s="40"/>
      <c r="P280" s="16"/>
      <c r="R280" s="40"/>
      <c r="S280" s="16"/>
    </row>
    <row r="281" spans="1:19">
      <c r="J281" s="16"/>
    </row>
    <row r="282" spans="1:19">
      <c r="J282" s="16"/>
    </row>
    <row r="283" spans="1:19">
      <c r="J283" s="16"/>
    </row>
    <row r="284" spans="1:19">
      <c r="J284" s="16"/>
    </row>
    <row r="285" spans="1:19">
      <c r="J285" s="16"/>
    </row>
    <row r="286" spans="1:19">
      <c r="J286" s="16"/>
    </row>
    <row r="287" spans="1:19">
      <c r="J287" s="16"/>
    </row>
  </sheetData>
  <autoFilter ref="P3:P264"/>
  <dataConsolidate/>
  <phoneticPr fontId="6" type="noConversion"/>
  <printOptions horizontalCentered="1"/>
  <pageMargins left="0.25" right="0.25" top="0.95" bottom="0.5" header="0.5" footer="0.25"/>
  <pageSetup scale="78" fitToHeight="3" orientation="landscape" horizontalDpi="4294967292" verticalDpi="200" r:id="rId1"/>
  <headerFooter alignWithMargins="0">
    <oddHeader>&amp;C&amp;"Arial,Bold"&amp;14State Office of Risk Management
FY 2016  Assessment Amounts</oddHeader>
    <oddFooter>&amp;L &amp;D&amp;CPage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2:K271"/>
  <sheetViews>
    <sheetView zoomScale="95" workbookViewId="0">
      <pane xSplit="2" ySplit="3" topLeftCell="C236" activePane="bottomRight" state="frozen"/>
      <selection activeCell="D52" sqref="D52"/>
      <selection pane="topRight" activeCell="D52" sqref="D52"/>
      <selection pane="bottomLeft" activeCell="D52" sqref="D52"/>
      <selection pane="bottomRight" activeCell="B253" sqref="B253"/>
    </sheetView>
  </sheetViews>
  <sheetFormatPr defaultRowHeight="12.75" outlineLevelRow="1"/>
  <cols>
    <col min="1" max="1" width="6.85546875" bestFit="1" customWidth="1"/>
    <col min="2" max="2" width="39.28515625" customWidth="1"/>
    <col min="3" max="3" width="16.85546875" style="54" bestFit="1" customWidth="1"/>
    <col min="4" max="4" width="17" style="54" bestFit="1" customWidth="1"/>
    <col min="5" max="5" width="16.85546875" style="38" bestFit="1" customWidth="1"/>
    <col min="6" max="6" width="16.85546875" bestFit="1" customWidth="1"/>
    <col min="7" max="7" width="11.7109375" style="3" customWidth="1"/>
    <col min="11" max="11" width="16.7109375" style="68" customWidth="1"/>
  </cols>
  <sheetData>
    <row r="2" spans="1:11">
      <c r="A2" s="19" t="s">
        <v>461</v>
      </c>
      <c r="B2" s="19"/>
      <c r="F2" s="1" t="s">
        <v>441</v>
      </c>
      <c r="G2" s="1" t="s">
        <v>3</v>
      </c>
    </row>
    <row r="3" spans="1:11">
      <c r="A3" s="11" t="s">
        <v>459</v>
      </c>
      <c r="B3" s="11" t="s">
        <v>460</v>
      </c>
      <c r="C3" s="11" t="s">
        <v>567</v>
      </c>
      <c r="D3" s="11" t="s">
        <v>573</v>
      </c>
      <c r="E3" s="11" t="s">
        <v>580</v>
      </c>
      <c r="F3" s="11" t="s">
        <v>442</v>
      </c>
      <c r="G3" s="11" t="s">
        <v>5</v>
      </c>
    </row>
    <row r="5" spans="1:11">
      <c r="A5" t="s">
        <v>7</v>
      </c>
      <c r="B5" t="s">
        <v>520</v>
      </c>
      <c r="C5" s="40">
        <v>23682006.41</v>
      </c>
      <c r="D5" s="40">
        <v>26263807.969999999</v>
      </c>
      <c r="E5" s="40">
        <v>24723772.93</v>
      </c>
      <c r="F5" s="16">
        <f t="shared" ref="F5:F54" si="0">IF(C5&gt;0,(+C5+(D5*2)+(E5*3))/6,IF(D5&gt;0,((D5*2)+(E5*3))/5,E5))</f>
        <v>25063490.189999998</v>
      </c>
      <c r="G5" s="3">
        <f t="shared" ref="G5:G37" si="1">+F5/$F$267</f>
        <v>2.9051019351798873E-3</v>
      </c>
      <c r="I5" s="16"/>
      <c r="K5" s="68">
        <f>(D5-E5)/E5</f>
        <v>6.2289645045692434E-2</v>
      </c>
    </row>
    <row r="6" spans="1:11">
      <c r="A6" t="s">
        <v>8</v>
      </c>
      <c r="B6" t="s">
        <v>521</v>
      </c>
      <c r="C6" s="40">
        <v>25150607</v>
      </c>
      <c r="D6" s="40">
        <v>29110173</v>
      </c>
      <c r="E6" s="40">
        <v>26683504</v>
      </c>
      <c r="F6" s="16">
        <f t="shared" si="0"/>
        <v>27236910.833333332</v>
      </c>
      <c r="G6" s="3">
        <f t="shared" si="1"/>
        <v>3.1570224964841066E-3</v>
      </c>
      <c r="I6" s="16"/>
      <c r="K6" s="68">
        <f t="shared" ref="K6:K69" si="2">(D6-E6)/E6</f>
        <v>9.0942666300497868E-2</v>
      </c>
    </row>
    <row r="7" spans="1:11">
      <c r="A7" t="s">
        <v>9</v>
      </c>
      <c r="B7" t="s">
        <v>10</v>
      </c>
      <c r="C7" s="40">
        <v>23724957.629999999</v>
      </c>
      <c r="D7" s="40">
        <v>26445757.120000001</v>
      </c>
      <c r="E7" s="40">
        <v>25157408.25</v>
      </c>
      <c r="F7" s="16">
        <f t="shared" si="0"/>
        <v>25348116.103333335</v>
      </c>
      <c r="G7" s="3">
        <f t="shared" si="1"/>
        <v>2.9380928428850294E-3</v>
      </c>
      <c r="I7" s="16"/>
      <c r="K7" s="68">
        <f t="shared" si="2"/>
        <v>5.1211510231782366E-2</v>
      </c>
    </row>
    <row r="8" spans="1:11">
      <c r="A8" t="s">
        <v>11</v>
      </c>
      <c r="B8" t="s">
        <v>12</v>
      </c>
      <c r="C8" s="40">
        <v>12597562.720000001</v>
      </c>
      <c r="D8" s="40">
        <v>12584319</v>
      </c>
      <c r="E8" s="40">
        <v>12804605</v>
      </c>
      <c r="F8" s="16">
        <f t="shared" si="0"/>
        <v>12696669.286666667</v>
      </c>
      <c r="G8" s="3">
        <f t="shared" si="1"/>
        <v>1.4716672831843289E-3</v>
      </c>
      <c r="I8" s="16"/>
      <c r="K8" s="68">
        <f t="shared" si="2"/>
        <v>-1.7203654466498575E-2</v>
      </c>
    </row>
    <row r="9" spans="1:11">
      <c r="A9" t="s">
        <v>13</v>
      </c>
      <c r="B9" t="s">
        <v>14</v>
      </c>
      <c r="C9" s="40">
        <v>1035842</v>
      </c>
      <c r="D9" s="40">
        <v>1096855</v>
      </c>
      <c r="E9" s="40">
        <v>1187769</v>
      </c>
      <c r="F9" s="16">
        <f t="shared" si="0"/>
        <v>1132143.1666666667</v>
      </c>
      <c r="G9" s="3">
        <f t="shared" si="1"/>
        <v>1.3122638864144641E-4</v>
      </c>
      <c r="I9" s="16"/>
      <c r="K9" s="68">
        <f t="shared" si="2"/>
        <v>-7.6541819158439051E-2</v>
      </c>
    </row>
    <row r="10" spans="1:11">
      <c r="A10" t="s">
        <v>15</v>
      </c>
      <c r="B10" t="s">
        <v>16</v>
      </c>
      <c r="C10" s="40">
        <v>1996752</v>
      </c>
      <c r="D10" s="40">
        <v>1900280.27</v>
      </c>
      <c r="E10" s="40">
        <v>2174018</v>
      </c>
      <c r="F10" s="16">
        <f t="shared" si="0"/>
        <v>2053227.7566666666</v>
      </c>
      <c r="G10" s="3">
        <f t="shared" si="1"/>
        <v>2.3798903839965924E-4</v>
      </c>
      <c r="I10" s="16"/>
      <c r="K10" s="68">
        <f t="shared" si="2"/>
        <v>-0.12591327670700059</v>
      </c>
    </row>
    <row r="11" spans="1:11">
      <c r="A11" t="s">
        <v>17</v>
      </c>
      <c r="B11" t="s">
        <v>18</v>
      </c>
      <c r="C11" s="40">
        <v>5211951.62</v>
      </c>
      <c r="D11" s="41">
        <v>4886786</v>
      </c>
      <c r="E11" s="41">
        <v>5535617</v>
      </c>
      <c r="F11" s="16">
        <f t="shared" si="0"/>
        <v>5265395.7700000005</v>
      </c>
      <c r="G11" s="3">
        <f t="shared" si="1"/>
        <v>6.1031050843102859E-4</v>
      </c>
      <c r="I11" s="16"/>
      <c r="K11" s="68">
        <f t="shared" si="2"/>
        <v>-0.11721024052061406</v>
      </c>
    </row>
    <row r="12" spans="1:11">
      <c r="A12" t="s">
        <v>19</v>
      </c>
      <c r="B12" t="s">
        <v>20</v>
      </c>
      <c r="C12" s="40">
        <v>1103435</v>
      </c>
      <c r="D12" s="41">
        <v>1148269</v>
      </c>
      <c r="E12" s="41">
        <v>1111685</v>
      </c>
      <c r="F12" s="16">
        <f t="shared" si="0"/>
        <v>1122504.6666666667</v>
      </c>
      <c r="G12" s="3">
        <f t="shared" si="1"/>
        <v>1.301091928802031E-4</v>
      </c>
      <c r="I12" s="16"/>
      <c r="K12" s="68">
        <f t="shared" si="2"/>
        <v>3.2908602706701991E-2</v>
      </c>
    </row>
    <row r="13" spans="1:11">
      <c r="A13" t="s">
        <v>21</v>
      </c>
      <c r="B13" t="s">
        <v>22</v>
      </c>
      <c r="C13" s="40">
        <v>4901275</v>
      </c>
      <c r="D13" s="41">
        <v>5248516.01</v>
      </c>
      <c r="E13" s="41">
        <v>5639310</v>
      </c>
      <c r="F13" s="16">
        <f t="shared" si="0"/>
        <v>5386039.5033333329</v>
      </c>
      <c r="G13" s="3">
        <f t="shared" si="1"/>
        <v>6.2429428884297727E-4</v>
      </c>
      <c r="I13" s="16"/>
      <c r="K13" s="68">
        <f t="shared" si="2"/>
        <v>-6.9298192509367321E-2</v>
      </c>
    </row>
    <row r="14" spans="1:11">
      <c r="A14" t="s">
        <v>23</v>
      </c>
      <c r="B14" t="s">
        <v>24</v>
      </c>
      <c r="C14" s="40">
        <v>13538576.529999999</v>
      </c>
      <c r="D14" s="55">
        <v>13947613</v>
      </c>
      <c r="E14" s="55">
        <v>14799938.869999999</v>
      </c>
      <c r="F14" s="16">
        <f t="shared" si="0"/>
        <v>14305603.189999999</v>
      </c>
      <c r="G14" s="3">
        <f t="shared" si="1"/>
        <v>1.6581583489025068E-3</v>
      </c>
      <c r="I14" s="16"/>
      <c r="K14" s="68">
        <f t="shared" si="2"/>
        <v>-5.7589823680129784E-2</v>
      </c>
    </row>
    <row r="15" spans="1:11">
      <c r="A15" t="s">
        <v>25</v>
      </c>
      <c r="B15" t="s">
        <v>26</v>
      </c>
      <c r="C15" s="40">
        <v>340604.95</v>
      </c>
      <c r="D15" s="41">
        <v>370470</v>
      </c>
      <c r="E15" s="41">
        <v>370470</v>
      </c>
      <c r="F15" s="16">
        <f t="shared" si="0"/>
        <v>365492.4916666667</v>
      </c>
      <c r="G15" s="3">
        <f t="shared" si="1"/>
        <v>4.2364129528065238E-5</v>
      </c>
      <c r="I15" s="16"/>
      <c r="K15" s="68">
        <f t="shared" si="2"/>
        <v>0</v>
      </c>
    </row>
    <row r="16" spans="1:11">
      <c r="A16" t="s">
        <v>554</v>
      </c>
      <c r="B16" t="s">
        <v>555</v>
      </c>
      <c r="C16" s="40">
        <v>595743</v>
      </c>
      <c r="D16" s="41">
        <v>604293</v>
      </c>
      <c r="E16" s="41">
        <v>605446.32999999996</v>
      </c>
      <c r="F16" s="16">
        <f>IF(C16&gt;0,(+C16+(D16*2)+(E16*3))/6,IF(D16&gt;0,((D16*2)+(E16*3))/5,E16))</f>
        <v>603444.66499999992</v>
      </c>
      <c r="G16" s="3">
        <f>+F16/$F$267</f>
        <v>6.9945097461523127E-5</v>
      </c>
      <c r="I16" s="16"/>
      <c r="K16" s="68">
        <f t="shared" si="2"/>
        <v>-1.9049252474615844E-3</v>
      </c>
    </row>
    <row r="17" spans="1:11">
      <c r="A17" t="s">
        <v>27</v>
      </c>
      <c r="B17" t="s">
        <v>522</v>
      </c>
      <c r="C17" s="40">
        <v>3452037.1</v>
      </c>
      <c r="D17" s="41">
        <v>3551978.49</v>
      </c>
      <c r="E17" s="41">
        <v>3852286.82</v>
      </c>
      <c r="F17" s="16">
        <f t="shared" si="0"/>
        <v>3685475.7566666664</v>
      </c>
      <c r="G17" s="3">
        <f t="shared" si="1"/>
        <v>4.2718243435316592E-4</v>
      </c>
      <c r="I17" s="16"/>
      <c r="K17" s="68">
        <f t="shared" si="2"/>
        <v>-7.7955859475696984E-2</v>
      </c>
    </row>
    <row r="18" spans="1:11">
      <c r="A18" t="s">
        <v>28</v>
      </c>
      <c r="B18" t="s">
        <v>523</v>
      </c>
      <c r="C18" s="40">
        <v>2673349</v>
      </c>
      <c r="D18" s="41">
        <v>2583177</v>
      </c>
      <c r="E18" s="41">
        <v>3110500</v>
      </c>
      <c r="F18" s="16">
        <f t="shared" si="0"/>
        <v>2861867.1666666665</v>
      </c>
      <c r="G18" s="3">
        <f t="shared" si="1"/>
        <v>3.3171819970341949E-4</v>
      </c>
      <c r="I18" s="16"/>
      <c r="K18" s="68">
        <f t="shared" si="2"/>
        <v>-0.1695299791030381</v>
      </c>
    </row>
    <row r="19" spans="1:11">
      <c r="A19" t="s">
        <v>29</v>
      </c>
      <c r="B19" t="s">
        <v>524</v>
      </c>
      <c r="C19" s="40">
        <v>2555720.71</v>
      </c>
      <c r="D19" s="41">
        <v>2596114.94</v>
      </c>
      <c r="E19" s="41">
        <v>2833979</v>
      </c>
      <c r="F19" s="16">
        <f t="shared" si="0"/>
        <v>2708314.5983333332</v>
      </c>
      <c r="G19" s="3">
        <f t="shared" si="1"/>
        <v>3.1391996569708817E-4</v>
      </c>
      <c r="I19" s="16"/>
      <c r="K19" s="68">
        <f t="shared" si="2"/>
        <v>-8.3932894351016737E-2</v>
      </c>
    </row>
    <row r="20" spans="1:11">
      <c r="A20" t="s">
        <v>30</v>
      </c>
      <c r="B20" t="s">
        <v>525</v>
      </c>
      <c r="C20" s="40">
        <v>2628530</v>
      </c>
      <c r="D20" s="41">
        <v>2638955</v>
      </c>
      <c r="E20" s="41">
        <v>3007279</v>
      </c>
      <c r="F20" s="16">
        <f t="shared" si="0"/>
        <v>2821379.5</v>
      </c>
      <c r="G20" s="3">
        <f t="shared" si="1"/>
        <v>3.2702528591158135E-4</v>
      </c>
      <c r="I20" s="16"/>
      <c r="K20" s="68">
        <f t="shared" si="2"/>
        <v>-0.12247749543690492</v>
      </c>
    </row>
    <row r="21" spans="1:11">
      <c r="A21" t="s">
        <v>31</v>
      </c>
      <c r="B21" t="s">
        <v>526</v>
      </c>
      <c r="C21" s="40">
        <v>4724795.57</v>
      </c>
      <c r="D21" s="40">
        <v>4682614.51</v>
      </c>
      <c r="E21" s="40">
        <v>5871496.54</v>
      </c>
      <c r="F21" s="16">
        <f>IF(C21&gt;0,(+C21+(D21*2)+(E21*3))/6,IF(D21&gt;0,((D21*2)+(E21*3))/5,E21))</f>
        <v>5284085.7016666671</v>
      </c>
      <c r="G21" s="3">
        <f t="shared" si="1"/>
        <v>6.1247685303194438E-4</v>
      </c>
      <c r="I21" s="16"/>
      <c r="K21" s="68">
        <f t="shared" si="2"/>
        <v>-0.20248364652872644</v>
      </c>
    </row>
    <row r="22" spans="1:11">
      <c r="A22" t="s">
        <v>32</v>
      </c>
      <c r="B22" t="s">
        <v>527</v>
      </c>
      <c r="C22" s="40">
        <v>1210660</v>
      </c>
      <c r="D22" s="55">
        <v>1280112</v>
      </c>
      <c r="E22" s="55">
        <v>1395982</v>
      </c>
      <c r="F22" s="16">
        <f t="shared" si="0"/>
        <v>1326471.6666666667</v>
      </c>
      <c r="G22" s="3">
        <f t="shared" si="1"/>
        <v>1.537509491528093E-4</v>
      </c>
      <c r="I22" s="16"/>
      <c r="K22" s="68">
        <f t="shared" si="2"/>
        <v>-8.3002502897601832E-2</v>
      </c>
    </row>
    <row r="23" spans="1:11">
      <c r="A23" t="s">
        <v>33</v>
      </c>
      <c r="B23" t="s">
        <v>528</v>
      </c>
      <c r="C23" s="40">
        <v>1548084.72</v>
      </c>
      <c r="D23" s="55">
        <v>1588583.45</v>
      </c>
      <c r="E23" s="55">
        <v>1690957.41</v>
      </c>
      <c r="F23" s="16">
        <f t="shared" si="0"/>
        <v>1633020.6416666666</v>
      </c>
      <c r="G23" s="3">
        <f t="shared" si="1"/>
        <v>1.8928295262674009E-4</v>
      </c>
      <c r="I23" s="16"/>
      <c r="K23" s="68">
        <f t="shared" si="2"/>
        <v>-6.0542009748193459E-2</v>
      </c>
    </row>
    <row r="24" spans="1:11">
      <c r="A24" t="s">
        <v>34</v>
      </c>
      <c r="B24" t="s">
        <v>529</v>
      </c>
      <c r="C24" s="40">
        <v>1235102</v>
      </c>
      <c r="D24" s="55">
        <v>1263485.29</v>
      </c>
      <c r="E24" s="55">
        <v>1397845</v>
      </c>
      <c r="F24" s="16">
        <f t="shared" si="0"/>
        <v>1325934.5966666667</v>
      </c>
      <c r="G24" s="3">
        <f t="shared" si="1"/>
        <v>1.536886975236667E-4</v>
      </c>
      <c r="I24" s="16"/>
      <c r="K24" s="68">
        <f t="shared" si="2"/>
        <v>-9.6119176303524331E-2</v>
      </c>
    </row>
    <row r="25" spans="1:11">
      <c r="A25" t="s">
        <v>35</v>
      </c>
      <c r="B25" t="s">
        <v>530</v>
      </c>
      <c r="C25" s="40">
        <v>1608392</v>
      </c>
      <c r="D25" s="55">
        <v>1625853</v>
      </c>
      <c r="E25" s="55">
        <v>1813875</v>
      </c>
      <c r="F25" s="16">
        <f t="shared" si="0"/>
        <v>1716953.8333333333</v>
      </c>
      <c r="G25" s="3">
        <f t="shared" si="1"/>
        <v>1.9901162471862394E-4</v>
      </c>
      <c r="I25" s="16"/>
      <c r="K25" s="68">
        <f t="shared" si="2"/>
        <v>-0.10365763903245813</v>
      </c>
    </row>
    <row r="26" spans="1:11">
      <c r="A26" t="s">
        <v>36</v>
      </c>
      <c r="B26" t="s">
        <v>531</v>
      </c>
      <c r="C26" s="40">
        <v>1213041.44</v>
      </c>
      <c r="D26" s="55">
        <v>1217418.95</v>
      </c>
      <c r="E26" s="55">
        <v>1311972.92</v>
      </c>
      <c r="F26" s="16">
        <f t="shared" si="0"/>
        <v>1263966.3499999999</v>
      </c>
      <c r="G26" s="3">
        <f t="shared" si="1"/>
        <v>1.4650597588568566E-4</v>
      </c>
      <c r="I26" s="16"/>
      <c r="K26" s="68">
        <f t="shared" si="2"/>
        <v>-7.2070062238784607E-2</v>
      </c>
    </row>
    <row r="27" spans="1:11">
      <c r="A27" t="s">
        <v>37</v>
      </c>
      <c r="B27" t="s">
        <v>532</v>
      </c>
      <c r="C27" s="40">
        <v>1149077</v>
      </c>
      <c r="D27" s="55">
        <v>1265084.27</v>
      </c>
      <c r="E27" s="55">
        <v>1367486.17</v>
      </c>
      <c r="F27" s="16">
        <f t="shared" si="0"/>
        <v>1296950.675</v>
      </c>
      <c r="G27" s="3">
        <f t="shared" si="1"/>
        <v>1.5032917950424373E-4</v>
      </c>
      <c r="I27" s="16"/>
      <c r="K27" s="68">
        <f t="shared" si="2"/>
        <v>-7.4883316735846708E-2</v>
      </c>
    </row>
    <row r="28" spans="1:11">
      <c r="A28" t="s">
        <v>38</v>
      </c>
      <c r="B28" t="s">
        <v>533</v>
      </c>
      <c r="C28" s="40">
        <v>1268290.3799999999</v>
      </c>
      <c r="D28" s="55">
        <v>1286334.29</v>
      </c>
      <c r="E28" s="55">
        <v>1396135</v>
      </c>
      <c r="F28" s="16">
        <f t="shared" si="0"/>
        <v>1338227.3266666667</v>
      </c>
      <c r="G28" s="3">
        <f t="shared" si="1"/>
        <v>1.5511354432037866E-4</v>
      </c>
      <c r="I28" s="16"/>
      <c r="K28" s="68">
        <f t="shared" si="2"/>
        <v>-7.8646198254466768E-2</v>
      </c>
    </row>
    <row r="29" spans="1:11">
      <c r="A29" t="s">
        <v>39</v>
      </c>
      <c r="B29" t="s">
        <v>534</v>
      </c>
      <c r="C29" s="40">
        <v>2162847.13</v>
      </c>
      <c r="D29" s="55">
        <v>2366448.15</v>
      </c>
      <c r="E29" s="55">
        <v>2381999.48</v>
      </c>
      <c r="F29" s="16">
        <f t="shared" si="0"/>
        <v>2340290.3116666665</v>
      </c>
      <c r="G29" s="3">
        <f t="shared" si="1"/>
        <v>2.712623765391701E-4</v>
      </c>
      <c r="I29" s="16"/>
      <c r="K29" s="68">
        <f t="shared" si="2"/>
        <v>-6.528687403407861E-3</v>
      </c>
    </row>
    <row r="30" spans="1:11">
      <c r="A30" t="s">
        <v>40</v>
      </c>
      <c r="B30" t="s">
        <v>535</v>
      </c>
      <c r="C30" s="40">
        <v>3392886.77</v>
      </c>
      <c r="D30" s="55">
        <v>3630662.32</v>
      </c>
      <c r="E30" s="55">
        <v>4016389.75</v>
      </c>
      <c r="F30" s="16">
        <f t="shared" si="0"/>
        <v>3783896.7766666668</v>
      </c>
      <c r="G30" s="3">
        <f t="shared" si="1"/>
        <v>4.3859038645787556E-4</v>
      </c>
      <c r="I30" s="16"/>
      <c r="K30" s="68">
        <f t="shared" si="2"/>
        <v>-9.6038346378112371E-2</v>
      </c>
    </row>
    <row r="31" spans="1:11">
      <c r="A31" t="s">
        <v>41</v>
      </c>
      <c r="B31" t="s">
        <v>536</v>
      </c>
      <c r="C31" s="40">
        <v>77146260</v>
      </c>
      <c r="D31" s="55">
        <v>80857217.400000006</v>
      </c>
      <c r="E31" s="55">
        <v>91302720</v>
      </c>
      <c r="F31" s="16">
        <f t="shared" si="0"/>
        <v>85461475.799999997</v>
      </c>
      <c r="G31" s="3">
        <f t="shared" si="1"/>
        <v>9.9058150659706318E-3</v>
      </c>
      <c r="I31" s="16"/>
      <c r="K31" s="68">
        <f t="shared" si="2"/>
        <v>-0.11440516339491304</v>
      </c>
    </row>
    <row r="32" spans="1:11">
      <c r="A32" t="s">
        <v>42</v>
      </c>
      <c r="B32" t="s">
        <v>43</v>
      </c>
      <c r="C32" s="40">
        <v>790722</v>
      </c>
      <c r="D32" s="55">
        <v>798584</v>
      </c>
      <c r="E32" s="55">
        <v>786496</v>
      </c>
      <c r="F32" s="16">
        <f t="shared" si="0"/>
        <v>791229.66666666663</v>
      </c>
      <c r="G32" s="3">
        <f t="shared" si="1"/>
        <v>9.1711202964149925E-5</v>
      </c>
      <c r="I32" s="16"/>
      <c r="K32" s="68">
        <f t="shared" si="2"/>
        <v>1.5369436081048092E-2</v>
      </c>
    </row>
    <row r="33" spans="1:11">
      <c r="A33" t="s">
        <v>44</v>
      </c>
      <c r="B33" t="s">
        <v>45</v>
      </c>
      <c r="C33" s="40">
        <v>456511</v>
      </c>
      <c r="D33" s="55">
        <v>503040</v>
      </c>
      <c r="E33" s="55">
        <v>532744</v>
      </c>
      <c r="F33" s="16">
        <f t="shared" si="0"/>
        <v>510137.16666666669</v>
      </c>
      <c r="G33" s="3">
        <f t="shared" si="1"/>
        <v>5.9129852181633381E-5</v>
      </c>
      <c r="I33" s="16"/>
      <c r="K33" s="68">
        <f t="shared" si="2"/>
        <v>-5.5756611055216017E-2</v>
      </c>
    </row>
    <row r="34" spans="1:11">
      <c r="A34" t="s">
        <v>46</v>
      </c>
      <c r="B34" t="s">
        <v>47</v>
      </c>
      <c r="C34" s="40">
        <v>16460273.1</v>
      </c>
      <c r="D34" s="55">
        <v>16704004.600000001</v>
      </c>
      <c r="E34" s="55">
        <v>16918011.899999999</v>
      </c>
      <c r="F34" s="16">
        <f t="shared" si="0"/>
        <v>16770386.333333334</v>
      </c>
      <c r="G34" s="3">
        <f t="shared" si="1"/>
        <v>1.9438506537337531E-3</v>
      </c>
      <c r="I34" s="16"/>
      <c r="K34" s="68">
        <f t="shared" si="2"/>
        <v>-1.2649671915646131E-2</v>
      </c>
    </row>
    <row r="35" spans="1:11">
      <c r="A35" t="s">
        <v>48</v>
      </c>
      <c r="B35" t="s">
        <v>49</v>
      </c>
      <c r="C35" s="40">
        <v>197303862.72999999</v>
      </c>
      <c r="D35" s="55">
        <v>199262259</v>
      </c>
      <c r="E35" s="55">
        <v>203318925.77000001</v>
      </c>
      <c r="F35" s="16">
        <f t="shared" si="0"/>
        <v>200964193.00666666</v>
      </c>
      <c r="G35" s="3">
        <f t="shared" si="1"/>
        <v>2.329370177815334E-2</v>
      </c>
      <c r="I35" s="16"/>
      <c r="K35" s="68">
        <f t="shared" si="2"/>
        <v>-1.9952233933151035E-2</v>
      </c>
    </row>
    <row r="36" spans="1:11">
      <c r="A36" t="s">
        <v>50</v>
      </c>
      <c r="B36" t="s">
        <v>502</v>
      </c>
      <c r="C36" s="40">
        <v>12787111.34</v>
      </c>
      <c r="D36" s="55">
        <v>13355331</v>
      </c>
      <c r="E36" s="55">
        <v>13960654.949999999</v>
      </c>
      <c r="F36" s="16">
        <f t="shared" si="0"/>
        <v>13563289.698333332</v>
      </c>
      <c r="G36" s="3">
        <f t="shared" si="1"/>
        <v>1.572117005705565E-3</v>
      </c>
      <c r="I36" s="16"/>
      <c r="K36" s="68">
        <f t="shared" si="2"/>
        <v>-4.3359280217723548E-2</v>
      </c>
    </row>
    <row r="37" spans="1:11">
      <c r="A37" t="s">
        <v>51</v>
      </c>
      <c r="B37" t="s">
        <v>52</v>
      </c>
      <c r="C37" s="40">
        <v>157917391.68000001</v>
      </c>
      <c r="D37" s="55">
        <v>145865011</v>
      </c>
      <c r="E37" s="55">
        <v>160662510</v>
      </c>
      <c r="F37" s="16">
        <f t="shared" si="0"/>
        <v>155272490.61333334</v>
      </c>
      <c r="G37" s="3">
        <f t="shared" si="1"/>
        <v>1.7997589702848791E-2</v>
      </c>
      <c r="I37" s="16"/>
      <c r="K37" s="68">
        <f t="shared" si="2"/>
        <v>-9.2102999013273221E-2</v>
      </c>
    </row>
    <row r="38" spans="1:11">
      <c r="A38" t="s">
        <v>53</v>
      </c>
      <c r="B38" t="s">
        <v>54</v>
      </c>
      <c r="C38" s="40">
        <v>40557945</v>
      </c>
      <c r="D38" s="55">
        <v>42514063.399999999</v>
      </c>
      <c r="E38" s="55">
        <v>43885926.939999998</v>
      </c>
      <c r="F38" s="16">
        <f t="shared" si="0"/>
        <v>42873975.436666667</v>
      </c>
      <c r="G38" s="3">
        <f t="shared" ref="G38:G64" si="3">+F38/$F$267</f>
        <v>4.9695101546396126E-3</v>
      </c>
      <c r="I38" s="16"/>
      <c r="K38" s="68">
        <f t="shared" si="2"/>
        <v>-3.1259759919747956E-2</v>
      </c>
    </row>
    <row r="39" spans="1:11">
      <c r="A39" t="s">
        <v>55</v>
      </c>
      <c r="B39" t="s">
        <v>56</v>
      </c>
      <c r="C39" s="40">
        <v>5991422.0199999996</v>
      </c>
      <c r="D39" s="55">
        <v>5835127</v>
      </c>
      <c r="E39" s="55">
        <v>6144127</v>
      </c>
      <c r="F39" s="16">
        <f t="shared" si="0"/>
        <v>6015676.169999999</v>
      </c>
      <c r="G39" s="3">
        <f t="shared" si="3"/>
        <v>6.9727529368017883E-4</v>
      </c>
      <c r="I39" s="16"/>
      <c r="K39" s="68">
        <f t="shared" si="2"/>
        <v>-5.0291929187010621E-2</v>
      </c>
    </row>
    <row r="40" spans="1:11">
      <c r="A40" t="s">
        <v>57</v>
      </c>
      <c r="B40" t="s">
        <v>58</v>
      </c>
      <c r="C40" s="40">
        <v>9496845.9000000004</v>
      </c>
      <c r="D40" s="55">
        <v>9316065.3800000008</v>
      </c>
      <c r="E40" s="55">
        <v>9711258</v>
      </c>
      <c r="F40" s="16">
        <f t="shared" si="0"/>
        <v>9543791.7766666673</v>
      </c>
      <c r="G40" s="3">
        <f t="shared" si="3"/>
        <v>1.1062181583317719E-3</v>
      </c>
      <c r="I40" s="16"/>
      <c r="K40" s="68">
        <f t="shared" si="2"/>
        <v>-4.0694276683823992E-2</v>
      </c>
    </row>
    <row r="41" spans="1:11">
      <c r="A41" t="s">
        <v>59</v>
      </c>
      <c r="B41" t="s">
        <v>60</v>
      </c>
      <c r="C41" s="40">
        <v>12597914</v>
      </c>
      <c r="D41" s="55">
        <v>13339624</v>
      </c>
      <c r="E41" s="55">
        <v>13642106</v>
      </c>
      <c r="F41" s="16">
        <f t="shared" si="0"/>
        <v>13367246.666666666</v>
      </c>
      <c r="G41" s="3">
        <f t="shared" si="3"/>
        <v>1.5493937143221247E-3</v>
      </c>
      <c r="I41" s="16"/>
      <c r="K41" s="68">
        <f t="shared" si="2"/>
        <v>-2.2172676271537548E-2</v>
      </c>
    </row>
    <row r="42" spans="1:11">
      <c r="A42" t="s">
        <v>61</v>
      </c>
      <c r="B42" t="s">
        <v>537</v>
      </c>
      <c r="C42" s="40">
        <v>5514428.7300000004</v>
      </c>
      <c r="D42" s="55">
        <v>5336976</v>
      </c>
      <c r="E42" s="55">
        <v>5764503.4400000004</v>
      </c>
      <c r="F42" s="16">
        <f t="shared" si="0"/>
        <v>5580315.1749999998</v>
      </c>
      <c r="G42" s="3">
        <f t="shared" si="3"/>
        <v>6.4681272603742633E-4</v>
      </c>
      <c r="I42" s="16"/>
      <c r="K42" s="68">
        <f t="shared" si="2"/>
        <v>-7.4165527777011853E-2</v>
      </c>
    </row>
    <row r="43" spans="1:11">
      <c r="A43" t="s">
        <v>62</v>
      </c>
      <c r="B43" t="s">
        <v>63</v>
      </c>
      <c r="C43" s="40">
        <v>14226377</v>
      </c>
      <c r="D43" s="55">
        <v>13993855</v>
      </c>
      <c r="E43" s="55">
        <v>14659362</v>
      </c>
      <c r="F43" s="16">
        <f t="shared" si="0"/>
        <v>14365362.166666666</v>
      </c>
      <c r="G43" s="3">
        <f t="shared" si="3"/>
        <v>1.6650849946905689E-3</v>
      </c>
      <c r="I43" s="16"/>
      <c r="K43" s="68">
        <f t="shared" si="2"/>
        <v>-4.5398087583893486E-2</v>
      </c>
    </row>
    <row r="44" spans="1:11">
      <c r="A44" t="s">
        <v>64</v>
      </c>
      <c r="B44" t="s">
        <v>538</v>
      </c>
      <c r="C44" s="40">
        <v>137515085</v>
      </c>
      <c r="D44" s="55">
        <v>135184924</v>
      </c>
      <c r="E44" s="55">
        <v>123946061</v>
      </c>
      <c r="F44" s="16">
        <f t="shared" si="0"/>
        <v>129953852.66666667</v>
      </c>
      <c r="G44" s="3">
        <f t="shared" si="3"/>
        <v>1.5062913664619803E-2</v>
      </c>
      <c r="I44" s="16"/>
      <c r="K44" s="68">
        <f t="shared" si="2"/>
        <v>9.0675435018463396E-2</v>
      </c>
    </row>
    <row r="45" spans="1:11">
      <c r="A45" t="s">
        <v>562</v>
      </c>
      <c r="B45" t="s">
        <v>563</v>
      </c>
      <c r="C45" s="40">
        <v>424803</v>
      </c>
      <c r="D45" s="55">
        <v>378772</v>
      </c>
      <c r="E45" s="55">
        <v>337113</v>
      </c>
      <c r="F45" s="16">
        <f t="shared" si="0"/>
        <v>365614.33333333331</v>
      </c>
      <c r="G45" s="3">
        <f t="shared" si="3"/>
        <v>4.237825216058511E-5</v>
      </c>
      <c r="I45" s="16"/>
      <c r="K45" s="68">
        <f t="shared" si="2"/>
        <v>0.12357577429526598</v>
      </c>
    </row>
    <row r="46" spans="1:11">
      <c r="A46" t="s">
        <v>65</v>
      </c>
      <c r="B46" t="s">
        <v>66</v>
      </c>
      <c r="C46" s="40">
        <v>4883686.71</v>
      </c>
      <c r="D46" s="55">
        <v>5079764</v>
      </c>
      <c r="E46" s="55">
        <v>5234017.8899999997</v>
      </c>
      <c r="F46" s="16">
        <f t="shared" si="0"/>
        <v>5124211.3966666665</v>
      </c>
      <c r="G46" s="3">
        <f t="shared" si="3"/>
        <v>5.9394586834784189E-4</v>
      </c>
      <c r="I46" s="16"/>
      <c r="K46" s="68">
        <f t="shared" si="2"/>
        <v>-2.9471410538109505E-2</v>
      </c>
    </row>
    <row r="47" spans="1:11">
      <c r="A47" t="s">
        <v>67</v>
      </c>
      <c r="B47" t="s">
        <v>68</v>
      </c>
      <c r="C47" s="40">
        <v>19338236</v>
      </c>
      <c r="D47" s="55">
        <v>19015311</v>
      </c>
      <c r="E47" s="55">
        <v>18822265.920000002</v>
      </c>
      <c r="F47" s="16">
        <f t="shared" si="0"/>
        <v>18972609.293333333</v>
      </c>
      <c r="G47" s="3">
        <f t="shared" si="3"/>
        <v>2.1991096832741069E-3</v>
      </c>
      <c r="I47" s="16"/>
      <c r="K47" s="68">
        <f t="shared" si="2"/>
        <v>1.0256208302469792E-2</v>
      </c>
    </row>
    <row r="48" spans="1:11">
      <c r="A48" t="s">
        <v>69</v>
      </c>
      <c r="B48" t="s">
        <v>70</v>
      </c>
      <c r="C48" s="40">
        <v>600490</v>
      </c>
      <c r="D48" s="55">
        <v>605775</v>
      </c>
      <c r="E48" s="55">
        <v>707237</v>
      </c>
      <c r="F48" s="16">
        <f t="shared" si="0"/>
        <v>655625.16666666663</v>
      </c>
      <c r="G48" s="3">
        <f t="shared" si="3"/>
        <v>7.5993324393260398E-5</v>
      </c>
      <c r="I48" s="16"/>
      <c r="K48" s="68">
        <f t="shared" si="2"/>
        <v>-0.14346251680836833</v>
      </c>
    </row>
    <row r="49" spans="1:11">
      <c r="A49" t="s">
        <v>71</v>
      </c>
      <c r="B49" t="s">
        <v>72</v>
      </c>
      <c r="C49" s="40">
        <v>746377.76</v>
      </c>
      <c r="D49" s="55">
        <v>754349</v>
      </c>
      <c r="E49" s="55">
        <v>587334</v>
      </c>
      <c r="F49" s="16">
        <f t="shared" si="0"/>
        <v>669512.95999999996</v>
      </c>
      <c r="G49" s="3">
        <f t="shared" si="3"/>
        <v>7.7603054521913523E-5</v>
      </c>
      <c r="I49" s="16"/>
      <c r="K49" s="68">
        <f t="shared" si="2"/>
        <v>0.28436119822792483</v>
      </c>
    </row>
    <row r="50" spans="1:11">
      <c r="A50" t="s">
        <v>73</v>
      </c>
      <c r="B50" t="s">
        <v>74</v>
      </c>
      <c r="C50" s="40">
        <v>438230.11</v>
      </c>
      <c r="D50" s="55">
        <v>429277</v>
      </c>
      <c r="E50" s="55">
        <v>588697.65</v>
      </c>
      <c r="F50" s="16">
        <f t="shared" si="0"/>
        <v>510479.51</v>
      </c>
      <c r="G50" s="3">
        <f t="shared" si="3"/>
        <v>5.9169533098880865E-5</v>
      </c>
      <c r="I50" s="16"/>
      <c r="K50" s="68">
        <f t="shared" si="2"/>
        <v>-0.27080225307507177</v>
      </c>
    </row>
    <row r="51" spans="1:11">
      <c r="A51" t="s">
        <v>75</v>
      </c>
      <c r="B51" t="s">
        <v>76</v>
      </c>
      <c r="C51" s="40">
        <v>1720399.92</v>
      </c>
      <c r="D51" s="55">
        <v>1755640</v>
      </c>
      <c r="E51" s="55">
        <v>1717281.34</v>
      </c>
      <c r="F51" s="16">
        <f t="shared" si="0"/>
        <v>1730587.3233333335</v>
      </c>
      <c r="G51" s="3">
        <f t="shared" si="3"/>
        <v>2.0059187862109357E-4</v>
      </c>
      <c r="I51" s="16"/>
      <c r="K51" s="68">
        <f t="shared" si="2"/>
        <v>2.2336852504319365E-2</v>
      </c>
    </row>
    <row r="52" spans="1:11">
      <c r="A52" t="s">
        <v>77</v>
      </c>
      <c r="B52" t="s">
        <v>78</v>
      </c>
      <c r="C52" s="40">
        <v>722369.25</v>
      </c>
      <c r="D52" s="55">
        <v>718987</v>
      </c>
      <c r="E52" s="55">
        <v>765647</v>
      </c>
      <c r="F52" s="16">
        <f t="shared" si="0"/>
        <v>742880.70833333337</v>
      </c>
      <c r="G52" s="3">
        <f t="shared" si="3"/>
        <v>8.6107089117542116E-5</v>
      </c>
      <c r="I52" s="16"/>
      <c r="K52" s="68">
        <f t="shared" si="2"/>
        <v>-6.0941922321905526E-2</v>
      </c>
    </row>
    <row r="53" spans="1:11">
      <c r="A53" t="s">
        <v>79</v>
      </c>
      <c r="B53" t="s">
        <v>80</v>
      </c>
      <c r="C53" s="40">
        <v>7886346.2699999996</v>
      </c>
      <c r="D53" s="55">
        <v>8027903.4699999997</v>
      </c>
      <c r="E53" s="55">
        <v>7880191.4000000004</v>
      </c>
      <c r="F53" s="16">
        <f t="shared" si="0"/>
        <v>7930454.5683333343</v>
      </c>
      <c r="G53" s="3">
        <f t="shared" si="3"/>
        <v>9.1921670679822232E-4</v>
      </c>
      <c r="I53" s="16"/>
      <c r="K53" s="68">
        <f t="shared" si="2"/>
        <v>1.87447312510708E-2</v>
      </c>
    </row>
    <row r="54" spans="1:11">
      <c r="A54" t="s">
        <v>81</v>
      </c>
      <c r="B54" t="s">
        <v>503</v>
      </c>
      <c r="C54" s="40">
        <v>18835496</v>
      </c>
      <c r="D54" s="55">
        <v>18528368</v>
      </c>
      <c r="E54" s="55">
        <v>18574738</v>
      </c>
      <c r="F54" s="16">
        <f t="shared" si="0"/>
        <v>18602741</v>
      </c>
      <c r="G54" s="3">
        <f t="shared" si="3"/>
        <v>2.1562383558341217E-3</v>
      </c>
      <c r="I54" s="16"/>
      <c r="K54" s="68">
        <f t="shared" si="2"/>
        <v>-2.4964012951353607E-3</v>
      </c>
    </row>
    <row r="55" spans="1:11">
      <c r="A55" t="s">
        <v>82</v>
      </c>
      <c r="B55" t="s">
        <v>83</v>
      </c>
      <c r="C55" s="40">
        <v>144599.28</v>
      </c>
      <c r="D55" s="55">
        <v>314444.26</v>
      </c>
      <c r="E55" s="55">
        <v>317585</v>
      </c>
      <c r="F55" s="16">
        <f t="shared" ref="F55:F102" si="4">IF(C55&gt;0,(+C55+(D55*2)+(E55*3))/6,IF(D55&gt;0,((D55*2)+(E55*3))/5,E55))</f>
        <v>287707.13333333336</v>
      </c>
      <c r="G55" s="3">
        <f t="shared" si="3"/>
        <v>3.3348051028631488E-5</v>
      </c>
      <c r="I55" s="16"/>
      <c r="K55" s="68">
        <f t="shared" si="2"/>
        <v>-9.8894469197222494E-3</v>
      </c>
    </row>
    <row r="56" spans="1:11">
      <c r="A56" t="s">
        <v>84</v>
      </c>
      <c r="B56" s="36" t="s">
        <v>566</v>
      </c>
      <c r="C56" s="40">
        <v>26103268.399999999</v>
      </c>
      <c r="D56" s="55">
        <v>27096310</v>
      </c>
      <c r="E56" s="55">
        <v>25853613.030000001</v>
      </c>
      <c r="F56" s="16">
        <f t="shared" si="4"/>
        <v>26309454.581666667</v>
      </c>
      <c r="G56" s="3">
        <f t="shared" si="3"/>
        <v>3.0495213092557403E-3</v>
      </c>
      <c r="I56" s="16"/>
      <c r="K56" s="68">
        <f t="shared" si="2"/>
        <v>4.8066665520134409E-2</v>
      </c>
    </row>
    <row r="57" spans="1:11">
      <c r="A57" t="s">
        <v>85</v>
      </c>
      <c r="B57" t="s">
        <v>86</v>
      </c>
      <c r="C57" s="40">
        <v>13144056.439999999</v>
      </c>
      <c r="D57" s="55">
        <v>14757541.6</v>
      </c>
      <c r="E57" s="55">
        <v>15493670.02</v>
      </c>
      <c r="F57" s="16">
        <f t="shared" si="4"/>
        <v>14856691.616666667</v>
      </c>
      <c r="G57" s="3">
        <f t="shared" si="3"/>
        <v>1.7220348498458327E-3</v>
      </c>
      <c r="I57" s="16"/>
      <c r="K57" s="68">
        <f t="shared" si="2"/>
        <v>-4.7511559175441892E-2</v>
      </c>
    </row>
    <row r="58" spans="1:11">
      <c r="A58" t="s">
        <v>87</v>
      </c>
      <c r="B58" t="s">
        <v>88</v>
      </c>
      <c r="C58" s="40">
        <v>519803635.51999998</v>
      </c>
      <c r="D58" s="55">
        <v>481849274</v>
      </c>
      <c r="E58" s="55">
        <v>523696288</v>
      </c>
      <c r="F58" s="16">
        <f t="shared" si="4"/>
        <v>509098507.92000002</v>
      </c>
      <c r="G58" s="3">
        <f t="shared" si="3"/>
        <v>5.9009461545211292E-2</v>
      </c>
      <c r="I58" s="16"/>
      <c r="K58" s="68">
        <f t="shared" si="2"/>
        <v>-7.9907028097934499E-2</v>
      </c>
    </row>
    <row r="59" spans="1:11">
      <c r="A59" t="s">
        <v>89</v>
      </c>
      <c r="B59" s="36" t="s">
        <v>564</v>
      </c>
      <c r="C59" s="40">
        <v>1725069.26</v>
      </c>
      <c r="D59" s="55">
        <v>1772071.86</v>
      </c>
      <c r="E59" s="55">
        <v>2040259</v>
      </c>
      <c r="F59" s="16">
        <f t="shared" si="4"/>
        <v>1898331.6633333333</v>
      </c>
      <c r="G59" s="3">
        <f t="shared" si="3"/>
        <v>2.2003507679721606E-4</v>
      </c>
      <c r="I59" s="16"/>
      <c r="K59" s="68">
        <f t="shared" si="2"/>
        <v>-0.13144759562388889</v>
      </c>
    </row>
    <row r="60" spans="1:11">
      <c r="A60" t="s">
        <v>90</v>
      </c>
      <c r="B60" t="s">
        <v>91</v>
      </c>
      <c r="C60" s="40">
        <v>693003</v>
      </c>
      <c r="D60" s="55">
        <v>618559</v>
      </c>
      <c r="E60" s="55">
        <v>673802</v>
      </c>
      <c r="F60" s="16">
        <f t="shared" si="4"/>
        <v>658587.83333333337</v>
      </c>
      <c r="G60" s="3">
        <f t="shared" si="3"/>
        <v>7.6336726234000856E-5</v>
      </c>
      <c r="I60" s="16"/>
      <c r="K60" s="68">
        <f t="shared" si="2"/>
        <v>-8.1986993211655645E-2</v>
      </c>
    </row>
    <row r="61" spans="1:11">
      <c r="A61" t="s">
        <v>92</v>
      </c>
      <c r="B61" t="s">
        <v>93</v>
      </c>
      <c r="C61" s="40">
        <v>1604877.67</v>
      </c>
      <c r="D61" s="55">
        <v>1471935</v>
      </c>
      <c r="E61" s="55">
        <v>1480868.58</v>
      </c>
      <c r="F61" s="16">
        <f t="shared" si="4"/>
        <v>1498558.9016666666</v>
      </c>
      <c r="G61" s="3">
        <f t="shared" si="3"/>
        <v>1.7369753103858837E-4</v>
      </c>
      <c r="I61" s="16"/>
      <c r="K61" s="68">
        <f t="shared" si="2"/>
        <v>-6.0326622636561536E-3</v>
      </c>
    </row>
    <row r="62" spans="1:11">
      <c r="A62" t="s">
        <v>495</v>
      </c>
      <c r="B62" t="s">
        <v>496</v>
      </c>
      <c r="C62" s="40">
        <v>7252734.3700000001</v>
      </c>
      <c r="D62" s="55">
        <v>6953705.7999999998</v>
      </c>
      <c r="E62" s="46">
        <v>7321767.0700000003</v>
      </c>
      <c r="F62" s="16">
        <f t="shared" si="4"/>
        <v>7187574.5300000003</v>
      </c>
      <c r="G62" s="3">
        <f t="shared" si="3"/>
        <v>8.3310969534018729E-4</v>
      </c>
      <c r="I62" s="16"/>
      <c r="K62" s="68">
        <f t="shared" si="2"/>
        <v>-5.026945906379407E-2</v>
      </c>
    </row>
    <row r="63" spans="1:11">
      <c r="A63" t="s">
        <v>94</v>
      </c>
      <c r="B63" t="s">
        <v>497</v>
      </c>
      <c r="C63" s="40">
        <v>3445364.57</v>
      </c>
      <c r="D63" s="55">
        <v>3599447.3</v>
      </c>
      <c r="E63" s="46">
        <v>3599447.3</v>
      </c>
      <c r="F63" s="16">
        <f t="shared" si="4"/>
        <v>3573766.8450000002</v>
      </c>
      <c r="G63" s="3">
        <f t="shared" si="3"/>
        <v>4.142342865493476E-4</v>
      </c>
      <c r="I63" s="16"/>
      <c r="K63" s="68">
        <f t="shared" si="2"/>
        <v>0</v>
      </c>
    </row>
    <row r="64" spans="1:11">
      <c r="A64" t="s">
        <v>95</v>
      </c>
      <c r="B64" t="s">
        <v>96</v>
      </c>
      <c r="C64" s="40">
        <v>14737459.289999999</v>
      </c>
      <c r="D64" s="55">
        <v>15351876.82</v>
      </c>
      <c r="E64" s="46">
        <v>15680841.49</v>
      </c>
      <c r="F64" s="16">
        <f t="shared" si="4"/>
        <v>15413956.233333334</v>
      </c>
      <c r="G64" s="3">
        <f t="shared" si="3"/>
        <v>1.7866272311946815E-3</v>
      </c>
      <c r="I64" s="16"/>
      <c r="K64" s="68">
        <f t="shared" si="2"/>
        <v>-2.0978763812502507E-2</v>
      </c>
    </row>
    <row r="65" spans="1:11">
      <c r="A65" t="s">
        <v>97</v>
      </c>
      <c r="B65" t="s">
        <v>98</v>
      </c>
      <c r="C65" s="40">
        <v>17760383</v>
      </c>
      <c r="D65" s="55">
        <v>18260943</v>
      </c>
      <c r="E65" s="5">
        <v>17343893</v>
      </c>
      <c r="F65" s="16">
        <f t="shared" si="4"/>
        <v>17718991.333333332</v>
      </c>
      <c r="G65" s="3">
        <f t="shared" ref="G65:G90" si="5">+F65/$F$267</f>
        <v>2.0538031862952734E-3</v>
      </c>
      <c r="I65" s="16"/>
      <c r="K65" s="68">
        <f t="shared" si="2"/>
        <v>5.2874519002164048E-2</v>
      </c>
    </row>
    <row r="66" spans="1:11">
      <c r="A66" t="s">
        <v>99</v>
      </c>
      <c r="B66" t="s">
        <v>100</v>
      </c>
      <c r="C66" s="40">
        <v>71925803.430000007</v>
      </c>
      <c r="D66" s="55">
        <v>71055071.909999996</v>
      </c>
      <c r="E66" s="5">
        <v>73081305.950000003</v>
      </c>
      <c r="F66" s="16">
        <f t="shared" si="4"/>
        <v>72213310.850000009</v>
      </c>
      <c r="G66" s="3">
        <f t="shared" si="5"/>
        <v>8.3702240791581391E-3</v>
      </c>
      <c r="I66" s="16"/>
      <c r="K66" s="68">
        <f t="shared" si="2"/>
        <v>-2.7725750294970018E-2</v>
      </c>
    </row>
    <row r="67" spans="1:11">
      <c r="A67" t="s">
        <v>101</v>
      </c>
      <c r="B67" t="s">
        <v>539</v>
      </c>
      <c r="C67" s="40">
        <v>34833967.539999999</v>
      </c>
      <c r="D67" s="55">
        <v>33937806</v>
      </c>
      <c r="E67" s="5">
        <v>42734138.530000001</v>
      </c>
      <c r="F67" s="16">
        <f t="shared" si="4"/>
        <v>38485332.521666668</v>
      </c>
      <c r="G67" s="3">
        <f t="shared" si="5"/>
        <v>4.4608238173206834E-3</v>
      </c>
      <c r="I67" s="16"/>
      <c r="K67" s="68">
        <f t="shared" si="2"/>
        <v>-0.20583853641567723</v>
      </c>
    </row>
    <row r="68" spans="1:11">
      <c r="A68" t="s">
        <v>102</v>
      </c>
      <c r="B68" t="s">
        <v>103</v>
      </c>
      <c r="C68" s="40">
        <v>1087676.51</v>
      </c>
      <c r="D68" s="55">
        <v>1183288</v>
      </c>
      <c r="E68" s="5">
        <v>1282475</v>
      </c>
      <c r="F68" s="16">
        <f t="shared" si="4"/>
        <v>1216946.2516666667</v>
      </c>
      <c r="G68" s="3">
        <f t="shared" si="5"/>
        <v>1.4105588981926001E-4</v>
      </c>
      <c r="I68" s="16"/>
      <c r="K68" s="68">
        <f t="shared" si="2"/>
        <v>-7.7340299031170193E-2</v>
      </c>
    </row>
    <row r="69" spans="1:11">
      <c r="A69" t="s">
        <v>104</v>
      </c>
      <c r="B69" t="s">
        <v>105</v>
      </c>
      <c r="C69" s="40">
        <v>2246398.1</v>
      </c>
      <c r="D69" s="55">
        <v>2237718.5299999998</v>
      </c>
      <c r="E69" s="5">
        <v>2363610</v>
      </c>
      <c r="F69" s="16">
        <f t="shared" si="4"/>
        <v>2302110.86</v>
      </c>
      <c r="G69" s="3">
        <f t="shared" si="5"/>
        <v>2.6683700728372638E-4</v>
      </c>
      <c r="I69" s="16"/>
      <c r="K69" s="68">
        <f t="shared" si="2"/>
        <v>-5.3262369849509945E-2</v>
      </c>
    </row>
    <row r="70" spans="1:11">
      <c r="A70" t="s">
        <v>106</v>
      </c>
      <c r="B70" t="s">
        <v>107</v>
      </c>
      <c r="C70" s="40">
        <v>29360482.809999999</v>
      </c>
      <c r="D70" s="55">
        <v>29172125</v>
      </c>
      <c r="E70" s="5">
        <v>31825478</v>
      </c>
      <c r="F70" s="16">
        <f t="shared" si="4"/>
        <v>30530194.468333334</v>
      </c>
      <c r="G70" s="3">
        <f t="shared" si="5"/>
        <v>3.5387460548794969E-3</v>
      </c>
      <c r="I70" s="16"/>
      <c r="K70" s="68">
        <f t="shared" ref="K70:K133" si="6">(D70-E70)/E70</f>
        <v>-8.3371976376914125E-2</v>
      </c>
    </row>
    <row r="71" spans="1:11">
      <c r="A71" t="s">
        <v>108</v>
      </c>
      <c r="B71" t="s">
        <v>109</v>
      </c>
      <c r="C71" s="40">
        <v>1386977</v>
      </c>
      <c r="D71" s="55">
        <v>1330597</v>
      </c>
      <c r="E71" s="5">
        <v>1304771</v>
      </c>
      <c r="F71" s="16">
        <f t="shared" si="4"/>
        <v>1327080.6666666667</v>
      </c>
      <c r="G71" s="3">
        <f t="shared" si="5"/>
        <v>1.5382153816755195E-4</v>
      </c>
      <c r="I71" s="16"/>
      <c r="K71" s="68">
        <f t="shared" si="6"/>
        <v>1.9793511658367638E-2</v>
      </c>
    </row>
    <row r="72" spans="1:11">
      <c r="A72" t="s">
        <v>110</v>
      </c>
      <c r="B72" t="s">
        <v>111</v>
      </c>
      <c r="C72" s="40">
        <v>1721085.16</v>
      </c>
      <c r="D72" s="55">
        <v>1777038.39</v>
      </c>
      <c r="E72" s="5">
        <v>1846115.77</v>
      </c>
      <c r="F72" s="16">
        <f t="shared" si="4"/>
        <v>1802251.5416666667</v>
      </c>
      <c r="G72" s="3">
        <f t="shared" si="5"/>
        <v>2.0889845754466207E-4</v>
      </c>
      <c r="I72" s="16"/>
      <c r="K72" s="68">
        <f t="shared" si="6"/>
        <v>-3.7417685890847527E-2</v>
      </c>
    </row>
    <row r="73" spans="1:11">
      <c r="A73" t="s">
        <v>112</v>
      </c>
      <c r="B73" t="s">
        <v>113</v>
      </c>
      <c r="C73" s="40">
        <v>250532</v>
      </c>
      <c r="D73" s="55">
        <v>245457</v>
      </c>
      <c r="E73" s="5">
        <v>233263</v>
      </c>
      <c r="F73" s="16">
        <f t="shared" si="4"/>
        <v>240205.83333333334</v>
      </c>
      <c r="G73" s="3">
        <f t="shared" si="5"/>
        <v>2.7842189015502166E-5</v>
      </c>
      <c r="I73" s="16"/>
      <c r="K73" s="68">
        <f t="shared" si="6"/>
        <v>5.2275757406875498E-2</v>
      </c>
    </row>
    <row r="74" spans="1:11">
      <c r="A74" t="s">
        <v>114</v>
      </c>
      <c r="B74" t="s">
        <v>115</v>
      </c>
      <c r="C74" s="40">
        <v>3299704.93</v>
      </c>
      <c r="D74" s="55">
        <v>3608201</v>
      </c>
      <c r="E74" s="5">
        <v>4261569</v>
      </c>
      <c r="F74" s="16">
        <f t="shared" si="4"/>
        <v>3883468.9883333333</v>
      </c>
      <c r="G74" s="3">
        <f t="shared" si="5"/>
        <v>4.5013177285737981E-4</v>
      </c>
      <c r="I74" s="16"/>
      <c r="K74" s="68">
        <f t="shared" si="6"/>
        <v>-0.1533163020474384</v>
      </c>
    </row>
    <row r="75" spans="1:11">
      <c r="A75" t="s">
        <v>116</v>
      </c>
      <c r="B75" t="s">
        <v>117</v>
      </c>
      <c r="C75" s="40">
        <v>1642313</v>
      </c>
      <c r="D75" s="55">
        <v>1726635.96</v>
      </c>
      <c r="E75" s="5">
        <v>1797913.23</v>
      </c>
      <c r="F75" s="16">
        <f t="shared" si="4"/>
        <v>1748220.7683333333</v>
      </c>
      <c r="G75" s="3">
        <f t="shared" si="5"/>
        <v>2.0263576615651058E-4</v>
      </c>
      <c r="I75" s="16"/>
      <c r="K75" s="68">
        <f t="shared" si="6"/>
        <v>-3.9644443797768825E-2</v>
      </c>
    </row>
    <row r="76" spans="1:11">
      <c r="A76" t="s">
        <v>118</v>
      </c>
      <c r="B76" t="s">
        <v>119</v>
      </c>
      <c r="C76" s="40">
        <v>10715565</v>
      </c>
      <c r="D76" s="55">
        <v>10435031</v>
      </c>
      <c r="E76" s="5">
        <v>10907453</v>
      </c>
      <c r="F76" s="16">
        <f t="shared" si="4"/>
        <v>10717997.666666666</v>
      </c>
      <c r="G76" s="3">
        <f t="shared" si="5"/>
        <v>1.2423200251300216E-3</v>
      </c>
      <c r="I76" s="16"/>
      <c r="K76" s="68">
        <f t="shared" si="6"/>
        <v>-4.3311852913782894E-2</v>
      </c>
    </row>
    <row r="77" spans="1:11">
      <c r="A77" t="s">
        <v>120</v>
      </c>
      <c r="B77" t="s">
        <v>121</v>
      </c>
      <c r="C77" s="40">
        <v>1172188.04</v>
      </c>
      <c r="D77" s="55">
        <v>1251584.8400000001</v>
      </c>
      <c r="E77" s="5">
        <v>1325851</v>
      </c>
      <c r="F77" s="16">
        <f t="shared" si="4"/>
        <v>1275485.1200000001</v>
      </c>
      <c r="G77" s="3">
        <f t="shared" si="5"/>
        <v>1.4784111320152702E-4</v>
      </c>
      <c r="I77" s="16"/>
      <c r="K77" s="68">
        <f t="shared" si="6"/>
        <v>-5.601395631937519E-2</v>
      </c>
    </row>
    <row r="78" spans="1:11">
      <c r="A78" t="s">
        <v>122</v>
      </c>
      <c r="B78" t="s">
        <v>123</v>
      </c>
      <c r="C78" s="40">
        <v>2560803.7799999998</v>
      </c>
      <c r="D78" s="55">
        <v>2763048.88</v>
      </c>
      <c r="E78" s="5">
        <v>2740400.85</v>
      </c>
      <c r="F78" s="16">
        <f t="shared" si="4"/>
        <v>2718017.3483333332</v>
      </c>
      <c r="G78" s="3">
        <f t="shared" si="5"/>
        <v>3.1504460865734171E-4</v>
      </c>
      <c r="I78" s="16"/>
      <c r="K78" s="68">
        <f t="shared" si="6"/>
        <v>8.264495320091509E-3</v>
      </c>
    </row>
    <row r="79" spans="1:11">
      <c r="A79" t="s">
        <v>124</v>
      </c>
      <c r="B79" t="s">
        <v>504</v>
      </c>
      <c r="C79" s="40">
        <v>1417159.61</v>
      </c>
      <c r="D79" s="55">
        <v>1457297.05</v>
      </c>
      <c r="E79" s="5">
        <v>1435328.57</v>
      </c>
      <c r="F79" s="16">
        <f t="shared" si="4"/>
        <v>1439623.2366666666</v>
      </c>
      <c r="G79" s="3">
        <f t="shared" si="5"/>
        <v>1.6686631506887775E-4</v>
      </c>
      <c r="I79" s="16"/>
      <c r="K79" s="68">
        <f t="shared" si="6"/>
        <v>1.530554080728706E-2</v>
      </c>
    </row>
    <row r="80" spans="1:11">
      <c r="A80" t="s">
        <v>125</v>
      </c>
      <c r="B80" t="s">
        <v>126</v>
      </c>
      <c r="C80" s="40">
        <v>5335544</v>
      </c>
      <c r="D80" s="55">
        <v>5796458</v>
      </c>
      <c r="E80" s="5">
        <v>5714819</v>
      </c>
      <c r="F80" s="16">
        <f t="shared" si="4"/>
        <v>5678819.5</v>
      </c>
      <c r="G80" s="3">
        <f t="shared" si="5"/>
        <v>6.582303340007125E-4</v>
      </c>
      <c r="I80" s="16"/>
      <c r="K80" s="68">
        <f t="shared" si="6"/>
        <v>1.428549180647716E-2</v>
      </c>
    </row>
    <row r="81" spans="1:11">
      <c r="A81" t="s">
        <v>483</v>
      </c>
      <c r="B81" t="s">
        <v>540</v>
      </c>
      <c r="C81" s="40">
        <v>342976.87</v>
      </c>
      <c r="D81" s="55">
        <v>411932</v>
      </c>
      <c r="E81" s="5">
        <v>408315.96</v>
      </c>
      <c r="F81" s="16">
        <f>IF(C81&gt;0,(+C81+(D81*2)+(E81*3))/6,IF(D81&gt;0,((D81*2)+(E81*3))/5,E81))</f>
        <v>398631.45833333331</v>
      </c>
      <c r="G81" s="3">
        <f t="shared" si="5"/>
        <v>4.6205257617704013E-5</v>
      </c>
      <c r="I81" s="16"/>
      <c r="K81" s="68">
        <f t="shared" si="6"/>
        <v>8.8559849583150722E-3</v>
      </c>
    </row>
    <row r="82" spans="1:11">
      <c r="A82" t="s">
        <v>127</v>
      </c>
      <c r="B82" t="s">
        <v>498</v>
      </c>
      <c r="C82" s="40">
        <v>7211704</v>
      </c>
      <c r="D82" s="55">
        <v>7257377</v>
      </c>
      <c r="E82" s="5">
        <v>7991361</v>
      </c>
      <c r="F82" s="16">
        <f t="shared" si="4"/>
        <v>7616756.833333333</v>
      </c>
      <c r="G82" s="3">
        <f t="shared" si="5"/>
        <v>8.8285609260995346E-4</v>
      </c>
      <c r="I82" s="16"/>
      <c r="K82" s="68">
        <f t="shared" si="6"/>
        <v>-9.184718347725751E-2</v>
      </c>
    </row>
    <row r="83" spans="1:11">
      <c r="A83" t="s">
        <v>128</v>
      </c>
      <c r="B83" t="s">
        <v>129</v>
      </c>
      <c r="C83" s="40">
        <v>1476115.6</v>
      </c>
      <c r="D83" s="55">
        <v>1508164</v>
      </c>
      <c r="E83" s="5">
        <v>1979347</v>
      </c>
      <c r="F83" s="16">
        <f t="shared" si="4"/>
        <v>1738414.0999999999</v>
      </c>
      <c r="G83" s="3">
        <f t="shared" si="5"/>
        <v>2.0149907805214589E-4</v>
      </c>
      <c r="I83" s="16"/>
      <c r="K83" s="68">
        <f t="shared" si="6"/>
        <v>-0.23804972043810407</v>
      </c>
    </row>
    <row r="84" spans="1:11">
      <c r="A84" t="s">
        <v>130</v>
      </c>
      <c r="B84" t="s">
        <v>541</v>
      </c>
      <c r="C84" s="40">
        <v>4976073</v>
      </c>
      <c r="D84" s="55">
        <v>5408363</v>
      </c>
      <c r="E84" s="5">
        <v>5464875</v>
      </c>
      <c r="F84" s="16">
        <f t="shared" si="4"/>
        <v>5364570.666666667</v>
      </c>
      <c r="G84" s="3">
        <f t="shared" si="5"/>
        <v>6.2180584216322166E-4</v>
      </c>
      <c r="I84" s="16"/>
      <c r="K84" s="68">
        <f t="shared" si="6"/>
        <v>-1.0340950158969785E-2</v>
      </c>
    </row>
    <row r="85" spans="1:11">
      <c r="A85" t="s">
        <v>131</v>
      </c>
      <c r="B85" t="s">
        <v>132</v>
      </c>
      <c r="C85" s="40">
        <v>465817</v>
      </c>
      <c r="D85" s="55">
        <v>495880</v>
      </c>
      <c r="E85" s="5">
        <v>534172</v>
      </c>
      <c r="F85" s="16">
        <f t="shared" si="4"/>
        <v>510015.5</v>
      </c>
      <c r="G85" s="3">
        <f t="shared" si="5"/>
        <v>5.9115749833313142E-5</v>
      </c>
      <c r="I85" s="16"/>
      <c r="K85" s="68">
        <f t="shared" si="6"/>
        <v>-7.1684775690227118E-2</v>
      </c>
    </row>
    <row r="86" spans="1:11">
      <c r="A86" t="s">
        <v>133</v>
      </c>
      <c r="B86" t="s">
        <v>542</v>
      </c>
      <c r="C86" s="40">
        <v>172570.72</v>
      </c>
      <c r="D86" s="55">
        <v>184530</v>
      </c>
      <c r="E86" s="5">
        <v>202500</v>
      </c>
      <c r="F86" s="16">
        <f t="shared" si="4"/>
        <v>191521.78666666665</v>
      </c>
      <c r="G86" s="3">
        <f t="shared" si="5"/>
        <v>2.2199235176609014E-5</v>
      </c>
      <c r="I86" s="16"/>
      <c r="K86" s="68">
        <f t="shared" si="6"/>
        <v>-8.8740740740740745E-2</v>
      </c>
    </row>
    <row r="87" spans="1:11">
      <c r="A87" t="s">
        <v>134</v>
      </c>
      <c r="B87" t="s">
        <v>135</v>
      </c>
      <c r="C87" s="40">
        <v>455077</v>
      </c>
      <c r="D87" s="55">
        <v>435993</v>
      </c>
      <c r="E87" s="5">
        <v>549684</v>
      </c>
      <c r="F87" s="16">
        <f t="shared" si="4"/>
        <v>496019.16666666669</v>
      </c>
      <c r="G87" s="3">
        <f t="shared" si="5"/>
        <v>5.7493438864495539E-5</v>
      </c>
      <c r="I87" s="16"/>
      <c r="K87" s="68">
        <f t="shared" si="6"/>
        <v>-0.20682974217914293</v>
      </c>
    </row>
    <row r="88" spans="1:11">
      <c r="A88" t="s">
        <v>136</v>
      </c>
      <c r="B88" t="s">
        <v>137</v>
      </c>
      <c r="C88" s="40">
        <v>295288.44</v>
      </c>
      <c r="D88" s="55">
        <v>304676</v>
      </c>
      <c r="E88" s="5">
        <v>295629</v>
      </c>
      <c r="F88" s="16">
        <f t="shared" si="4"/>
        <v>298587.90666666668</v>
      </c>
      <c r="G88" s="3">
        <f t="shared" si="5"/>
        <v>3.4609238334441443E-5</v>
      </c>
      <c r="I88" s="16"/>
      <c r="K88" s="68">
        <f t="shared" si="6"/>
        <v>3.0602545758366059E-2</v>
      </c>
    </row>
    <row r="89" spans="1:11">
      <c r="A89" t="s">
        <v>138</v>
      </c>
      <c r="B89" t="s">
        <v>139</v>
      </c>
      <c r="C89" s="40">
        <v>3592542.88</v>
      </c>
      <c r="D89" s="55">
        <v>3812272.68</v>
      </c>
      <c r="E89" s="5">
        <v>4186298.57</v>
      </c>
      <c r="F89" s="16">
        <f t="shared" si="4"/>
        <v>3962663.9916666667</v>
      </c>
      <c r="G89" s="3">
        <f t="shared" si="5"/>
        <v>4.5931124290309755E-4</v>
      </c>
      <c r="I89" s="16"/>
      <c r="K89" s="68">
        <f t="shared" si="6"/>
        <v>-8.9345249447891073E-2</v>
      </c>
    </row>
    <row r="90" spans="1:11">
      <c r="A90" t="s">
        <v>140</v>
      </c>
      <c r="B90" t="s">
        <v>141</v>
      </c>
      <c r="C90" s="40">
        <v>573798</v>
      </c>
      <c r="D90" s="55">
        <v>555962</v>
      </c>
      <c r="E90" s="5">
        <v>648852</v>
      </c>
      <c r="F90" s="16">
        <f t="shared" si="4"/>
        <v>605379.66666666663</v>
      </c>
      <c r="G90" s="3">
        <f t="shared" si="5"/>
        <v>7.016938294785386E-5</v>
      </c>
      <c r="I90" s="16"/>
      <c r="K90" s="68">
        <f t="shared" si="6"/>
        <v>-0.14316053583868124</v>
      </c>
    </row>
    <row r="91" spans="1:11">
      <c r="A91" t="s">
        <v>142</v>
      </c>
      <c r="B91" t="s">
        <v>143</v>
      </c>
      <c r="C91" s="40">
        <v>445498203.75999999</v>
      </c>
      <c r="D91" s="55">
        <v>445855040.79000002</v>
      </c>
      <c r="E91" s="5">
        <v>467633110.92000002</v>
      </c>
      <c r="F91" s="16">
        <f t="shared" ref="F91:F96" si="7">IF(C91&gt;0,(+C91+(D91*2)+(E91*3))/6,IF(D91&gt;0,((D91*2)+(E91*3))/5,E91))</f>
        <v>456684603.01666671</v>
      </c>
      <c r="G91" s="3">
        <f t="shared" ref="G91:G96" si="8">+F91/$F$267</f>
        <v>5.293418091148052E-2</v>
      </c>
      <c r="I91" s="16"/>
      <c r="K91" s="68">
        <f t="shared" si="6"/>
        <v>-4.6570847148002019E-2</v>
      </c>
    </row>
    <row r="92" spans="1:11">
      <c r="A92" t="s">
        <v>144</v>
      </c>
      <c r="B92" t="s">
        <v>488</v>
      </c>
      <c r="C92" s="40">
        <v>401479137.80000001</v>
      </c>
      <c r="D92" s="55">
        <v>405834578.29000002</v>
      </c>
      <c r="E92" s="5">
        <v>451375640.50999999</v>
      </c>
      <c r="F92" s="16">
        <f>IF(C92&gt;0,(+C92+(D92*2)+(E92*3))/6,IF(D92&gt;0,((D92*2)+(E92*3))/5,E92))</f>
        <v>427879202.65166664</v>
      </c>
      <c r="G92" s="3">
        <f t="shared" si="8"/>
        <v>4.9595355244759075E-2</v>
      </c>
      <c r="I92" s="16"/>
      <c r="K92" s="68">
        <f t="shared" si="6"/>
        <v>-0.10089392987300791</v>
      </c>
    </row>
    <row r="93" spans="1:11">
      <c r="A93" t="s">
        <v>145</v>
      </c>
      <c r="B93" t="s">
        <v>146</v>
      </c>
      <c r="C93" s="40">
        <v>812663</v>
      </c>
      <c r="D93" s="50">
        <v>806178</v>
      </c>
      <c r="E93" s="5">
        <v>842415</v>
      </c>
      <c r="F93" s="16">
        <f>IF(C93&gt;0,(+C93+(D93*2)+(E93*3))/6,IF(D93&gt;0,((D93*2)+(E93*3))/5,E93))</f>
        <v>825377.33333333337</v>
      </c>
      <c r="G93" s="3">
        <f t="shared" si="8"/>
        <v>9.566924918050618E-5</v>
      </c>
      <c r="I93" s="16"/>
      <c r="K93" s="68">
        <f t="shared" si="6"/>
        <v>-4.3015615818806648E-2</v>
      </c>
    </row>
    <row r="94" spans="1:11">
      <c r="A94" t="s">
        <v>487</v>
      </c>
      <c r="B94" t="s">
        <v>492</v>
      </c>
      <c r="C94" s="40">
        <v>462840755</v>
      </c>
      <c r="D94" s="50">
        <v>458263403</v>
      </c>
      <c r="E94" s="5">
        <v>480432690</v>
      </c>
      <c r="F94" s="16">
        <f t="shared" si="7"/>
        <v>470110938.5</v>
      </c>
      <c r="G94" s="3">
        <f t="shared" si="8"/>
        <v>5.4490423593537958E-2</v>
      </c>
      <c r="I94" s="16"/>
      <c r="K94" s="68">
        <f t="shared" si="6"/>
        <v>-4.6144418274285205E-2</v>
      </c>
    </row>
    <row r="95" spans="1:11">
      <c r="A95" t="s">
        <v>485</v>
      </c>
      <c r="B95" t="s">
        <v>493</v>
      </c>
      <c r="C95" s="40">
        <v>155626662.69999999</v>
      </c>
      <c r="D95" s="50">
        <v>151534371</v>
      </c>
      <c r="E95" s="5">
        <v>151754002</v>
      </c>
      <c r="F95" s="16">
        <f t="shared" si="7"/>
        <v>152326235.11666667</v>
      </c>
      <c r="G95" s="3">
        <f t="shared" si="8"/>
        <v>1.7656090076100247E-2</v>
      </c>
      <c r="I95" s="16"/>
      <c r="K95" s="68">
        <f t="shared" si="6"/>
        <v>-1.4472830838424941E-3</v>
      </c>
    </row>
    <row r="96" spans="1:11">
      <c r="A96" t="s">
        <v>486</v>
      </c>
      <c r="B96" t="s">
        <v>494</v>
      </c>
      <c r="C96" s="40">
        <v>551176535</v>
      </c>
      <c r="D96" s="55">
        <v>550124353</v>
      </c>
      <c r="E96" s="5">
        <v>567322161</v>
      </c>
      <c r="F96" s="16">
        <f t="shared" si="7"/>
        <v>558898620.66666663</v>
      </c>
      <c r="G96" s="3">
        <f t="shared" si="8"/>
        <v>6.4781778282256994E-2</v>
      </c>
      <c r="I96" s="16"/>
      <c r="K96" s="68">
        <f t="shared" si="6"/>
        <v>-3.0314007070843123E-2</v>
      </c>
    </row>
    <row r="97" spans="1:11">
      <c r="A97" t="s">
        <v>511</v>
      </c>
      <c r="B97" t="s">
        <v>553</v>
      </c>
      <c r="C97" s="40">
        <v>2048065.93</v>
      </c>
      <c r="D97" s="40">
        <v>1863995.53</v>
      </c>
      <c r="E97" s="5">
        <v>2208371.4900000002</v>
      </c>
      <c r="F97" s="16">
        <f>IF(C97&gt;0,(+C97+(D97*2)+(E97*3))/6,IF(D97&gt;0,((D97*2)+(E97*3))/5,E97))</f>
        <v>2066861.9100000001</v>
      </c>
      <c r="G97" s="3">
        <f t="shared" ref="G97:G128" si="9">+F97/$F$267</f>
        <v>2.3956936918890462E-4</v>
      </c>
      <c r="I97" s="16"/>
      <c r="K97" s="68">
        <f t="shared" si="6"/>
        <v>-0.15594113651594016</v>
      </c>
    </row>
    <row r="98" spans="1:11">
      <c r="A98" t="s">
        <v>147</v>
      </c>
      <c r="B98" t="s">
        <v>148</v>
      </c>
      <c r="C98" s="40">
        <v>27435747</v>
      </c>
      <c r="D98" s="55">
        <v>29275204.620000001</v>
      </c>
      <c r="E98" s="5">
        <v>31131951.559999999</v>
      </c>
      <c r="F98" s="16">
        <f t="shared" si="4"/>
        <v>29897001.820000004</v>
      </c>
      <c r="G98" s="3">
        <f t="shared" si="9"/>
        <v>3.4653528772306485E-3</v>
      </c>
      <c r="I98" s="16"/>
      <c r="K98" s="68">
        <f t="shared" si="6"/>
        <v>-5.9641199698693019E-2</v>
      </c>
    </row>
    <row r="99" spans="1:11">
      <c r="A99" t="s">
        <v>149</v>
      </c>
      <c r="B99" t="s">
        <v>150</v>
      </c>
      <c r="C99" s="40">
        <v>6006717</v>
      </c>
      <c r="D99" s="55">
        <v>6273774.7999999998</v>
      </c>
      <c r="E99" s="5">
        <v>7007661.9299999997</v>
      </c>
      <c r="F99" s="16">
        <f t="shared" si="4"/>
        <v>6596208.7316666665</v>
      </c>
      <c r="G99" s="3">
        <f t="shared" si="9"/>
        <v>7.6456465583795471E-4</v>
      </c>
      <c r="I99" s="16"/>
      <c r="K99" s="68">
        <f t="shared" si="6"/>
        <v>-0.10472638910536027</v>
      </c>
    </row>
    <row r="100" spans="1:11">
      <c r="A100" t="s">
        <v>151</v>
      </c>
      <c r="B100" t="s">
        <v>152</v>
      </c>
      <c r="C100" s="40">
        <v>877177.04</v>
      </c>
      <c r="D100" s="55">
        <v>937100.09</v>
      </c>
      <c r="E100" s="5">
        <v>793257</v>
      </c>
      <c r="F100" s="16">
        <f t="shared" si="4"/>
        <v>855191.37</v>
      </c>
      <c r="G100" s="3">
        <f t="shared" si="9"/>
        <v>9.9124985590689569E-5</v>
      </c>
      <c r="I100" s="16"/>
      <c r="K100" s="68">
        <f t="shared" si="6"/>
        <v>0.1813322668441627</v>
      </c>
    </row>
    <row r="101" spans="1:11">
      <c r="A101" t="s">
        <v>153</v>
      </c>
      <c r="B101" t="s">
        <v>154</v>
      </c>
      <c r="C101" s="40">
        <v>19425955.739999998</v>
      </c>
      <c r="D101" s="55">
        <v>19261267.309999999</v>
      </c>
      <c r="E101" s="5">
        <v>14158227</v>
      </c>
      <c r="F101" s="16">
        <f t="shared" si="4"/>
        <v>16737195.226666667</v>
      </c>
      <c r="G101" s="3">
        <f t="shared" si="9"/>
        <v>1.9400034821117191E-3</v>
      </c>
      <c r="I101" s="16"/>
      <c r="K101" s="68">
        <f t="shared" si="6"/>
        <v>0.3604293327123515</v>
      </c>
    </row>
    <row r="102" spans="1:11">
      <c r="A102" t="s">
        <v>155</v>
      </c>
      <c r="B102" t="s">
        <v>480</v>
      </c>
      <c r="C102" s="40">
        <v>150384066</v>
      </c>
      <c r="D102" s="55">
        <v>148843755.65000001</v>
      </c>
      <c r="E102" s="5">
        <v>152631356</v>
      </c>
      <c r="F102" s="16">
        <f t="shared" si="4"/>
        <v>150994274.21666667</v>
      </c>
      <c r="G102" s="3">
        <f t="shared" si="9"/>
        <v>1.7501702871491456E-2</v>
      </c>
      <c r="I102" s="16"/>
      <c r="K102" s="68">
        <f t="shared" si="6"/>
        <v>-2.4815348885454402E-2</v>
      </c>
    </row>
    <row r="103" spans="1:11">
      <c r="A103" t="s">
        <v>156</v>
      </c>
      <c r="B103" t="s">
        <v>543</v>
      </c>
      <c r="C103" s="40">
        <v>3511554.97</v>
      </c>
      <c r="D103" s="55">
        <v>3334862</v>
      </c>
      <c r="E103" s="5">
        <v>3689739.49</v>
      </c>
      <c r="F103" s="16">
        <f>IF(C103&gt;0,(+C103+(D103*2)+(E103*3))/6,IF(D103&gt;0,((D103*2)+(E103*3))/5,E103))</f>
        <v>3541749.5733333337</v>
      </c>
      <c r="G103" s="3">
        <f t="shared" si="9"/>
        <v>4.105231738043587E-4</v>
      </c>
      <c r="I103" s="16"/>
      <c r="K103" s="68">
        <f t="shared" si="6"/>
        <v>-9.6179551689704851E-2</v>
      </c>
    </row>
    <row r="104" spans="1:11">
      <c r="A104" t="s">
        <v>514</v>
      </c>
      <c r="B104" t="s">
        <v>515</v>
      </c>
      <c r="C104" s="40">
        <v>32186543</v>
      </c>
      <c r="D104" s="55">
        <v>35235993</v>
      </c>
      <c r="E104" s="5">
        <v>36290229</v>
      </c>
      <c r="F104" s="16">
        <f>IF(C104&gt;0,(+C104+(D104*2)+(E104*3))/6,IF(D104&gt;0,((D104*2)+(E104*3))/5,E104))</f>
        <v>35254869.333333336</v>
      </c>
      <c r="G104" s="3">
        <f t="shared" si="9"/>
        <v>4.0863817588200294E-3</v>
      </c>
      <c r="I104" s="16"/>
      <c r="K104" s="68">
        <f t="shared" si="6"/>
        <v>-2.9050133577277783E-2</v>
      </c>
    </row>
    <row r="105" spans="1:11">
      <c r="A105" s="36" t="s">
        <v>559</v>
      </c>
      <c r="B105" t="s">
        <v>560</v>
      </c>
      <c r="C105" s="40">
        <v>114412912.54000001</v>
      </c>
      <c r="D105" s="55">
        <v>116296784.44</v>
      </c>
      <c r="E105" s="5">
        <v>111900882</v>
      </c>
      <c r="F105" s="16">
        <f t="shared" ref="F105:F145" si="10">IF(C105&gt;0,(+C105+(D105*2)+(E105*3))/6,IF(D105&gt;0,((D105*2)+(E105*3))/5,E105))</f>
        <v>113784854.57000001</v>
      </c>
      <c r="G105" s="3">
        <f t="shared" si="9"/>
        <v>1.3188769748331252E-2</v>
      </c>
      <c r="I105" s="16"/>
      <c r="K105" s="68">
        <f t="shared" si="6"/>
        <v>3.9283894473682503E-2</v>
      </c>
    </row>
    <row r="106" spans="1:11">
      <c r="A106" t="s">
        <v>157</v>
      </c>
      <c r="B106" t="s">
        <v>158</v>
      </c>
      <c r="C106" s="40">
        <v>1354047708.1300001</v>
      </c>
      <c r="D106" s="55">
        <v>1339558139</v>
      </c>
      <c r="E106" s="5">
        <v>1397561040</v>
      </c>
      <c r="F106" s="16">
        <f t="shared" si="10"/>
        <v>1370974517.6883333</v>
      </c>
      <c r="G106" s="3">
        <f t="shared" si="9"/>
        <v>0.15890926180775025</v>
      </c>
      <c r="I106" s="16"/>
      <c r="K106" s="68">
        <f t="shared" si="6"/>
        <v>-4.1502946447333704E-2</v>
      </c>
    </row>
    <row r="107" spans="1:11">
      <c r="A107" t="s">
        <v>519</v>
      </c>
      <c r="B107" t="s">
        <v>518</v>
      </c>
      <c r="C107" s="40">
        <v>48594446</v>
      </c>
      <c r="D107" s="55">
        <v>46876715</v>
      </c>
      <c r="E107" s="5">
        <v>47658309</v>
      </c>
      <c r="F107" s="16">
        <f t="shared" si="10"/>
        <v>47553800.5</v>
      </c>
      <c r="G107" s="3">
        <f t="shared" si="9"/>
        <v>5.5119473309757864E-3</v>
      </c>
      <c r="I107" s="16"/>
      <c r="K107" s="68">
        <f t="shared" si="6"/>
        <v>-1.6399952419629493E-2</v>
      </c>
    </row>
    <row r="108" spans="1:11">
      <c r="A108" t="s">
        <v>159</v>
      </c>
      <c r="B108" t="s">
        <v>160</v>
      </c>
      <c r="C108" s="40">
        <v>50280216.329999998</v>
      </c>
      <c r="D108" s="55">
        <v>53208612</v>
      </c>
      <c r="E108" s="5">
        <v>56966165</v>
      </c>
      <c r="F108" s="16">
        <f t="shared" si="10"/>
        <v>54599322.555</v>
      </c>
      <c r="G108" s="3">
        <f t="shared" si="9"/>
        <v>6.3285917648184253E-3</v>
      </c>
      <c r="I108" s="16"/>
      <c r="K108" s="68">
        <f t="shared" si="6"/>
        <v>-6.596113675547581E-2</v>
      </c>
    </row>
    <row r="109" spans="1:11">
      <c r="A109" t="s">
        <v>161</v>
      </c>
      <c r="B109" t="s">
        <v>162</v>
      </c>
      <c r="C109" s="40">
        <v>71722197.189999998</v>
      </c>
      <c r="D109" s="55">
        <v>93242586.629999995</v>
      </c>
      <c r="E109" s="5">
        <v>73668884.859999999</v>
      </c>
      <c r="F109" s="16">
        <f t="shared" si="10"/>
        <v>79869004.171666667</v>
      </c>
      <c r="G109" s="3">
        <f t="shared" si="9"/>
        <v>9.2575932889257095E-3</v>
      </c>
      <c r="I109" s="16"/>
      <c r="K109" s="68">
        <f t="shared" si="6"/>
        <v>0.26569835836659894</v>
      </c>
    </row>
    <row r="110" spans="1:11">
      <c r="A110" t="s">
        <v>163</v>
      </c>
      <c r="B110" t="s">
        <v>164</v>
      </c>
      <c r="C110" s="40">
        <v>67553141</v>
      </c>
      <c r="D110" s="55">
        <v>69061353</v>
      </c>
      <c r="E110" s="5">
        <v>70354484</v>
      </c>
      <c r="F110" s="16">
        <f t="shared" si="10"/>
        <v>69456549.833333328</v>
      </c>
      <c r="G110" s="3">
        <f t="shared" si="9"/>
        <v>8.050688703053888E-3</v>
      </c>
      <c r="I110" s="16"/>
      <c r="K110" s="68">
        <f t="shared" si="6"/>
        <v>-1.8380221507985191E-2</v>
      </c>
    </row>
    <row r="111" spans="1:11">
      <c r="A111" t="s">
        <v>165</v>
      </c>
      <c r="B111" t="s">
        <v>166</v>
      </c>
      <c r="C111" s="40">
        <v>383290456.10000002</v>
      </c>
      <c r="D111" s="55">
        <v>405320686.25999999</v>
      </c>
      <c r="E111" s="5">
        <v>428419797.19</v>
      </c>
      <c r="F111" s="16">
        <f t="shared" si="10"/>
        <v>413198536.69833326</v>
      </c>
      <c r="G111" s="3">
        <f t="shared" si="9"/>
        <v>4.7893723478893736E-2</v>
      </c>
      <c r="I111" s="16"/>
      <c r="K111" s="68">
        <f t="shared" si="6"/>
        <v>-5.3917001692047807E-2</v>
      </c>
    </row>
    <row r="112" spans="1:11">
      <c r="A112" t="s">
        <v>167</v>
      </c>
      <c r="B112" t="s">
        <v>168</v>
      </c>
      <c r="C112" s="40">
        <v>90966462.060000002</v>
      </c>
      <c r="D112" s="55">
        <v>93017589</v>
      </c>
      <c r="E112" s="5">
        <v>96567036.549999997</v>
      </c>
      <c r="F112" s="16">
        <f t="shared" si="10"/>
        <v>94450458.285000011</v>
      </c>
      <c r="G112" s="3">
        <f t="shared" si="9"/>
        <v>1.0947725438967717E-2</v>
      </c>
      <c r="I112" s="16"/>
      <c r="K112" s="68">
        <f t="shared" si="6"/>
        <v>-3.6756306052347192E-2</v>
      </c>
    </row>
    <row r="113" spans="1:11">
      <c r="A113" t="s">
        <v>169</v>
      </c>
      <c r="B113" t="s">
        <v>170</v>
      </c>
      <c r="C113" s="40">
        <v>308729851.31</v>
      </c>
      <c r="D113" s="55">
        <v>322218589.10000002</v>
      </c>
      <c r="E113" s="5">
        <v>343603102.13999999</v>
      </c>
      <c r="F113" s="16">
        <f t="shared" si="10"/>
        <v>330662722.65499997</v>
      </c>
      <c r="G113" s="3">
        <f t="shared" si="9"/>
        <v>3.8327021025194689E-2</v>
      </c>
      <c r="I113" s="16"/>
      <c r="K113" s="68">
        <f t="shared" si="6"/>
        <v>-6.2236088402039251E-2</v>
      </c>
    </row>
    <row r="114" spans="1:11">
      <c r="A114" t="s">
        <v>171</v>
      </c>
      <c r="B114" t="s">
        <v>172</v>
      </c>
      <c r="C114" s="40">
        <v>73144861</v>
      </c>
      <c r="D114" s="55">
        <v>75655310</v>
      </c>
      <c r="E114" s="5">
        <v>79631386</v>
      </c>
      <c r="F114" s="16">
        <f t="shared" si="10"/>
        <v>77224939.833333328</v>
      </c>
      <c r="G114" s="3">
        <f t="shared" si="9"/>
        <v>8.9511205523753537E-3</v>
      </c>
      <c r="I114" s="16"/>
      <c r="K114" s="68">
        <f t="shared" si="6"/>
        <v>-4.993101589365781E-2</v>
      </c>
    </row>
    <row r="115" spans="1:11">
      <c r="A115" t="s">
        <v>173</v>
      </c>
      <c r="B115" t="s">
        <v>174</v>
      </c>
      <c r="C115" s="40">
        <v>36795739.030000001</v>
      </c>
      <c r="D115" s="55">
        <v>37531979.159999996</v>
      </c>
      <c r="E115" s="5">
        <v>37388036.119999997</v>
      </c>
      <c r="F115" s="16">
        <f t="shared" si="10"/>
        <v>37337300.951666661</v>
      </c>
      <c r="G115" s="3">
        <f t="shared" si="9"/>
        <v>4.3277558084212162E-3</v>
      </c>
      <c r="I115" s="16"/>
      <c r="K115" s="68">
        <f t="shared" si="6"/>
        <v>3.8499759532167458E-3</v>
      </c>
    </row>
    <row r="116" spans="1:11">
      <c r="A116" t="s">
        <v>175</v>
      </c>
      <c r="B116" t="s">
        <v>176</v>
      </c>
      <c r="C116" s="40">
        <v>41924158.479999997</v>
      </c>
      <c r="D116" s="55">
        <v>42217074</v>
      </c>
      <c r="E116" s="5">
        <v>42289006</v>
      </c>
      <c r="F116" s="16">
        <f t="shared" si="10"/>
        <v>42204220.746666662</v>
      </c>
      <c r="G116" s="3">
        <f t="shared" si="9"/>
        <v>4.8918790812629634E-3</v>
      </c>
      <c r="I116" s="16"/>
      <c r="K116" s="68">
        <f t="shared" si="6"/>
        <v>-1.7009621838829695E-3</v>
      </c>
    </row>
    <row r="117" spans="1:11">
      <c r="A117" t="s">
        <v>177</v>
      </c>
      <c r="B117" t="s">
        <v>544</v>
      </c>
      <c r="C117" s="40">
        <v>242638005.94999999</v>
      </c>
      <c r="D117" s="55">
        <f>351316753.03-97990201</f>
        <v>253326552.02999997</v>
      </c>
      <c r="E117" s="5">
        <v>273629210.82999998</v>
      </c>
      <c r="F117" s="16">
        <f t="shared" si="10"/>
        <v>261696457.08333334</v>
      </c>
      <c r="G117" s="3">
        <f t="shared" si="9"/>
        <v>3.0333161029817139E-2</v>
      </c>
      <c r="I117" s="16"/>
      <c r="K117" s="68">
        <f t="shared" si="6"/>
        <v>-7.4197702571358951E-2</v>
      </c>
    </row>
    <row r="118" spans="1:11">
      <c r="A118" t="s">
        <v>178</v>
      </c>
      <c r="B118" t="s">
        <v>179</v>
      </c>
      <c r="C118" s="40">
        <v>259707156.99000001</v>
      </c>
      <c r="D118" s="55">
        <v>261898778.90000001</v>
      </c>
      <c r="E118" s="5">
        <v>261814199.12</v>
      </c>
      <c r="F118" s="16">
        <f t="shared" si="10"/>
        <v>261491218.69166669</v>
      </c>
      <c r="G118" s="3">
        <f t="shared" si="9"/>
        <v>3.0309371906902329E-2</v>
      </c>
      <c r="I118" s="16"/>
      <c r="K118" s="68">
        <f t="shared" si="6"/>
        <v>3.2305268501207175E-4</v>
      </c>
    </row>
    <row r="119" spans="1:11">
      <c r="A119" t="s">
        <v>180</v>
      </c>
      <c r="B119" t="s">
        <v>181</v>
      </c>
      <c r="C119" s="40">
        <v>111915966</v>
      </c>
      <c r="D119" s="55">
        <v>119310342.91</v>
      </c>
      <c r="E119" s="5">
        <v>126197682.26000001</v>
      </c>
      <c r="F119" s="16">
        <f t="shared" si="10"/>
        <v>121521616.43333334</v>
      </c>
      <c r="G119" s="3">
        <f t="shared" si="9"/>
        <v>1.4085535589433594E-2</v>
      </c>
      <c r="I119" s="16"/>
      <c r="K119" s="68">
        <f t="shared" si="6"/>
        <v>-5.4575799069037582E-2</v>
      </c>
    </row>
    <row r="120" spans="1:11">
      <c r="A120" t="s">
        <v>182</v>
      </c>
      <c r="B120" s="36" t="s">
        <v>565</v>
      </c>
      <c r="C120" s="40">
        <v>204246332.72999999</v>
      </c>
      <c r="D120" s="55">
        <v>213984188</v>
      </c>
      <c r="E120" s="5">
        <v>223766682</v>
      </c>
      <c r="F120" s="16">
        <f t="shared" si="10"/>
        <v>217252459.12166667</v>
      </c>
      <c r="G120" s="3">
        <f t="shared" si="9"/>
        <v>2.5181670016124091E-2</v>
      </c>
      <c r="I120" s="16"/>
      <c r="K120" s="68">
        <f t="shared" si="6"/>
        <v>-4.3717384163563723E-2</v>
      </c>
    </row>
    <row r="121" spans="1:11">
      <c r="A121" t="s">
        <v>183</v>
      </c>
      <c r="B121" t="s">
        <v>184</v>
      </c>
      <c r="C121" s="40">
        <v>84358975.040000007</v>
      </c>
      <c r="D121" s="55">
        <v>87017456.439999998</v>
      </c>
      <c r="E121" s="5">
        <v>90580196</v>
      </c>
      <c r="F121" s="16">
        <f t="shared" si="10"/>
        <v>88355745.986666664</v>
      </c>
      <c r="G121" s="3">
        <f t="shared" si="9"/>
        <v>1.0241289090397347E-2</v>
      </c>
      <c r="I121" s="16"/>
      <c r="K121" s="68">
        <f t="shared" si="6"/>
        <v>-3.9332433769518477E-2</v>
      </c>
    </row>
    <row r="122" spans="1:11">
      <c r="A122" t="s">
        <v>185</v>
      </c>
      <c r="B122" t="s">
        <v>186</v>
      </c>
      <c r="C122" s="40">
        <v>20861203</v>
      </c>
      <c r="D122" s="55">
        <v>21006443</v>
      </c>
      <c r="E122" s="5">
        <v>21732910</v>
      </c>
      <c r="F122" s="16">
        <f t="shared" si="10"/>
        <v>21345469.833333332</v>
      </c>
      <c r="G122" s="3">
        <f t="shared" si="9"/>
        <v>2.4741472656063701E-3</v>
      </c>
      <c r="I122" s="16"/>
      <c r="K122" s="68">
        <f t="shared" si="6"/>
        <v>-3.3427046815175693E-2</v>
      </c>
    </row>
    <row r="123" spans="1:11">
      <c r="A123" t="s">
        <v>187</v>
      </c>
      <c r="B123" t="s">
        <v>545</v>
      </c>
      <c r="C123" s="40">
        <v>2983698.95</v>
      </c>
      <c r="D123" s="55">
        <v>3325724</v>
      </c>
      <c r="E123" s="5">
        <v>3587599.55</v>
      </c>
      <c r="F123" s="16">
        <f t="shared" si="10"/>
        <v>3399657.5999999996</v>
      </c>
      <c r="G123" s="3">
        <f t="shared" si="9"/>
        <v>3.9405333406636019E-4</v>
      </c>
      <c r="I123" s="16"/>
      <c r="K123" s="68">
        <f t="shared" si="6"/>
        <v>-7.2994643451775393E-2</v>
      </c>
    </row>
    <row r="124" spans="1:11">
      <c r="A124" t="s">
        <v>188</v>
      </c>
      <c r="B124" t="s">
        <v>189</v>
      </c>
      <c r="C124" s="40">
        <v>50378409.380000003</v>
      </c>
      <c r="D124" s="55">
        <v>51298993.049999997</v>
      </c>
      <c r="E124" s="5">
        <v>53370848.109999999</v>
      </c>
      <c r="F124" s="16">
        <f t="shared" si="10"/>
        <v>52181489.968333326</v>
      </c>
      <c r="G124" s="3">
        <f t="shared" si="9"/>
        <v>6.048341485499033E-3</v>
      </c>
      <c r="I124" s="16"/>
      <c r="K124" s="68">
        <f t="shared" si="6"/>
        <v>-3.8819976323587829E-2</v>
      </c>
    </row>
    <row r="125" spans="1:11">
      <c r="A125" t="s">
        <v>190</v>
      </c>
      <c r="B125" t="s">
        <v>191</v>
      </c>
      <c r="C125" s="40">
        <v>117632304</v>
      </c>
      <c r="D125" s="55">
        <v>121880957</v>
      </c>
      <c r="E125" s="5">
        <v>127505915</v>
      </c>
      <c r="F125" s="16">
        <f t="shared" si="10"/>
        <v>123985327.16666667</v>
      </c>
      <c r="G125" s="3">
        <f t="shared" si="9"/>
        <v>1.4371103591530356E-2</v>
      </c>
      <c r="I125" s="16"/>
      <c r="K125" s="68">
        <f t="shared" si="6"/>
        <v>-4.4115271044484483E-2</v>
      </c>
    </row>
    <row r="126" spans="1:11">
      <c r="A126" t="s">
        <v>192</v>
      </c>
      <c r="B126" t="s">
        <v>546</v>
      </c>
      <c r="C126" s="40">
        <v>22267369</v>
      </c>
      <c r="D126" s="55">
        <v>23704041</v>
      </c>
      <c r="E126" s="5">
        <v>25038000</v>
      </c>
      <c r="F126" s="16">
        <f t="shared" si="10"/>
        <v>24131575.166666668</v>
      </c>
      <c r="G126" s="3">
        <f t="shared" si="9"/>
        <v>2.7970839330107781E-3</v>
      </c>
      <c r="I126" s="16"/>
      <c r="K126" s="68">
        <f t="shared" si="6"/>
        <v>-5.3277378384855023E-2</v>
      </c>
    </row>
    <row r="127" spans="1:11">
      <c r="A127" t="s">
        <v>481</v>
      </c>
      <c r="B127" t="s">
        <v>482</v>
      </c>
      <c r="C127" s="40">
        <v>19868518.260000002</v>
      </c>
      <c r="D127" s="55">
        <v>22643673.870000001</v>
      </c>
      <c r="E127" s="5">
        <v>27289342.510000002</v>
      </c>
      <c r="F127" s="16">
        <f>IF(C127&gt;0,(+C127+(D127*2)+(E127*3))/6,IF(D127&gt;0,((D127*2)+(E127*3))/5,E127))</f>
        <v>24503982.254999999</v>
      </c>
      <c r="G127" s="3">
        <f t="shared" si="9"/>
        <v>2.8402495314486017E-3</v>
      </c>
      <c r="I127" s="16"/>
      <c r="K127" s="68">
        <f t="shared" si="6"/>
        <v>-0.17023747048129231</v>
      </c>
    </row>
    <row r="128" spans="1:11">
      <c r="A128" t="s">
        <v>193</v>
      </c>
      <c r="B128" t="s">
        <v>505</v>
      </c>
      <c r="C128" s="40">
        <v>16623734</v>
      </c>
      <c r="D128" s="55">
        <v>16838181</v>
      </c>
      <c r="E128" s="5">
        <v>17432278</v>
      </c>
      <c r="F128" s="16">
        <f t="shared" si="10"/>
        <v>17099488.333333332</v>
      </c>
      <c r="G128" s="3">
        <f t="shared" si="9"/>
        <v>1.9819967718451496E-3</v>
      </c>
      <c r="I128" s="16"/>
      <c r="K128" s="68">
        <f t="shared" si="6"/>
        <v>-3.4080284860073938E-2</v>
      </c>
    </row>
    <row r="129" spans="1:11">
      <c r="A129" t="s">
        <v>194</v>
      </c>
      <c r="B129" t="s">
        <v>195</v>
      </c>
      <c r="C129" s="40">
        <v>18519075.699999999</v>
      </c>
      <c r="D129" s="55">
        <v>19470060</v>
      </c>
      <c r="E129" s="5">
        <v>19616181</v>
      </c>
      <c r="F129" s="16">
        <f t="shared" si="10"/>
        <v>19384623.116666667</v>
      </c>
      <c r="G129" s="3">
        <f t="shared" ref="G129:G161" si="11">+F129/$F$267</f>
        <v>2.246866086967799E-3</v>
      </c>
      <c r="I129" s="16"/>
      <c r="K129" s="68">
        <f t="shared" si="6"/>
        <v>-7.449003452812757E-3</v>
      </c>
    </row>
    <row r="130" spans="1:11">
      <c r="A130" t="s">
        <v>557</v>
      </c>
      <c r="B130" t="s">
        <v>558</v>
      </c>
      <c r="C130" s="40">
        <v>9035674</v>
      </c>
      <c r="D130" s="55">
        <v>10055761</v>
      </c>
      <c r="E130" s="5">
        <v>10047820</v>
      </c>
      <c r="F130" s="16">
        <f>IF(C130&gt;0,(+C130+(D130*2)+(E130*3))/6,IF(D130&gt;0,((D130*2)+(E130*3))/5,E130))</f>
        <v>9881776</v>
      </c>
      <c r="G130" s="3">
        <f t="shared" si="11"/>
        <v>1.1453938123936189E-3</v>
      </c>
      <c r="I130" s="16"/>
      <c r="K130" s="68">
        <f t="shared" si="6"/>
        <v>7.9032068647726572E-4</v>
      </c>
    </row>
    <row r="131" spans="1:11" s="52" customFormat="1">
      <c r="A131" s="54" t="s">
        <v>584</v>
      </c>
      <c r="B131" s="54" t="s">
        <v>575</v>
      </c>
      <c r="C131" s="40">
        <v>89092354</v>
      </c>
      <c r="D131" s="55">
        <v>97990201</v>
      </c>
      <c r="E131" s="5">
        <v>106956701.19</v>
      </c>
      <c r="F131" s="16">
        <f>IF(C131&gt;0,(+C131+(D131*2)+(E131*3))/6,IF(D131&gt;0,((D131*2)+(E131*3))/5,E131))</f>
        <v>100990476.59499998</v>
      </c>
      <c r="G131" s="56">
        <f t="shared" ref="G131" si="12">+F131/$F$267</f>
        <v>1.17057770792007E-2</v>
      </c>
      <c r="I131" s="16"/>
      <c r="K131" s="68">
        <f t="shared" si="6"/>
        <v>-8.3832991203344323E-2</v>
      </c>
    </row>
    <row r="132" spans="1:11">
      <c r="A132" t="s">
        <v>196</v>
      </c>
      <c r="B132" t="s">
        <v>197</v>
      </c>
      <c r="C132" s="40">
        <v>15220271</v>
      </c>
      <c r="D132" s="55">
        <v>14913814</v>
      </c>
      <c r="E132" s="5">
        <v>14865661</v>
      </c>
      <c r="F132" s="16">
        <f t="shared" si="10"/>
        <v>14940813.666666666</v>
      </c>
      <c r="G132" s="3">
        <f t="shared" si="11"/>
        <v>1.7317854124527835E-3</v>
      </c>
      <c r="I132" s="16"/>
      <c r="K132" s="68">
        <f t="shared" si="6"/>
        <v>3.2392101501574669E-3</v>
      </c>
    </row>
    <row r="133" spans="1:11">
      <c r="A133" t="s">
        <v>198</v>
      </c>
      <c r="B133" t="s">
        <v>547</v>
      </c>
      <c r="C133" s="40">
        <v>7848116.5499999998</v>
      </c>
      <c r="D133" s="55">
        <v>7128838</v>
      </c>
      <c r="E133" s="5">
        <v>6979241</v>
      </c>
      <c r="F133" s="16">
        <f t="shared" si="10"/>
        <v>7173919.2583333328</v>
      </c>
      <c r="G133" s="3">
        <f t="shared" si="11"/>
        <v>8.315269167310026E-4</v>
      </c>
      <c r="I133" s="16"/>
      <c r="K133" s="68">
        <f t="shared" si="6"/>
        <v>2.1434565735729716E-2</v>
      </c>
    </row>
    <row r="134" spans="1:11">
      <c r="A134" t="s">
        <v>199</v>
      </c>
      <c r="B134" t="s">
        <v>200</v>
      </c>
      <c r="C134" s="40">
        <v>57045650.979999997</v>
      </c>
      <c r="D134" s="55">
        <v>58617482</v>
      </c>
      <c r="E134" s="5">
        <v>62346909</v>
      </c>
      <c r="F134" s="16">
        <f t="shared" si="10"/>
        <v>60220223.663333334</v>
      </c>
      <c r="G134" s="3">
        <f t="shared" si="11"/>
        <v>6.9801087947087446E-3</v>
      </c>
      <c r="I134" s="16"/>
      <c r="K134" s="68">
        <f t="shared" ref="K134:K197" si="13">(D134-E134)/E134</f>
        <v>-5.981735197169117E-2</v>
      </c>
    </row>
    <row r="135" spans="1:11">
      <c r="A135" t="s">
        <v>201</v>
      </c>
      <c r="B135" t="s">
        <v>548</v>
      </c>
      <c r="C135" s="40">
        <v>8176130.1799999997</v>
      </c>
      <c r="D135" s="55">
        <v>8208092.1299999999</v>
      </c>
      <c r="E135" s="5">
        <v>8049346.29</v>
      </c>
      <c r="F135" s="16">
        <f t="shared" si="10"/>
        <v>8123392.2183333337</v>
      </c>
      <c r="G135" s="3">
        <f t="shared" si="11"/>
        <v>9.4158005428634237E-4</v>
      </c>
      <c r="I135" s="16"/>
      <c r="K135" s="68">
        <f t="shared" si="13"/>
        <v>1.9721581639146977E-2</v>
      </c>
    </row>
    <row r="136" spans="1:11">
      <c r="A136" t="s">
        <v>202</v>
      </c>
      <c r="B136" t="s">
        <v>549</v>
      </c>
      <c r="C136" s="40">
        <v>9896641.5</v>
      </c>
      <c r="D136" s="55">
        <v>10046659.85</v>
      </c>
      <c r="E136" s="5">
        <v>10741401.26</v>
      </c>
      <c r="F136" s="16">
        <f t="shared" si="10"/>
        <v>10369027.496666668</v>
      </c>
      <c r="G136" s="3">
        <f t="shared" si="11"/>
        <v>1.201870993151565E-3</v>
      </c>
      <c r="I136" s="16"/>
      <c r="K136" s="68">
        <f t="shared" si="13"/>
        <v>-6.4678843400735236E-2</v>
      </c>
    </row>
    <row r="137" spans="1:11">
      <c r="A137" t="s">
        <v>203</v>
      </c>
      <c r="B137" t="s">
        <v>506</v>
      </c>
      <c r="C137" s="40">
        <v>9643741</v>
      </c>
      <c r="D137" s="40">
        <v>10896239.210000001</v>
      </c>
      <c r="E137" s="5">
        <v>10801813.35</v>
      </c>
      <c r="F137" s="16">
        <f t="shared" si="10"/>
        <v>10640276.578333333</v>
      </c>
      <c r="G137" s="3">
        <f t="shared" si="11"/>
        <v>1.2333113961477925E-3</v>
      </c>
      <c r="I137" s="16"/>
      <c r="K137" s="68">
        <f t="shared" si="13"/>
        <v>8.741667434940566E-3</v>
      </c>
    </row>
    <row r="138" spans="1:11">
      <c r="A138" t="s">
        <v>204</v>
      </c>
      <c r="B138" t="s">
        <v>550</v>
      </c>
      <c r="C138" s="40">
        <v>132340468</v>
      </c>
      <c r="D138" s="55">
        <v>136808205</v>
      </c>
      <c r="E138" s="5">
        <v>140943219</v>
      </c>
      <c r="F138" s="16">
        <f t="shared" si="10"/>
        <v>138131089.16666666</v>
      </c>
      <c r="G138" s="3">
        <f t="shared" si="11"/>
        <v>1.6010734794098879E-2</v>
      </c>
      <c r="I138" s="16"/>
      <c r="K138" s="68">
        <f t="shared" si="13"/>
        <v>-2.9338154962957105E-2</v>
      </c>
    </row>
    <row r="139" spans="1:11">
      <c r="A139" t="s">
        <v>205</v>
      </c>
      <c r="B139" t="s">
        <v>206</v>
      </c>
      <c r="C139" s="40">
        <v>7897561</v>
      </c>
      <c r="D139" s="55">
        <v>7866437</v>
      </c>
      <c r="E139" s="5">
        <v>8159804</v>
      </c>
      <c r="F139" s="16">
        <f t="shared" si="10"/>
        <v>8018307.833333333</v>
      </c>
      <c r="G139" s="3">
        <f t="shared" si="11"/>
        <v>9.2939975346205839E-4</v>
      </c>
      <c r="I139" s="16"/>
      <c r="K139" s="68">
        <f t="shared" si="13"/>
        <v>-3.5952701805092378E-2</v>
      </c>
    </row>
    <row r="140" spans="1:11">
      <c r="A140" t="s">
        <v>207</v>
      </c>
      <c r="B140" t="s">
        <v>208</v>
      </c>
      <c r="C140" s="40">
        <v>6401205</v>
      </c>
      <c r="D140" s="55">
        <v>8772712.1199999992</v>
      </c>
      <c r="E140" s="5">
        <v>9216657.9199999999</v>
      </c>
      <c r="F140" s="16">
        <f t="shared" si="10"/>
        <v>8599433.833333334</v>
      </c>
      <c r="G140" s="3">
        <f t="shared" si="11"/>
        <v>9.9675790088627186E-4</v>
      </c>
      <c r="I140" s="16"/>
      <c r="K140" s="68">
        <f t="shared" si="13"/>
        <v>-4.8167763613819872E-2</v>
      </c>
    </row>
    <row r="141" spans="1:11">
      <c r="A141" t="s">
        <v>209</v>
      </c>
      <c r="B141" t="s">
        <v>210</v>
      </c>
      <c r="C141" s="40">
        <v>734797</v>
      </c>
      <c r="D141" s="55">
        <v>718446.82</v>
      </c>
      <c r="E141" s="5">
        <v>738554</v>
      </c>
      <c r="F141" s="16">
        <f t="shared" si="10"/>
        <v>731225.44</v>
      </c>
      <c r="G141" s="3">
        <f t="shared" si="11"/>
        <v>8.4756130319165452E-5</v>
      </c>
      <c r="I141" s="16"/>
      <c r="K141" s="68">
        <f t="shared" si="13"/>
        <v>-2.722506411176441E-2</v>
      </c>
    </row>
    <row r="142" spans="1:11">
      <c r="A142" t="s">
        <v>211</v>
      </c>
      <c r="B142" t="s">
        <v>462</v>
      </c>
      <c r="C142" s="40">
        <v>1366930.18</v>
      </c>
      <c r="D142" s="55">
        <v>1087755.92</v>
      </c>
      <c r="E142" s="5">
        <v>834555</v>
      </c>
      <c r="F142" s="16">
        <f t="shared" si="10"/>
        <v>1007684.5033333333</v>
      </c>
      <c r="G142" s="3">
        <f t="shared" si="11"/>
        <v>1.1680042079105386E-4</v>
      </c>
      <c r="I142" s="16"/>
      <c r="K142" s="68">
        <f t="shared" si="13"/>
        <v>0.30339632498756813</v>
      </c>
    </row>
    <row r="143" spans="1:11" outlineLevel="1">
      <c r="A143" t="s">
        <v>212</v>
      </c>
      <c r="B143" t="s">
        <v>213</v>
      </c>
      <c r="C143" s="40">
        <v>855948.51934693684</v>
      </c>
      <c r="D143" s="62">
        <v>847060.98</v>
      </c>
      <c r="E143" s="5">
        <v>891214</v>
      </c>
      <c r="F143" s="16">
        <f t="shared" si="10"/>
        <v>870618.7465578228</v>
      </c>
      <c r="G143" s="3">
        <f t="shared" si="11"/>
        <v>1.0091316836783374E-4</v>
      </c>
      <c r="I143" s="16"/>
      <c r="K143" s="68">
        <f t="shared" si="13"/>
        <v>-4.9542556557684261E-2</v>
      </c>
    </row>
    <row r="144" spans="1:11" outlineLevel="1">
      <c r="A144" t="s">
        <v>214</v>
      </c>
      <c r="B144" t="s">
        <v>215</v>
      </c>
      <c r="C144" s="40">
        <v>197984.06396408979</v>
      </c>
      <c r="D144" s="62">
        <v>195292.67</v>
      </c>
      <c r="E144" s="5">
        <v>217500</v>
      </c>
      <c r="F144" s="16">
        <f t="shared" si="10"/>
        <v>206844.90066068163</v>
      </c>
      <c r="G144" s="3">
        <f t="shared" si="11"/>
        <v>2.3975332909986782E-5</v>
      </c>
      <c r="I144" s="16"/>
      <c r="K144" s="68">
        <f t="shared" si="13"/>
        <v>-0.10210266666666661</v>
      </c>
    </row>
    <row r="145" spans="1:11" outlineLevel="1">
      <c r="A145" t="s">
        <v>216</v>
      </c>
      <c r="B145" t="s">
        <v>217</v>
      </c>
      <c r="C145" s="40">
        <v>1259521.837300058</v>
      </c>
      <c r="D145" s="62">
        <v>1277982.94</v>
      </c>
      <c r="E145" s="5">
        <v>1301128</v>
      </c>
      <c r="F145" s="16">
        <f t="shared" si="10"/>
        <v>1286478.6195500095</v>
      </c>
      <c r="G145" s="3">
        <f t="shared" si="11"/>
        <v>1.4911536657067167E-4</v>
      </c>
      <c r="I145" s="16"/>
      <c r="K145" s="68">
        <f t="shared" si="13"/>
        <v>-1.7788457400040623E-2</v>
      </c>
    </row>
    <row r="146" spans="1:11" outlineLevel="1">
      <c r="A146" t="s">
        <v>509</v>
      </c>
      <c r="B146" t="s">
        <v>507</v>
      </c>
      <c r="C146" s="40">
        <v>1012307.98</v>
      </c>
      <c r="D146" s="63">
        <v>977151.43</v>
      </c>
      <c r="E146" s="5">
        <v>956130</v>
      </c>
      <c r="F146" s="16">
        <f t="shared" ref="F146:F177" si="14">IF(C146&gt;0,(+C146+(D146*2)+(E147*3))/6,IF(D146&gt;0,((D146*2)+(E147*3))/5,E147))</f>
        <v>1146129.1399999999</v>
      </c>
      <c r="G146" s="3">
        <f t="shared" si="11"/>
        <v>1.3284749878564539E-4</v>
      </c>
      <c r="I146" s="16"/>
      <c r="K146" s="68">
        <f t="shared" si="13"/>
        <v>2.1985953792894326E-2</v>
      </c>
    </row>
    <row r="147" spans="1:11" outlineLevel="1">
      <c r="A147" t="s">
        <v>218</v>
      </c>
      <c r="B147" t="s">
        <v>219</v>
      </c>
      <c r="C147" s="40">
        <v>1526194.761821242</v>
      </c>
      <c r="D147" s="63">
        <v>1413482.06</v>
      </c>
      <c r="E147" s="5">
        <v>1303388</v>
      </c>
      <c r="F147" s="16">
        <f t="shared" si="14"/>
        <v>779020.48030354036</v>
      </c>
      <c r="G147" s="3">
        <f t="shared" si="11"/>
        <v>9.0296039686345889E-5</v>
      </c>
      <c r="I147" s="16"/>
      <c r="K147" s="68">
        <f t="shared" si="13"/>
        <v>8.4467602893382523E-2</v>
      </c>
    </row>
    <row r="148" spans="1:11" outlineLevel="1">
      <c r="A148" t="s">
        <v>220</v>
      </c>
      <c r="B148" t="s">
        <v>221</v>
      </c>
      <c r="C148" s="40">
        <v>129031.17839825031</v>
      </c>
      <c r="D148" s="63">
        <v>119616.71</v>
      </c>
      <c r="E148" s="5">
        <v>106988</v>
      </c>
      <c r="F148" s="16">
        <f t="shared" si="14"/>
        <v>1715668.9330663749</v>
      </c>
      <c r="G148" s="3">
        <f t="shared" si="11"/>
        <v>1.9886269229844796E-4</v>
      </c>
      <c r="I148" s="16"/>
      <c r="K148" s="68">
        <f t="shared" si="13"/>
        <v>0.1180385650727185</v>
      </c>
    </row>
    <row r="149" spans="1:11" outlineLevel="1">
      <c r="A149" t="s">
        <v>222</v>
      </c>
      <c r="B149" t="s">
        <v>223</v>
      </c>
      <c r="C149" s="40">
        <v>3022410.7071024962</v>
      </c>
      <c r="D149" s="63">
        <v>2988724.56</v>
      </c>
      <c r="E149" s="5">
        <v>3308583</v>
      </c>
      <c r="F149" s="16">
        <f t="shared" si="14"/>
        <v>10969753.637850417</v>
      </c>
      <c r="G149" s="3">
        <f t="shared" si="11"/>
        <v>1.2715009872998801E-3</v>
      </c>
      <c r="I149" s="16"/>
      <c r="K149" s="68">
        <f t="shared" si="13"/>
        <v>-9.6675356187225753E-2</v>
      </c>
    </row>
    <row r="150" spans="1:11" outlineLevel="1">
      <c r="A150" t="s">
        <v>224</v>
      </c>
      <c r="B150" t="s">
        <v>225</v>
      </c>
      <c r="C150" s="40">
        <v>15850854.88042427</v>
      </c>
      <c r="D150" s="63">
        <v>18475160.969999999</v>
      </c>
      <c r="E150" s="5">
        <v>18939554</v>
      </c>
      <c r="F150" s="16">
        <f t="shared" si="14"/>
        <v>10189585.636737378</v>
      </c>
      <c r="G150" s="3">
        <f t="shared" si="11"/>
        <v>1.1810719388067375E-3</v>
      </c>
      <c r="I150" s="16"/>
      <c r="K150" s="68">
        <f t="shared" si="13"/>
        <v>-2.4519744762733123E-2</v>
      </c>
    </row>
    <row r="151" spans="1:11" outlineLevel="1">
      <c r="A151" t="s">
        <v>226</v>
      </c>
      <c r="B151" t="s">
        <v>227</v>
      </c>
      <c r="C151" s="40">
        <v>2808886.5642256327</v>
      </c>
      <c r="D151" s="63">
        <v>2790866.65</v>
      </c>
      <c r="E151" s="5">
        <v>2778779</v>
      </c>
      <c r="F151" s="16">
        <f t="shared" si="14"/>
        <v>2888073.1440376057</v>
      </c>
      <c r="G151" s="3">
        <f t="shared" si="11"/>
        <v>3.3475572699895838E-4</v>
      </c>
      <c r="I151" s="16"/>
      <c r="K151" s="68">
        <f t="shared" si="13"/>
        <v>4.349986091013322E-3</v>
      </c>
    </row>
    <row r="152" spans="1:11" outlineLevel="1">
      <c r="A152" t="s">
        <v>228</v>
      </c>
      <c r="B152" t="s">
        <v>229</v>
      </c>
      <c r="C152" s="40">
        <v>2786881.2023344846</v>
      </c>
      <c r="D152" s="63">
        <v>2819410.92</v>
      </c>
      <c r="E152" s="5">
        <v>2979273</v>
      </c>
      <c r="F152" s="16">
        <f t="shared" si="14"/>
        <v>2500863.8403890808</v>
      </c>
      <c r="G152" s="3">
        <f t="shared" si="11"/>
        <v>2.8987440804371565E-4</v>
      </c>
      <c r="I152" s="16"/>
      <c r="K152" s="68">
        <f t="shared" si="13"/>
        <v>-5.3658083700285297E-2</v>
      </c>
    </row>
    <row r="153" spans="1:11" outlineLevel="1">
      <c r="A153" t="s">
        <v>230</v>
      </c>
      <c r="B153" t="s">
        <v>231</v>
      </c>
      <c r="C153" s="40">
        <v>2064134.2017607996</v>
      </c>
      <c r="D153" s="63">
        <v>2171800.02</v>
      </c>
      <c r="E153" s="5">
        <v>2193160</v>
      </c>
      <c r="F153" s="16">
        <f t="shared" si="14"/>
        <v>1341343.2069601333</v>
      </c>
      <c r="G153" s="3">
        <f t="shared" si="11"/>
        <v>1.5547470510850986E-4</v>
      </c>
      <c r="I153" s="16"/>
      <c r="K153" s="68">
        <f t="shared" si="13"/>
        <v>-9.7393623812216078E-3</v>
      </c>
    </row>
    <row r="154" spans="1:11" outlineLevel="1">
      <c r="A154" t="s">
        <v>232</v>
      </c>
      <c r="B154" t="s">
        <v>233</v>
      </c>
      <c r="C154" s="40">
        <v>573354.51016286574</v>
      </c>
      <c r="D154" s="63">
        <v>555895.92000000004</v>
      </c>
      <c r="E154" s="5">
        <v>546775</v>
      </c>
      <c r="F154" s="16">
        <f t="shared" si="14"/>
        <v>1032906.2250271443</v>
      </c>
      <c r="G154" s="3">
        <f t="shared" si="11"/>
        <v>1.197238632943048E-4</v>
      </c>
      <c r="I154" s="16"/>
      <c r="K154" s="68">
        <f t="shared" si="13"/>
        <v>1.6681304009876167E-2</v>
      </c>
    </row>
    <row r="155" spans="1:11" outlineLevel="1">
      <c r="A155" t="s">
        <v>234</v>
      </c>
      <c r="B155" t="s">
        <v>235</v>
      </c>
      <c r="C155" s="40">
        <v>1559627.6305736657</v>
      </c>
      <c r="D155" s="63">
        <v>1464678.09</v>
      </c>
      <c r="E155" s="5">
        <v>1504097</v>
      </c>
      <c r="F155" s="16">
        <f t="shared" si="14"/>
        <v>2704200.9684289442</v>
      </c>
      <c r="G155" s="3">
        <f t="shared" si="11"/>
        <v>3.1344315603868626E-4</v>
      </c>
      <c r="I155" s="16"/>
      <c r="K155" s="68">
        <f t="shared" si="13"/>
        <v>-2.620769139224393E-2</v>
      </c>
    </row>
    <row r="156" spans="1:11" outlineLevel="1">
      <c r="A156" t="s">
        <v>236</v>
      </c>
      <c r="B156" t="s">
        <v>237</v>
      </c>
      <c r="C156" s="40">
        <v>3796342.8279921357</v>
      </c>
      <c r="D156" s="63">
        <v>3886148.48</v>
      </c>
      <c r="E156" s="5">
        <v>3912074</v>
      </c>
      <c r="F156" s="16">
        <f t="shared" si="14"/>
        <v>4854358.6313320221</v>
      </c>
      <c r="G156" s="3">
        <f t="shared" si="11"/>
        <v>5.6266731197582851E-4</v>
      </c>
      <c r="I156" s="16"/>
      <c r="K156" s="68">
        <f t="shared" si="13"/>
        <v>-6.627052555754318E-3</v>
      </c>
    </row>
    <row r="157" spans="1:11" outlineLevel="1">
      <c r="A157" t="s">
        <v>238</v>
      </c>
      <c r="B157" t="s">
        <v>239</v>
      </c>
      <c r="C157" s="40">
        <v>5661341.7881690497</v>
      </c>
      <c r="D157" s="63">
        <v>5700939.7699999996</v>
      </c>
      <c r="E157" s="5">
        <v>5852504</v>
      </c>
      <c r="F157" s="16">
        <f t="shared" si="14"/>
        <v>3105939.2213615081</v>
      </c>
      <c r="G157" s="3">
        <f t="shared" si="11"/>
        <v>3.6000852132431725E-4</v>
      </c>
      <c r="I157" s="16"/>
      <c r="K157" s="68">
        <f t="shared" si="13"/>
        <v>-2.5897330441807549E-2</v>
      </c>
    </row>
    <row r="158" spans="1:11" outlineLevel="1">
      <c r="A158" t="s">
        <v>240</v>
      </c>
      <c r="B158" t="s">
        <v>241</v>
      </c>
      <c r="C158" s="40">
        <v>468486.69078054943</v>
      </c>
      <c r="D158" s="63">
        <v>471968.02</v>
      </c>
      <c r="E158" s="5">
        <v>524138</v>
      </c>
      <c r="F158" s="16">
        <f t="shared" si="14"/>
        <v>464861.28846342489</v>
      </c>
      <c r="G158" s="3">
        <f t="shared" si="11"/>
        <v>5.3881938168536918E-5</v>
      </c>
      <c r="I158" s="16"/>
      <c r="K158" s="68">
        <f t="shared" si="13"/>
        <v>-9.953481716647139E-2</v>
      </c>
    </row>
    <row r="159" spans="1:11" outlineLevel="1">
      <c r="A159" t="s">
        <v>242</v>
      </c>
      <c r="B159" t="s">
        <v>243</v>
      </c>
      <c r="C159" s="40">
        <v>419586.93405085115</v>
      </c>
      <c r="D159" s="63">
        <v>457203.21</v>
      </c>
      <c r="E159" s="5">
        <v>458915</v>
      </c>
      <c r="F159" s="16">
        <f t="shared" si="14"/>
        <v>407335.2256751419</v>
      </c>
      <c r="G159" s="3">
        <f t="shared" si="11"/>
        <v>4.7214108785532678E-5</v>
      </c>
      <c r="I159" s="16"/>
      <c r="K159" s="68">
        <f t="shared" si="13"/>
        <v>-3.7300807339049257E-3</v>
      </c>
    </row>
    <row r="160" spans="1:11" outlineLevel="1">
      <c r="A160" t="s">
        <v>244</v>
      </c>
      <c r="B160" t="s">
        <v>245</v>
      </c>
      <c r="C160" s="40">
        <v>362266.92477900296</v>
      </c>
      <c r="D160" s="63">
        <v>363328.74</v>
      </c>
      <c r="E160" s="5">
        <v>370006</v>
      </c>
      <c r="F160" s="16">
        <f t="shared" si="14"/>
        <v>2388824.9007965005</v>
      </c>
      <c r="G160" s="3">
        <f t="shared" si="11"/>
        <v>2.768880067979797E-4</v>
      </c>
      <c r="I160" s="16"/>
      <c r="K160" s="68">
        <f t="shared" si="13"/>
        <v>-1.8046356005037782E-2</v>
      </c>
    </row>
    <row r="161" spans="1:11" outlineLevel="1">
      <c r="A161" t="s">
        <v>246</v>
      </c>
      <c r="B161" t="s">
        <v>247</v>
      </c>
      <c r="C161" s="40">
        <v>4302304.5998871215</v>
      </c>
      <c r="D161" s="63">
        <v>4338183</v>
      </c>
      <c r="E161" s="5">
        <v>4414675</v>
      </c>
      <c r="F161" s="16">
        <f t="shared" si="14"/>
        <v>2316646.2666478534</v>
      </c>
      <c r="G161" s="3">
        <f t="shared" si="11"/>
        <v>2.6852180208529616E-4</v>
      </c>
      <c r="I161" s="16"/>
      <c r="K161" s="68">
        <f t="shared" si="13"/>
        <v>-1.7326756782775628E-2</v>
      </c>
    </row>
    <row r="162" spans="1:11" outlineLevel="1">
      <c r="A162" t="s">
        <v>248</v>
      </c>
      <c r="B162" t="s">
        <v>249</v>
      </c>
      <c r="C162" s="40">
        <v>345593.21340635931</v>
      </c>
      <c r="D162" s="63">
        <v>316341.65999999997</v>
      </c>
      <c r="E162" s="5">
        <v>307069</v>
      </c>
      <c r="F162" s="16">
        <f t="shared" si="14"/>
        <v>310467.08890105988</v>
      </c>
      <c r="G162" s="3">
        <f t="shared" ref="G162:G166" si="15">+F162/$F$267</f>
        <v>3.5986150928652257E-5</v>
      </c>
      <c r="I162" s="16"/>
      <c r="K162" s="68">
        <f t="shared" si="13"/>
        <v>3.019731721534891E-2</v>
      </c>
    </row>
    <row r="163" spans="1:11" outlineLevel="1">
      <c r="A163" t="s">
        <v>250</v>
      </c>
      <c r="B163" t="s">
        <v>251</v>
      </c>
      <c r="C163" s="40">
        <v>413999.87376797287</v>
      </c>
      <c r="D163" s="63">
        <v>307668.44</v>
      </c>
      <c r="E163" s="5">
        <v>294842</v>
      </c>
      <c r="F163" s="16">
        <f t="shared" si="14"/>
        <v>364267.62562799547</v>
      </c>
      <c r="G163" s="3">
        <f t="shared" si="15"/>
        <v>4.2222155658013426E-5</v>
      </c>
      <c r="I163" s="16"/>
      <c r="K163" s="68">
        <f t="shared" si="13"/>
        <v>4.3502757409052989E-2</v>
      </c>
    </row>
    <row r="164" spans="1:11" outlineLevel="1">
      <c r="A164" t="s">
        <v>252</v>
      </c>
      <c r="B164" t="s">
        <v>253</v>
      </c>
      <c r="C164" s="40">
        <v>408504.7708554297</v>
      </c>
      <c r="D164" s="63">
        <v>387859.49</v>
      </c>
      <c r="E164" s="5">
        <v>385423</v>
      </c>
      <c r="F164" s="16">
        <f t="shared" si="14"/>
        <v>213910.1251425716</v>
      </c>
      <c r="G164" s="3">
        <f t="shared" si="15"/>
        <v>2.4794261046460293E-5</v>
      </c>
      <c r="I164" s="16"/>
      <c r="K164" s="68">
        <f t="shared" si="13"/>
        <v>6.3215999045204635E-3</v>
      </c>
    </row>
    <row r="165" spans="1:11" outlineLevel="1">
      <c r="A165" t="s">
        <v>500</v>
      </c>
      <c r="B165" t="s">
        <v>501</v>
      </c>
      <c r="C165" s="40">
        <v>55973.259208723699</v>
      </c>
      <c r="D165" s="63">
        <v>36841.06</v>
      </c>
      <c r="E165" s="5">
        <v>33079</v>
      </c>
      <c r="F165" s="16">
        <f t="shared" si="14"/>
        <v>14330862.229868121</v>
      </c>
      <c r="G165" s="3">
        <f t="shared" si="15"/>
        <v>1.6610861169446026E-3</v>
      </c>
      <c r="I165" s="16"/>
      <c r="K165" s="68">
        <f t="shared" si="13"/>
        <v>0.11372955651621867</v>
      </c>
    </row>
    <row r="166" spans="1:11" outlineLevel="1">
      <c r="A166" t="s">
        <v>254</v>
      </c>
      <c r="B166" t="s">
        <v>255</v>
      </c>
      <c r="C166" s="40">
        <v>27989847.908978429</v>
      </c>
      <c r="D166" s="63">
        <v>28051586.370000001</v>
      </c>
      <c r="E166" s="5">
        <v>28618506</v>
      </c>
      <c r="F166" s="16">
        <f t="shared" si="14"/>
        <v>14249511.941496404</v>
      </c>
      <c r="G166" s="3">
        <f t="shared" si="15"/>
        <v>1.6516568284303313E-3</v>
      </c>
      <c r="I166" s="16"/>
      <c r="K166" s="68">
        <f t="shared" si="13"/>
        <v>-1.9809546661869733E-2</v>
      </c>
    </row>
    <row r="167" spans="1:11" outlineLevel="1">
      <c r="A167" t="s">
        <v>256</v>
      </c>
      <c r="B167" t="s">
        <v>257</v>
      </c>
      <c r="C167" s="40">
        <v>510260.83020167256</v>
      </c>
      <c r="D167" s="63">
        <v>483014.18</v>
      </c>
      <c r="E167" s="5">
        <v>468017</v>
      </c>
      <c r="F167" s="16">
        <f t="shared" si="14"/>
        <v>483755.19836694543</v>
      </c>
      <c r="G167" s="3">
        <f t="shared" ref="G167:G198" si="16">+F167/$F$267</f>
        <v>5.607192582818585E-5</v>
      </c>
      <c r="I167" s="16"/>
      <c r="K167" s="68">
        <f t="shared" si="13"/>
        <v>3.204409241544643E-2</v>
      </c>
    </row>
    <row r="168" spans="1:11" outlineLevel="1">
      <c r="A168" t="s">
        <v>258</v>
      </c>
      <c r="B168" t="s">
        <v>259</v>
      </c>
      <c r="C168" s="40">
        <v>459698.93781331665</v>
      </c>
      <c r="D168" s="63">
        <v>480238.04</v>
      </c>
      <c r="E168" s="5">
        <v>475414</v>
      </c>
      <c r="F168" s="16">
        <f t="shared" si="14"/>
        <v>2014778.8363022197</v>
      </c>
      <c r="G168" s="3">
        <f t="shared" si="16"/>
        <v>2.3353243510500324E-4</v>
      </c>
      <c r="I168" s="16"/>
      <c r="K168" s="68">
        <f t="shared" si="13"/>
        <v>1.0147029746704932E-2</v>
      </c>
    </row>
    <row r="169" spans="1:11" outlineLevel="1">
      <c r="A169" t="s">
        <v>260</v>
      </c>
      <c r="B169" t="s">
        <v>261</v>
      </c>
      <c r="C169" s="40">
        <v>3480351.9992499612</v>
      </c>
      <c r="D169" s="63">
        <v>3511333.96</v>
      </c>
      <c r="E169" s="5">
        <v>3556166</v>
      </c>
      <c r="F169" s="16">
        <f t="shared" si="14"/>
        <v>1935168.3198749935</v>
      </c>
      <c r="G169" s="3">
        <f t="shared" si="16"/>
        <v>2.2430480305614834E-4</v>
      </c>
      <c r="I169" s="16"/>
      <c r="K169" s="68">
        <f t="shared" si="13"/>
        <v>-1.2606846811987977E-2</v>
      </c>
    </row>
    <row r="170" spans="1:11" outlineLevel="1">
      <c r="A170" t="s">
        <v>262</v>
      </c>
      <c r="B170" t="s">
        <v>263</v>
      </c>
      <c r="C170" s="40">
        <v>337330.2576277898</v>
      </c>
      <c r="D170" s="63">
        <v>371261.04</v>
      </c>
      <c r="E170" s="5">
        <v>369330</v>
      </c>
      <c r="F170" s="16">
        <f t="shared" si="14"/>
        <v>910830.88960463169</v>
      </c>
      <c r="G170" s="3">
        <f t="shared" si="16"/>
        <v>1.0557414629618407E-4</v>
      </c>
      <c r="I170" s="16"/>
      <c r="K170" s="68">
        <f t="shared" si="13"/>
        <v>5.2284948420111528E-3</v>
      </c>
    </row>
    <row r="171" spans="1:11" outlineLevel="1">
      <c r="A171" t="s">
        <v>264</v>
      </c>
      <c r="B171" t="s">
        <v>265</v>
      </c>
      <c r="C171" s="40">
        <v>1294728.7353735482</v>
      </c>
      <c r="D171" s="63">
        <v>1302084.32</v>
      </c>
      <c r="E171" s="5">
        <v>1461711</v>
      </c>
      <c r="F171" s="16">
        <f t="shared" si="14"/>
        <v>1314865.7292289247</v>
      </c>
      <c r="G171" s="3">
        <f t="shared" si="16"/>
        <v>1.5240570828434422E-4</v>
      </c>
      <c r="I171" s="16"/>
      <c r="K171" s="68">
        <f t="shared" si="13"/>
        <v>-0.10920536275638613</v>
      </c>
    </row>
    <row r="172" spans="1:11" outlineLevel="1">
      <c r="A172" t="s">
        <v>266</v>
      </c>
      <c r="B172" t="s">
        <v>267</v>
      </c>
      <c r="C172" s="40">
        <v>1293205.2481811664</v>
      </c>
      <c r="D172" s="63">
        <v>1301268.54</v>
      </c>
      <c r="E172" s="5">
        <v>1330099</v>
      </c>
      <c r="F172" s="16">
        <f t="shared" si="14"/>
        <v>4917877.8880301947</v>
      </c>
      <c r="G172" s="3">
        <f t="shared" si="16"/>
        <v>5.7002981074021346E-4</v>
      </c>
      <c r="I172" s="16"/>
      <c r="K172" s="68">
        <f t="shared" si="13"/>
        <v>-2.167542416015647E-2</v>
      </c>
    </row>
    <row r="173" spans="1:11" outlineLevel="1">
      <c r="A173" t="s">
        <v>268</v>
      </c>
      <c r="B173" t="s">
        <v>269</v>
      </c>
      <c r="C173" s="40">
        <v>7815874.0478906659</v>
      </c>
      <c r="D173" s="63">
        <v>8108376.5599999996</v>
      </c>
      <c r="E173" s="5">
        <v>8537175</v>
      </c>
      <c r="F173" s="16">
        <f t="shared" si="14"/>
        <v>4108160.8613151107</v>
      </c>
      <c r="G173" s="3">
        <f t="shared" si="16"/>
        <v>4.7617574319312321E-4</v>
      </c>
      <c r="I173" s="16"/>
      <c r="K173" s="68">
        <f t="shared" si="13"/>
        <v>-5.0227205135188212E-2</v>
      </c>
    </row>
    <row r="174" spans="1:11" outlineLevel="1">
      <c r="A174" t="s">
        <v>270</v>
      </c>
      <c r="B174" t="s">
        <v>271</v>
      </c>
      <c r="C174" s="40">
        <v>278975.1121018593</v>
      </c>
      <c r="D174" s="63">
        <v>251188.67</v>
      </c>
      <c r="E174" s="5">
        <v>205446</v>
      </c>
      <c r="F174" s="16">
        <f t="shared" si="14"/>
        <v>365808.90868364321</v>
      </c>
      <c r="G174" s="3">
        <f t="shared" si="16"/>
        <v>4.2400805333444849E-5</v>
      </c>
      <c r="I174" s="16"/>
      <c r="K174" s="68">
        <f t="shared" si="13"/>
        <v>0.22265057484691847</v>
      </c>
    </row>
    <row r="175" spans="1:11" outlineLevel="1">
      <c r="A175" t="s">
        <v>272</v>
      </c>
      <c r="B175" t="s">
        <v>273</v>
      </c>
      <c r="C175" s="40">
        <v>455084.60517287254</v>
      </c>
      <c r="D175" s="63">
        <v>448910.11</v>
      </c>
      <c r="E175" s="5">
        <v>471167</v>
      </c>
      <c r="F175" s="16">
        <f t="shared" si="14"/>
        <v>456457.63752881205</v>
      </c>
      <c r="G175" s="3">
        <f t="shared" si="16"/>
        <v>5.2907873407099161E-5</v>
      </c>
      <c r="I175" s="16"/>
      <c r="K175" s="68">
        <f t="shared" si="13"/>
        <v>-4.7237794667283603E-2</v>
      </c>
    </row>
    <row r="176" spans="1:11" outlineLevel="1">
      <c r="A176" t="s">
        <v>274</v>
      </c>
      <c r="B176" t="s">
        <v>275</v>
      </c>
      <c r="C176" s="40">
        <v>444626.35685455042</v>
      </c>
      <c r="D176" s="63">
        <v>434521.44</v>
      </c>
      <c r="E176" s="5">
        <v>461947</v>
      </c>
      <c r="F176" s="16">
        <f t="shared" si="14"/>
        <v>621550.8728090917</v>
      </c>
      <c r="G176" s="3">
        <f t="shared" si="16"/>
        <v>7.2043782798090835E-5</v>
      </c>
      <c r="I176" s="16"/>
      <c r="K176" s="68">
        <f t="shared" si="13"/>
        <v>-5.9369494768880406E-2</v>
      </c>
    </row>
    <row r="177" spans="1:11" outlineLevel="1">
      <c r="A177" t="s">
        <v>276</v>
      </c>
      <c r="B177" t="s">
        <v>277</v>
      </c>
      <c r="C177" s="40">
        <v>768197.85300690378</v>
      </c>
      <c r="D177" s="63">
        <v>784460.88</v>
      </c>
      <c r="E177" s="5">
        <v>805212</v>
      </c>
      <c r="F177" s="16">
        <f t="shared" si="14"/>
        <v>440251.43550115061</v>
      </c>
      <c r="G177" s="3">
        <f t="shared" si="16"/>
        <v>5.1029417193875511E-5</v>
      </c>
      <c r="I177" s="16"/>
      <c r="K177" s="68">
        <f t="shared" si="13"/>
        <v>-2.577100192247507E-2</v>
      </c>
    </row>
    <row r="178" spans="1:11" outlineLevel="1">
      <c r="A178" t="s">
        <v>278</v>
      </c>
      <c r="B178" t="s">
        <v>279</v>
      </c>
      <c r="C178" s="40">
        <v>104258.57774851572</v>
      </c>
      <c r="D178" s="63">
        <v>104517.09</v>
      </c>
      <c r="E178" s="5">
        <v>101463</v>
      </c>
      <c r="F178" s="16">
        <f t="shared" ref="F178:F203" si="17">IF(C178&gt;0,(+C178+(D178*2)+(E179*3))/6,IF(D178&gt;0,((D178*2)+(E179*3))/5,E179))</f>
        <v>1876965.4596247526</v>
      </c>
      <c r="G178" s="3">
        <f t="shared" si="16"/>
        <v>2.1755852627409656E-4</v>
      </c>
      <c r="I178" s="16"/>
      <c r="K178" s="68">
        <f t="shared" si="13"/>
        <v>3.0100529256970487E-2</v>
      </c>
    </row>
    <row r="179" spans="1:11" outlineLevel="1">
      <c r="A179" t="s">
        <v>280</v>
      </c>
      <c r="B179" t="s">
        <v>281</v>
      </c>
      <c r="C179" s="40">
        <v>3487944.3906395524</v>
      </c>
      <c r="D179" s="63">
        <v>3564799.46</v>
      </c>
      <c r="E179" s="5">
        <v>3649500</v>
      </c>
      <c r="F179" s="16">
        <f t="shared" si="17"/>
        <v>2850584.051773259</v>
      </c>
      <c r="G179" s="3">
        <f t="shared" si="16"/>
        <v>3.3041037710316673E-4</v>
      </c>
      <c r="I179" s="16"/>
      <c r="K179" s="68">
        <f t="shared" si="13"/>
        <v>-2.3208806685847388E-2</v>
      </c>
    </row>
    <row r="180" spans="1:11" outlineLevel="1">
      <c r="A180" t="s">
        <v>282</v>
      </c>
      <c r="B180" t="s">
        <v>283</v>
      </c>
      <c r="C180" s="40">
        <v>1751511.6878283427</v>
      </c>
      <c r="D180" s="63">
        <v>1949952.82</v>
      </c>
      <c r="E180" s="5">
        <v>2161987</v>
      </c>
      <c r="F180" s="16">
        <f t="shared" si="17"/>
        <v>1079625.8879713905</v>
      </c>
      <c r="G180" s="3">
        <f t="shared" si="16"/>
        <v>1.2513912598124033E-4</v>
      </c>
      <c r="I180" s="16"/>
      <c r="K180" s="68">
        <f t="shared" si="13"/>
        <v>-9.807375344995134E-2</v>
      </c>
    </row>
    <row r="181" spans="1:11" outlineLevel="1">
      <c r="A181" t="s">
        <v>284</v>
      </c>
      <c r="B181" t="s">
        <v>285</v>
      </c>
      <c r="C181" s="40">
        <v>248540.64206552724</v>
      </c>
      <c r="D181" s="63">
        <v>259021.52</v>
      </c>
      <c r="E181" s="5">
        <v>275446</v>
      </c>
      <c r="F181" s="16">
        <f t="shared" si="17"/>
        <v>835372.9470109212</v>
      </c>
      <c r="G181" s="3">
        <f t="shared" si="16"/>
        <v>9.6827837885348912E-5</v>
      </c>
      <c r="I181" s="16"/>
      <c r="K181" s="68">
        <f t="shared" si="13"/>
        <v>-5.9628674948991857E-2</v>
      </c>
    </row>
    <row r="182" spans="1:11" outlineLevel="1">
      <c r="A182" t="s">
        <v>286</v>
      </c>
      <c r="B182" t="s">
        <v>287</v>
      </c>
      <c r="C182" s="40">
        <v>1264079.6312867268</v>
      </c>
      <c r="D182" s="63">
        <v>1289713.02</v>
      </c>
      <c r="E182" s="5">
        <v>1415218</v>
      </c>
      <c r="F182" s="16">
        <f t="shared" si="17"/>
        <v>1364866.7785477878</v>
      </c>
      <c r="G182" s="3">
        <f t="shared" si="16"/>
        <v>1.5820131552164794E-4</v>
      </c>
      <c r="I182" s="16"/>
      <c r="K182" s="68">
        <f t="shared" si="13"/>
        <v>-8.8682436204174889E-2</v>
      </c>
    </row>
    <row r="183" spans="1:11" outlineLevel="1">
      <c r="A183" t="s">
        <v>288</v>
      </c>
      <c r="B183" t="s">
        <v>289</v>
      </c>
      <c r="C183" s="40">
        <v>1351651.1298694899</v>
      </c>
      <c r="D183" s="63">
        <v>1402566.59</v>
      </c>
      <c r="E183" s="5">
        <v>1448565</v>
      </c>
      <c r="F183" s="16">
        <f t="shared" si="17"/>
        <v>1192271.8849782485</v>
      </c>
      <c r="G183" s="3">
        <f t="shared" si="16"/>
        <v>1.3819589107716694E-4</v>
      </c>
      <c r="I183" s="16"/>
      <c r="K183" s="68">
        <f t="shared" si="13"/>
        <v>-3.1754467352172612E-2</v>
      </c>
    </row>
    <row r="184" spans="1:11" outlineLevel="1">
      <c r="A184" t="s">
        <v>290</v>
      </c>
      <c r="B184" t="s">
        <v>291</v>
      </c>
      <c r="C184" s="40">
        <v>968442.15784953057</v>
      </c>
      <c r="D184" s="63">
        <v>977367.37</v>
      </c>
      <c r="E184" s="5">
        <v>998949</v>
      </c>
      <c r="F184" s="16">
        <f t="shared" si="17"/>
        <v>727059.64964158833</v>
      </c>
      <c r="G184" s="3">
        <f t="shared" si="16"/>
        <v>8.4273274757548416E-5</v>
      </c>
      <c r="I184" s="16"/>
      <c r="K184" s="68">
        <f t="shared" si="13"/>
        <v>-2.160433615730133E-2</v>
      </c>
    </row>
    <row r="185" spans="1:11" outlineLevel="1">
      <c r="A185" t="s">
        <v>292</v>
      </c>
      <c r="B185" t="s">
        <v>293</v>
      </c>
      <c r="C185" s="40">
        <v>500382.92394951964</v>
      </c>
      <c r="D185" s="63">
        <v>498148.23</v>
      </c>
      <c r="E185" s="5">
        <v>479727</v>
      </c>
      <c r="F185" s="16">
        <f t="shared" si="17"/>
        <v>523609.06399158662</v>
      </c>
      <c r="G185" s="3">
        <f t="shared" si="16"/>
        <v>6.0691375923637392E-5</v>
      </c>
      <c r="I185" s="16"/>
      <c r="K185" s="68">
        <f t="shared" si="13"/>
        <v>3.8399402159978446E-2</v>
      </c>
    </row>
    <row r="186" spans="1:11" outlineLevel="1">
      <c r="A186" t="s">
        <v>294</v>
      </c>
      <c r="B186" t="s">
        <v>295</v>
      </c>
      <c r="C186" s="40">
        <v>527545.88394198357</v>
      </c>
      <c r="D186" s="63">
        <v>553264.93000000005</v>
      </c>
      <c r="E186" s="5">
        <v>548325</v>
      </c>
      <c r="F186" s="16">
        <f t="shared" si="17"/>
        <v>16927726.457323663</v>
      </c>
      <c r="G186" s="3">
        <f t="shared" si="16"/>
        <v>1.9620879022263084E-3</v>
      </c>
      <c r="I186" s="16"/>
      <c r="K186" s="68">
        <f t="shared" si="13"/>
        <v>9.0091277982949011E-3</v>
      </c>
    </row>
    <row r="187" spans="1:11" outlineLevel="1">
      <c r="A187" t="s">
        <v>296</v>
      </c>
      <c r="B187" t="s">
        <v>297</v>
      </c>
      <c r="C187" s="40">
        <v>33974882.858170599</v>
      </c>
      <c r="D187" s="63">
        <v>33025023.98</v>
      </c>
      <c r="E187" s="5">
        <v>33310761</v>
      </c>
      <c r="F187" s="16">
        <f t="shared" si="17"/>
        <v>16927787.803028435</v>
      </c>
      <c r="G187" s="3">
        <f t="shared" si="16"/>
        <v>1.9620950127892944E-3</v>
      </c>
      <c r="I187" s="16"/>
      <c r="K187" s="68">
        <f t="shared" si="13"/>
        <v>-8.5779193096188807E-3</v>
      </c>
    </row>
    <row r="188" spans="1:11" outlineLevel="1">
      <c r="A188" t="s">
        <v>298</v>
      </c>
      <c r="B188" t="s">
        <v>299</v>
      </c>
      <c r="C188" s="40">
        <v>503461.46445547306</v>
      </c>
      <c r="D188" s="63">
        <v>499905.41</v>
      </c>
      <c r="E188" s="5">
        <v>513932</v>
      </c>
      <c r="F188" s="16">
        <f t="shared" si="17"/>
        <v>294047.88074257883</v>
      </c>
      <c r="G188" s="3">
        <f t="shared" si="16"/>
        <v>3.4083005236103975E-5</v>
      </c>
      <c r="I188" s="16"/>
      <c r="K188" s="68">
        <f t="shared" si="13"/>
        <v>-2.7292696310017718E-2</v>
      </c>
    </row>
    <row r="189" spans="1:11" outlineLevel="1">
      <c r="A189" t="s">
        <v>300</v>
      </c>
      <c r="B189" t="s">
        <v>301</v>
      </c>
      <c r="C189" s="40">
        <v>133348.46154789667</v>
      </c>
      <c r="D189" s="63">
        <v>113739.85</v>
      </c>
      <c r="E189" s="5">
        <v>87005</v>
      </c>
      <c r="F189" s="16">
        <f t="shared" si="17"/>
        <v>389474.52692464943</v>
      </c>
      <c r="G189" s="3">
        <f t="shared" si="16"/>
        <v>4.5143880333294886E-5</v>
      </c>
      <c r="I189" s="16"/>
      <c r="K189" s="68">
        <f t="shared" si="13"/>
        <v>0.30727946669731632</v>
      </c>
    </row>
    <row r="190" spans="1:11" outlineLevel="1">
      <c r="A190" t="s">
        <v>302</v>
      </c>
      <c r="B190" t="s">
        <v>303</v>
      </c>
      <c r="C190" s="40">
        <v>639989.46649597166</v>
      </c>
      <c r="D190" s="63">
        <v>619774.89</v>
      </c>
      <c r="E190" s="5">
        <v>658673</v>
      </c>
      <c r="F190" s="16">
        <f t="shared" si="17"/>
        <v>4818213.0410826625</v>
      </c>
      <c r="G190" s="3">
        <f t="shared" si="16"/>
        <v>5.5847768701196255E-4</v>
      </c>
      <c r="I190" s="16"/>
      <c r="K190" s="68">
        <f t="shared" si="13"/>
        <v>-5.9055267181135386E-2</v>
      </c>
    </row>
    <row r="191" spans="1:11" outlineLevel="1">
      <c r="A191" t="s">
        <v>304</v>
      </c>
      <c r="B191" t="s">
        <v>305</v>
      </c>
      <c r="C191" s="40">
        <v>8741135.3791964538</v>
      </c>
      <c r="D191" s="63">
        <v>8926207.5199999996</v>
      </c>
      <c r="E191" s="5">
        <v>9009913</v>
      </c>
      <c r="F191" s="16">
        <f t="shared" si="17"/>
        <v>4750919.9031994091</v>
      </c>
      <c r="G191" s="3">
        <f t="shared" si="16"/>
        <v>5.5067775876545819E-4</v>
      </c>
      <c r="I191" s="16"/>
      <c r="K191" s="68">
        <f t="shared" si="13"/>
        <v>-9.2903760557954823E-3</v>
      </c>
    </row>
    <row r="192" spans="1:11" outlineLevel="1">
      <c r="A192" t="s">
        <v>306</v>
      </c>
      <c r="B192" t="s">
        <v>307</v>
      </c>
      <c r="C192" s="40">
        <v>561909.79710578325</v>
      </c>
      <c r="D192" s="63">
        <v>584190.47</v>
      </c>
      <c r="E192" s="5">
        <v>637323</v>
      </c>
      <c r="F192" s="16">
        <f t="shared" si="17"/>
        <v>426578.78951763053</v>
      </c>
      <c r="G192" s="3">
        <f t="shared" si="16"/>
        <v>4.944462473262438E-5</v>
      </c>
      <c r="I192" s="16"/>
      <c r="K192" s="68">
        <f t="shared" si="13"/>
        <v>-8.3368292059128615E-2</v>
      </c>
    </row>
    <row r="193" spans="1:11" outlineLevel="1">
      <c r="A193" t="s">
        <v>308</v>
      </c>
      <c r="B193" t="s">
        <v>309</v>
      </c>
      <c r="C193" s="40">
        <v>309812.68405578833</v>
      </c>
      <c r="D193" s="63">
        <v>295455.02</v>
      </c>
      <c r="E193" s="5">
        <v>276394</v>
      </c>
      <c r="F193" s="16">
        <f t="shared" si="17"/>
        <v>523808.45400929806</v>
      </c>
      <c r="G193" s="3">
        <f t="shared" si="16"/>
        <v>6.071448716321009E-5</v>
      </c>
      <c r="I193" s="16"/>
      <c r="K193" s="68">
        <f t="shared" si="13"/>
        <v>6.8963219172630444E-2</v>
      </c>
    </row>
    <row r="194" spans="1:11" outlineLevel="1">
      <c r="A194" t="s">
        <v>310</v>
      </c>
      <c r="B194" t="s">
        <v>311</v>
      </c>
      <c r="C194" s="40">
        <v>776949.68285151524</v>
      </c>
      <c r="D194" s="63">
        <v>736187.54</v>
      </c>
      <c r="E194" s="5">
        <v>747376</v>
      </c>
      <c r="F194" s="16">
        <f t="shared" si="17"/>
        <v>835749.96047525259</v>
      </c>
      <c r="G194" s="3">
        <f t="shared" si="16"/>
        <v>9.6871537407503062E-5</v>
      </c>
      <c r="I194" s="16"/>
      <c r="K194" s="68">
        <f t="shared" si="13"/>
        <v>-1.4970322836162739E-2</v>
      </c>
    </row>
    <row r="195" spans="1:11" outlineLevel="1">
      <c r="A195" t="s">
        <v>312</v>
      </c>
      <c r="B195" t="s">
        <v>313</v>
      </c>
      <c r="C195" s="40">
        <v>901730.38127349457</v>
      </c>
      <c r="D195" s="63">
        <v>943937.51</v>
      </c>
      <c r="E195" s="5">
        <v>921725</v>
      </c>
      <c r="F195" s="16">
        <f t="shared" si="17"/>
        <v>653511.73354558239</v>
      </c>
      <c r="G195" s="3">
        <f t="shared" si="16"/>
        <v>7.5748356968396933E-5</v>
      </c>
      <c r="I195" s="16"/>
      <c r="K195" s="68">
        <f t="shared" si="13"/>
        <v>2.4098847270064293E-2</v>
      </c>
    </row>
    <row r="196" spans="1:11" outlineLevel="1">
      <c r="A196" t="s">
        <v>314</v>
      </c>
      <c r="B196" t="s">
        <v>315</v>
      </c>
      <c r="C196" s="40">
        <v>411660.84395631903</v>
      </c>
      <c r="D196" s="63">
        <v>368981.32</v>
      </c>
      <c r="E196" s="5">
        <v>377155</v>
      </c>
      <c r="F196" s="16">
        <f t="shared" si="17"/>
        <v>678829.91399271984</v>
      </c>
      <c r="G196" s="3">
        <f t="shared" si="16"/>
        <v>7.8682979977987136E-5</v>
      </c>
      <c r="I196" s="16"/>
      <c r="K196" s="68">
        <f t="shared" si="13"/>
        <v>-2.1671938592886197E-2</v>
      </c>
    </row>
    <row r="197" spans="1:11" outlineLevel="1">
      <c r="A197" t="s">
        <v>316</v>
      </c>
      <c r="B197" t="s">
        <v>317</v>
      </c>
      <c r="C197" s="40">
        <v>1008585.8521745844</v>
      </c>
      <c r="D197" s="63">
        <v>1012011.74</v>
      </c>
      <c r="E197" s="5">
        <v>974452</v>
      </c>
      <c r="F197" s="16">
        <f t="shared" si="17"/>
        <v>647102.38869576401</v>
      </c>
      <c r="G197" s="3">
        <f t="shared" si="16"/>
        <v>7.5005451651328524E-5</v>
      </c>
      <c r="I197" s="16"/>
      <c r="K197" s="68">
        <f t="shared" si="13"/>
        <v>3.8544474227565843E-2</v>
      </c>
    </row>
    <row r="198" spans="1:11" outlineLevel="1">
      <c r="A198" t="s">
        <v>318</v>
      </c>
      <c r="B198" t="s">
        <v>319</v>
      </c>
      <c r="C198" s="40">
        <v>228110.43580663134</v>
      </c>
      <c r="D198" s="63">
        <v>283673.58</v>
      </c>
      <c r="E198" s="5">
        <v>283335</v>
      </c>
      <c r="F198" s="16">
        <f t="shared" si="17"/>
        <v>628791.26596777188</v>
      </c>
      <c r="G198" s="3">
        <f t="shared" si="16"/>
        <v>7.2883014685481265E-5</v>
      </c>
      <c r="I198" s="16"/>
      <c r="K198" s="68">
        <f t="shared" ref="K198:K261" si="18">(D198-E198)/E198</f>
        <v>1.1949812059929635E-3</v>
      </c>
    </row>
    <row r="199" spans="1:11" outlineLevel="1">
      <c r="A199" s="52" t="s">
        <v>582</v>
      </c>
      <c r="B199" s="52" t="s">
        <v>583</v>
      </c>
      <c r="C199" s="40">
        <v>989590.10105480347</v>
      </c>
      <c r="D199" s="63">
        <v>982540</v>
      </c>
      <c r="E199" s="5">
        <v>992430</v>
      </c>
      <c r="F199" s="16">
        <f t="shared" si="17"/>
        <v>799439.01684246724</v>
      </c>
      <c r="G199" s="3">
        <f t="shared" ref="G199:G230" si="19">+F199/$F$267</f>
        <v>9.2662746380549422E-5</v>
      </c>
      <c r="I199" s="16"/>
      <c r="K199" s="68">
        <f t="shared" si="18"/>
        <v>-9.9654383684491601E-3</v>
      </c>
    </row>
    <row r="200" spans="1:11" outlineLevel="1">
      <c r="A200" t="s">
        <v>320</v>
      </c>
      <c r="B200" t="s">
        <v>321</v>
      </c>
      <c r="C200" s="40">
        <v>649396.33501617692</v>
      </c>
      <c r="D200" s="63">
        <v>694363.97</v>
      </c>
      <c r="E200" s="5">
        <v>613988</v>
      </c>
      <c r="F200" s="16">
        <f t="shared" si="17"/>
        <v>2662747.8791693631</v>
      </c>
      <c r="G200" s="3">
        <f t="shared" si="19"/>
        <v>3.0863834039193162E-4</v>
      </c>
      <c r="I200" s="16"/>
      <c r="K200" s="68">
        <f t="shared" si="18"/>
        <v>0.13090804706280901</v>
      </c>
    </row>
    <row r="201" spans="1:11" outlineLevel="1">
      <c r="A201" t="s">
        <v>322</v>
      </c>
      <c r="B201" t="s">
        <v>323</v>
      </c>
      <c r="C201" s="40">
        <v>4367159.3984296061</v>
      </c>
      <c r="D201" s="63">
        <v>4517443.83</v>
      </c>
      <c r="E201" s="5">
        <v>4646121</v>
      </c>
      <c r="F201" s="16">
        <f t="shared" si="17"/>
        <v>2577036.0097382679</v>
      </c>
      <c r="G201" s="3">
        <f t="shared" si="19"/>
        <v>2.9870350227223871E-4</v>
      </c>
      <c r="I201" s="16"/>
      <c r="K201" s="68">
        <f t="shared" si="18"/>
        <v>-2.7695613179252097E-2</v>
      </c>
    </row>
    <row r="202" spans="1:11" outlineLevel="1">
      <c r="A202" t="s">
        <v>324</v>
      </c>
      <c r="B202" t="s">
        <v>325</v>
      </c>
      <c r="C202" s="40">
        <v>739890.15654318221</v>
      </c>
      <c r="D202" s="63">
        <v>770256.19</v>
      </c>
      <c r="E202" s="5">
        <v>686723</v>
      </c>
      <c r="F202" s="16">
        <f t="shared" si="17"/>
        <v>1649088.5894238639</v>
      </c>
      <c r="G202" s="3">
        <f t="shared" si="19"/>
        <v>1.911453838272609E-4</v>
      </c>
      <c r="I202" s="16"/>
      <c r="K202" s="68">
        <f t="shared" si="18"/>
        <v>0.1216402974707414</v>
      </c>
    </row>
    <row r="203" spans="1:11" outlineLevel="1">
      <c r="A203" t="s">
        <v>326</v>
      </c>
      <c r="B203" t="s">
        <v>327</v>
      </c>
      <c r="C203" s="40">
        <v>2663007.6534436792</v>
      </c>
      <c r="D203" s="63">
        <v>2494510.7400000002</v>
      </c>
      <c r="E203" s="5">
        <v>2538043</v>
      </c>
      <c r="F203" s="16">
        <f t="shared" si="17"/>
        <v>1390093.6889072799</v>
      </c>
      <c r="G203" s="3">
        <f t="shared" si="19"/>
        <v>1.6112535944164477E-4</v>
      </c>
      <c r="I203" s="16"/>
      <c r="K203" s="68">
        <f t="shared" si="18"/>
        <v>-1.7151900105711281E-2</v>
      </c>
    </row>
    <row r="204" spans="1:11" outlineLevel="1">
      <c r="A204" t="s">
        <v>328</v>
      </c>
      <c r="B204" t="s">
        <v>329</v>
      </c>
      <c r="C204" s="40">
        <v>223992.88155032703</v>
      </c>
      <c r="D204" s="63">
        <v>234502.9</v>
      </c>
      <c r="E204" s="5">
        <v>229511</v>
      </c>
      <c r="F204" s="16">
        <f>IF(C204&gt;0,(+C204+(D204*2)+(E146*3))/6,IF(D204&gt;0,((D204*2)+(E146*3))/5,E146))</f>
        <v>593564.78025838779</v>
      </c>
      <c r="G204" s="3">
        <f t="shared" si="19"/>
        <v>6.8799922864344978E-5</v>
      </c>
      <c r="I204" s="16"/>
      <c r="K204" s="68">
        <f t="shared" si="18"/>
        <v>2.1750155765954546E-2</v>
      </c>
    </row>
    <row r="205" spans="1:11" outlineLevel="1">
      <c r="A205" t="s">
        <v>330</v>
      </c>
      <c r="B205" t="s">
        <v>331</v>
      </c>
      <c r="C205" s="40">
        <v>896340.08023560536</v>
      </c>
      <c r="D205" s="63">
        <v>834173.37</v>
      </c>
      <c r="E205" s="5">
        <v>865204</v>
      </c>
      <c r="F205" s="16">
        <f t="shared" ref="F205:F236" si="20">IF(C205&gt;0,(+C205+(D205*2)+(E205*3))/6,IF(D205&gt;0,((D205*2)+(E205*3))/5,E205))</f>
        <v>860049.80337260093</v>
      </c>
      <c r="G205" s="3">
        <f t="shared" si="19"/>
        <v>9.9688125204753247E-5</v>
      </c>
      <c r="I205" s="16"/>
      <c r="K205" s="68">
        <f t="shared" si="18"/>
        <v>-3.5865102334247188E-2</v>
      </c>
    </row>
    <row r="206" spans="1:11" outlineLevel="1">
      <c r="A206" t="s">
        <v>510</v>
      </c>
      <c r="B206" t="s">
        <v>508</v>
      </c>
      <c r="C206" s="40">
        <v>248317.08621102342</v>
      </c>
      <c r="D206" s="63">
        <v>187456.03</v>
      </c>
      <c r="E206" s="5">
        <v>208609</v>
      </c>
      <c r="F206" s="16">
        <f t="shared" si="20"/>
        <v>208176.02436850392</v>
      </c>
      <c r="G206" s="3">
        <f t="shared" si="19"/>
        <v>2.412962307589118E-5</v>
      </c>
      <c r="I206" s="16"/>
      <c r="K206" s="68">
        <f t="shared" si="18"/>
        <v>-0.10140008340963239</v>
      </c>
    </row>
    <row r="207" spans="1:11" outlineLevel="1">
      <c r="A207" t="s">
        <v>332</v>
      </c>
      <c r="B207" t="s">
        <v>333</v>
      </c>
      <c r="C207" s="40">
        <v>953183.40798470471</v>
      </c>
      <c r="D207" s="63">
        <v>1068227.97</v>
      </c>
      <c r="E207" s="5">
        <v>1054027</v>
      </c>
      <c r="F207" s="16">
        <f t="shared" si="20"/>
        <v>1041953.3913307842</v>
      </c>
      <c r="G207" s="3">
        <f t="shared" si="19"/>
        <v>1.2077251773697635E-4</v>
      </c>
      <c r="I207" s="16"/>
      <c r="K207" s="68">
        <f t="shared" si="18"/>
        <v>1.3473060936769145E-2</v>
      </c>
    </row>
    <row r="208" spans="1:11" outlineLevel="1">
      <c r="A208" t="s">
        <v>334</v>
      </c>
      <c r="B208" t="s">
        <v>335</v>
      </c>
      <c r="C208" s="40">
        <v>743271.23578521248</v>
      </c>
      <c r="D208" s="63">
        <v>793369.65</v>
      </c>
      <c r="E208" s="5">
        <v>746154</v>
      </c>
      <c r="F208" s="16">
        <f t="shared" si="20"/>
        <v>761412.08929753548</v>
      </c>
      <c r="G208" s="3">
        <f t="shared" si="19"/>
        <v>8.8255056152162809E-5</v>
      </c>
      <c r="I208" s="16"/>
      <c r="K208" s="68">
        <f t="shared" si="18"/>
        <v>6.3278693138413819E-2</v>
      </c>
    </row>
    <row r="209" spans="1:11" outlineLevel="1">
      <c r="A209" t="s">
        <v>336</v>
      </c>
      <c r="B209" t="s">
        <v>337</v>
      </c>
      <c r="C209" s="40">
        <v>649015.82844149449</v>
      </c>
      <c r="D209" s="63">
        <v>644994.79</v>
      </c>
      <c r="E209" s="5">
        <v>642243</v>
      </c>
      <c r="F209" s="16">
        <f t="shared" si="20"/>
        <v>644289.06807358249</v>
      </c>
      <c r="G209" s="3">
        <f t="shared" si="19"/>
        <v>7.4679360467625714E-5</v>
      </c>
      <c r="I209" s="16"/>
      <c r="K209" s="68">
        <f t="shared" si="18"/>
        <v>4.2846554964398788E-3</v>
      </c>
    </row>
    <row r="210" spans="1:11" outlineLevel="1">
      <c r="A210" t="s">
        <v>338</v>
      </c>
      <c r="B210" t="s">
        <v>339</v>
      </c>
      <c r="C210" s="40">
        <v>122768.58177422879</v>
      </c>
      <c r="D210" s="63">
        <v>121897.99</v>
      </c>
      <c r="E210" s="5">
        <v>127474</v>
      </c>
      <c r="F210" s="16">
        <f t="shared" si="20"/>
        <v>124831.09362903814</v>
      </c>
      <c r="G210" s="3">
        <f t="shared" si="19"/>
        <v>1.4469136138790111E-5</v>
      </c>
      <c r="I210" s="16"/>
      <c r="K210" s="68">
        <f t="shared" si="18"/>
        <v>-4.3742331769615721E-2</v>
      </c>
    </row>
    <row r="211" spans="1:11" outlineLevel="1">
      <c r="A211" t="s">
        <v>340</v>
      </c>
      <c r="B211" t="s">
        <v>341</v>
      </c>
      <c r="C211" s="40">
        <v>1647761.1366046916</v>
      </c>
      <c r="D211" s="63">
        <v>1708055.69</v>
      </c>
      <c r="E211" s="5">
        <v>1732758</v>
      </c>
      <c r="F211" s="16">
        <f t="shared" si="20"/>
        <v>1710357.7527674485</v>
      </c>
      <c r="G211" s="3">
        <f t="shared" si="19"/>
        <v>1.982470749184449E-4</v>
      </c>
      <c r="I211" s="16"/>
      <c r="K211" s="68">
        <f t="shared" si="18"/>
        <v>-1.4256064609137604E-2</v>
      </c>
    </row>
    <row r="212" spans="1:11" outlineLevel="1">
      <c r="A212" t="s">
        <v>342</v>
      </c>
      <c r="B212" t="s">
        <v>343</v>
      </c>
      <c r="C212" s="40">
        <v>1319020.6762607356</v>
      </c>
      <c r="D212" s="63">
        <v>1322267.8999999999</v>
      </c>
      <c r="E212" s="5">
        <v>1331576</v>
      </c>
      <c r="F212" s="16">
        <f t="shared" si="20"/>
        <v>1326380.746043456</v>
      </c>
      <c r="G212" s="3">
        <f t="shared" si="19"/>
        <v>1.5374041056953798E-4</v>
      </c>
      <c r="I212" s="16"/>
      <c r="K212" s="68">
        <f t="shared" si="18"/>
        <v>-6.9902881998474692E-3</v>
      </c>
    </row>
    <row r="213" spans="1:11" outlineLevel="1">
      <c r="A213" t="s">
        <v>344</v>
      </c>
      <c r="B213" t="s">
        <v>345</v>
      </c>
      <c r="C213" s="40">
        <v>534250.63898728148</v>
      </c>
      <c r="D213" s="63">
        <v>550147.55000000005</v>
      </c>
      <c r="E213" s="5">
        <v>533350</v>
      </c>
      <c r="F213" s="16">
        <f t="shared" si="20"/>
        <v>539099.28983121354</v>
      </c>
      <c r="G213" s="3">
        <f t="shared" si="19"/>
        <v>6.2486843542948787E-5</v>
      </c>
      <c r="I213" s="16"/>
      <c r="K213" s="68">
        <f t="shared" si="18"/>
        <v>3.1494422049311049E-2</v>
      </c>
    </row>
    <row r="214" spans="1:11" outlineLevel="1">
      <c r="A214" t="s">
        <v>346</v>
      </c>
      <c r="B214" t="s">
        <v>347</v>
      </c>
      <c r="C214" s="40">
        <v>5919039.693285211</v>
      </c>
      <c r="D214" s="63">
        <v>5895104.3799999999</v>
      </c>
      <c r="E214" s="5">
        <v>5885740</v>
      </c>
      <c r="F214" s="16">
        <f t="shared" si="20"/>
        <v>5894411.408880868</v>
      </c>
      <c r="G214" s="3">
        <f t="shared" si="19"/>
        <v>6.8321953011629699E-4</v>
      </c>
      <c r="I214" s="16"/>
      <c r="K214" s="68">
        <f t="shared" si="18"/>
        <v>1.5910284857978585E-3</v>
      </c>
    </row>
    <row r="215" spans="1:11" outlineLevel="1">
      <c r="A215" t="s">
        <v>489</v>
      </c>
      <c r="B215" t="s">
        <v>351</v>
      </c>
      <c r="C215" s="40">
        <v>792036.89664965332</v>
      </c>
      <c r="D215" s="63">
        <v>862769</v>
      </c>
      <c r="E215" s="5">
        <v>853367</v>
      </c>
      <c r="F215" s="16">
        <f t="shared" si="20"/>
        <v>846279.31610827555</v>
      </c>
      <c r="G215" s="3">
        <f t="shared" si="19"/>
        <v>9.8091991988800639E-5</v>
      </c>
      <c r="I215" s="16"/>
      <c r="K215" s="68">
        <f t="shared" si="18"/>
        <v>1.1017534073850992E-2</v>
      </c>
    </row>
    <row r="216" spans="1:11" outlineLevel="1">
      <c r="A216" t="s">
        <v>490</v>
      </c>
      <c r="B216" t="s">
        <v>352</v>
      </c>
      <c r="C216" s="40">
        <v>435122.1538156711</v>
      </c>
      <c r="D216" s="63">
        <v>454826.32</v>
      </c>
      <c r="E216" s="5">
        <v>471438</v>
      </c>
      <c r="F216" s="16">
        <f t="shared" si="20"/>
        <v>459848.13230261183</v>
      </c>
      <c r="G216" s="3">
        <f t="shared" si="19"/>
        <v>5.3300864680617521E-5</v>
      </c>
      <c r="I216" s="16"/>
      <c r="K216" s="68">
        <f t="shared" si="18"/>
        <v>-3.523619224585204E-2</v>
      </c>
    </row>
    <row r="217" spans="1:11" outlineLevel="1">
      <c r="A217" t="s">
        <v>491</v>
      </c>
      <c r="B217" t="s">
        <v>348</v>
      </c>
      <c r="C217" s="40">
        <v>263583.91466603283</v>
      </c>
      <c r="D217" s="63">
        <v>250915.51</v>
      </c>
      <c r="E217" s="5">
        <v>250901</v>
      </c>
      <c r="F217" s="16">
        <f t="shared" si="20"/>
        <v>253019.65577767216</v>
      </c>
      <c r="G217" s="3">
        <f t="shared" si="19"/>
        <v>2.9327435487478068E-5</v>
      </c>
      <c r="I217" s="16"/>
      <c r="K217" s="68">
        <f t="shared" si="18"/>
        <v>5.783157500372383E-5</v>
      </c>
    </row>
    <row r="218" spans="1:11" outlineLevel="1">
      <c r="A218" t="s">
        <v>350</v>
      </c>
      <c r="B218" t="s">
        <v>349</v>
      </c>
      <c r="C218" s="40">
        <v>2888192.0767713012</v>
      </c>
      <c r="D218" s="63">
        <v>2869879.68</v>
      </c>
      <c r="E218" s="5">
        <v>2768431</v>
      </c>
      <c r="F218" s="16">
        <f t="shared" si="20"/>
        <v>2822207.4061285504</v>
      </c>
      <c r="G218" s="3">
        <f t="shared" si="19"/>
        <v>3.2712124827268771E-4</v>
      </c>
      <c r="I218" s="16"/>
      <c r="K218" s="68">
        <f t="shared" si="18"/>
        <v>3.6644828785691308E-2</v>
      </c>
    </row>
    <row r="219" spans="1:11" outlineLevel="1">
      <c r="A219" t="s">
        <v>353</v>
      </c>
      <c r="B219" t="s">
        <v>354</v>
      </c>
      <c r="C219" s="40">
        <v>1937328.160576019</v>
      </c>
      <c r="D219" s="63">
        <v>1992760.07</v>
      </c>
      <c r="E219" s="5">
        <v>1688655</v>
      </c>
      <c r="F219" s="16">
        <f t="shared" si="20"/>
        <v>1831468.8834293366</v>
      </c>
      <c r="G219" s="3">
        <f t="shared" si="19"/>
        <v>2.1228503122023941E-4</v>
      </c>
      <c r="I219" s="16"/>
      <c r="K219" s="68">
        <f t="shared" si="18"/>
        <v>0.1800871522010121</v>
      </c>
    </row>
    <row r="220" spans="1:11" outlineLevel="1">
      <c r="A220" t="s">
        <v>355</v>
      </c>
      <c r="B220" t="s">
        <v>356</v>
      </c>
      <c r="C220" s="40">
        <v>304643.7194015315</v>
      </c>
      <c r="D220" s="63">
        <v>279470.61</v>
      </c>
      <c r="E220" s="5">
        <v>285708</v>
      </c>
      <c r="F220" s="16">
        <f t="shared" si="20"/>
        <v>286784.8232335886</v>
      </c>
      <c r="G220" s="3">
        <f t="shared" si="19"/>
        <v>3.3241146330391437E-5</v>
      </c>
      <c r="I220" s="16"/>
      <c r="K220" s="68">
        <f t="shared" si="18"/>
        <v>-2.1831345289596418E-2</v>
      </c>
    </row>
    <row r="221" spans="1:11" outlineLevel="1">
      <c r="A221" t="s">
        <v>357</v>
      </c>
      <c r="B221" t="s">
        <v>358</v>
      </c>
      <c r="C221" s="40">
        <v>405188.8436023519</v>
      </c>
      <c r="D221" s="63">
        <v>396241.74</v>
      </c>
      <c r="E221" s="5">
        <v>353747</v>
      </c>
      <c r="F221" s="16">
        <f t="shared" si="20"/>
        <v>376485.55393372528</v>
      </c>
      <c r="G221" s="3">
        <f t="shared" si="19"/>
        <v>4.3638332211868906E-5</v>
      </c>
      <c r="I221" s="16"/>
      <c r="K221" s="68">
        <f t="shared" si="18"/>
        <v>0.12012749224728404</v>
      </c>
    </row>
    <row r="222" spans="1:11" outlineLevel="1">
      <c r="A222" t="s">
        <v>359</v>
      </c>
      <c r="B222" t="s">
        <v>360</v>
      </c>
      <c r="C222" s="40">
        <v>2920231.4022683431</v>
      </c>
      <c r="D222" s="63">
        <v>3067078.77</v>
      </c>
      <c r="E222" s="5">
        <v>3079014</v>
      </c>
      <c r="F222" s="16">
        <f t="shared" si="20"/>
        <v>3048571.8237113901</v>
      </c>
      <c r="G222" s="3">
        <f t="shared" si="19"/>
        <v>3.5335908277181721E-4</v>
      </c>
      <c r="I222" s="16"/>
      <c r="K222" s="68">
        <f t="shared" si="18"/>
        <v>-3.8763155997341946E-3</v>
      </c>
    </row>
    <row r="223" spans="1:11" outlineLevel="1">
      <c r="A223" t="s">
        <v>361</v>
      </c>
      <c r="B223" t="s">
        <v>362</v>
      </c>
      <c r="C223" s="40">
        <v>439659.86194671906</v>
      </c>
      <c r="D223" s="63">
        <v>465355.04</v>
      </c>
      <c r="E223" s="5">
        <v>433123</v>
      </c>
      <c r="F223" s="16">
        <f t="shared" si="20"/>
        <v>444956.49032445316</v>
      </c>
      <c r="G223" s="3">
        <f t="shared" si="19"/>
        <v>5.1574778744429122E-5</v>
      </c>
      <c r="I223" s="16"/>
      <c r="K223" s="68">
        <f t="shared" si="18"/>
        <v>7.4417752001163587E-2</v>
      </c>
    </row>
    <row r="224" spans="1:11" outlineLevel="1">
      <c r="A224" t="s">
        <v>363</v>
      </c>
      <c r="B224" t="s">
        <v>364</v>
      </c>
      <c r="C224" s="40">
        <v>635774.52939135744</v>
      </c>
      <c r="D224" s="63">
        <v>630526.35</v>
      </c>
      <c r="E224" s="5">
        <v>650620</v>
      </c>
      <c r="F224" s="16">
        <f t="shared" si="20"/>
        <v>641447.87156522623</v>
      </c>
      <c r="G224" s="3">
        <f t="shared" si="19"/>
        <v>7.4350038197978476E-5</v>
      </c>
      <c r="I224" s="16"/>
      <c r="K224" s="68">
        <f t="shared" si="18"/>
        <v>-3.0883849251483235E-2</v>
      </c>
    </row>
    <row r="225" spans="1:11" outlineLevel="1">
      <c r="A225" t="s">
        <v>365</v>
      </c>
      <c r="B225" t="s">
        <v>366</v>
      </c>
      <c r="C225" s="40">
        <v>845280.9387598671</v>
      </c>
      <c r="D225" s="63">
        <v>857433.69</v>
      </c>
      <c r="E225" s="5">
        <v>940635</v>
      </c>
      <c r="F225" s="16">
        <f t="shared" si="20"/>
        <v>897008.88645997783</v>
      </c>
      <c r="G225" s="3">
        <f t="shared" si="19"/>
        <v>1.0397204188936776E-4</v>
      </c>
      <c r="I225" s="16"/>
      <c r="K225" s="68">
        <f t="shared" si="18"/>
        <v>-8.8452279577094256E-2</v>
      </c>
    </row>
    <row r="226" spans="1:11" outlineLevel="1">
      <c r="A226" t="s">
        <v>367</v>
      </c>
      <c r="B226" t="s">
        <v>368</v>
      </c>
      <c r="C226" s="40">
        <v>831537.148904228</v>
      </c>
      <c r="D226" s="63">
        <v>817492.86</v>
      </c>
      <c r="E226" s="5">
        <v>839564</v>
      </c>
      <c r="F226" s="16">
        <f t="shared" si="20"/>
        <v>830869.14481737127</v>
      </c>
      <c r="G226" s="3">
        <f t="shared" si="19"/>
        <v>9.6305803469193678E-5</v>
      </c>
      <c r="I226" s="16"/>
      <c r="K226" s="68">
        <f t="shared" si="18"/>
        <v>-2.6288811811845211E-2</v>
      </c>
    </row>
    <row r="227" spans="1:11" outlineLevel="1">
      <c r="A227" t="s">
        <v>369</v>
      </c>
      <c r="B227" t="s">
        <v>370</v>
      </c>
      <c r="C227" s="40">
        <v>365580.90893404576</v>
      </c>
      <c r="D227" s="63">
        <v>367813.09</v>
      </c>
      <c r="E227" s="5">
        <v>360834</v>
      </c>
      <c r="F227" s="16">
        <f t="shared" si="20"/>
        <v>363951.51482234098</v>
      </c>
      <c r="G227" s="3">
        <f t="shared" si="19"/>
        <v>4.2185515345500029E-5</v>
      </c>
      <c r="I227" s="16"/>
      <c r="K227" s="68">
        <f t="shared" si="18"/>
        <v>1.9341553179578492E-2</v>
      </c>
    </row>
    <row r="228" spans="1:11" outlineLevel="1">
      <c r="A228" t="s">
        <v>371</v>
      </c>
      <c r="B228" t="s">
        <v>372</v>
      </c>
      <c r="C228" s="40">
        <v>5864504.2535632569</v>
      </c>
      <c r="D228" s="63">
        <v>5874486.5899999999</v>
      </c>
      <c r="E228" s="5">
        <v>5974523</v>
      </c>
      <c r="F228" s="16">
        <f t="shared" si="20"/>
        <v>5922841.0722605428</v>
      </c>
      <c r="G228" s="3">
        <f t="shared" si="19"/>
        <v>6.8651480421717847E-4</v>
      </c>
      <c r="I228" s="16"/>
      <c r="K228" s="68">
        <f t="shared" si="18"/>
        <v>-1.6743832101742708E-2</v>
      </c>
    </row>
    <row r="229" spans="1:11" outlineLevel="1">
      <c r="A229" t="s">
        <v>373</v>
      </c>
      <c r="B229" t="s">
        <v>374</v>
      </c>
      <c r="C229" s="40">
        <v>998031.46181320213</v>
      </c>
      <c r="D229" s="63">
        <v>968833.58</v>
      </c>
      <c r="E229" s="5">
        <v>971989</v>
      </c>
      <c r="F229" s="16">
        <f t="shared" si="20"/>
        <v>975277.60363553371</v>
      </c>
      <c r="G229" s="3">
        <f t="shared" si="19"/>
        <v>1.1304414637310305E-4</v>
      </c>
      <c r="I229" s="16"/>
      <c r="K229" s="68">
        <f t="shared" si="18"/>
        <v>-3.2463536109976986E-3</v>
      </c>
    </row>
    <row r="230" spans="1:11" outlineLevel="1">
      <c r="A230" t="s">
        <v>375</v>
      </c>
      <c r="B230" t="s">
        <v>376</v>
      </c>
      <c r="C230" s="40">
        <v>470671.81104121439</v>
      </c>
      <c r="D230" s="63">
        <v>487845.63</v>
      </c>
      <c r="E230" s="5">
        <v>517660</v>
      </c>
      <c r="F230" s="16">
        <f t="shared" si="20"/>
        <v>499890.51184020238</v>
      </c>
      <c r="G230" s="3">
        <f t="shared" si="19"/>
        <v>5.7942165369468704E-5</v>
      </c>
      <c r="I230" s="16"/>
      <c r="K230" s="68">
        <f t="shared" si="18"/>
        <v>-5.7594502182899965E-2</v>
      </c>
    </row>
    <row r="231" spans="1:11" outlineLevel="1">
      <c r="A231" t="s">
        <v>377</v>
      </c>
      <c r="B231" t="s">
        <v>378</v>
      </c>
      <c r="C231" s="40">
        <v>510734.54712865793</v>
      </c>
      <c r="D231" s="63">
        <v>495378.89</v>
      </c>
      <c r="E231" s="5">
        <v>512473</v>
      </c>
      <c r="F231" s="16">
        <f t="shared" si="20"/>
        <v>506485.22118810966</v>
      </c>
      <c r="G231" s="3">
        <f t="shared" ref="G231:G264" si="21">+F231/$F$267</f>
        <v>5.8706556232166599E-5</v>
      </c>
      <c r="I231" s="16"/>
      <c r="K231" s="68">
        <f t="shared" si="18"/>
        <v>-3.3356118273548042E-2</v>
      </c>
    </row>
    <row r="232" spans="1:11" outlineLevel="1">
      <c r="A232" t="s">
        <v>379</v>
      </c>
      <c r="B232" t="s">
        <v>380</v>
      </c>
      <c r="C232" s="40">
        <v>1426308.5578883942</v>
      </c>
      <c r="D232" s="63">
        <v>1381243.29</v>
      </c>
      <c r="E232" s="5">
        <v>1403354</v>
      </c>
      <c r="F232" s="16">
        <f t="shared" si="20"/>
        <v>1399809.522981399</v>
      </c>
      <c r="G232" s="3">
        <f t="shared" si="21"/>
        <v>1.6225151897316411E-4</v>
      </c>
      <c r="I232" s="16"/>
      <c r="K232" s="68">
        <f t="shared" si="18"/>
        <v>-1.5755618325810853E-2</v>
      </c>
    </row>
    <row r="233" spans="1:11" outlineLevel="1">
      <c r="A233" t="s">
        <v>516</v>
      </c>
      <c r="B233" t="s">
        <v>517</v>
      </c>
      <c r="C233" s="40">
        <v>185061.32936949068</v>
      </c>
      <c r="D233" s="63">
        <v>187322.45</v>
      </c>
      <c r="E233" s="5">
        <v>193268</v>
      </c>
      <c r="F233" s="16">
        <f t="shared" si="20"/>
        <v>189918.37156158176</v>
      </c>
      <c r="G233" s="3">
        <f>+F233/$F$267</f>
        <v>2.2013383793207617E-5</v>
      </c>
      <c r="I233" s="16"/>
      <c r="K233" s="68">
        <f t="shared" si="18"/>
        <v>-3.0763240681333633E-2</v>
      </c>
    </row>
    <row r="234" spans="1:11" outlineLevel="1">
      <c r="A234" t="s">
        <v>381</v>
      </c>
      <c r="B234" t="s">
        <v>382</v>
      </c>
      <c r="C234" s="40">
        <v>753199.88164377143</v>
      </c>
      <c r="D234" s="63">
        <v>836218.2</v>
      </c>
      <c r="E234" s="5">
        <v>871312</v>
      </c>
      <c r="F234" s="16">
        <f t="shared" si="20"/>
        <v>839928.7136072953</v>
      </c>
      <c r="G234" s="3">
        <f t="shared" si="21"/>
        <v>9.7355895480481249E-5</v>
      </c>
      <c r="I234" s="16"/>
      <c r="K234" s="68">
        <f t="shared" si="18"/>
        <v>-4.0276961639458708E-2</v>
      </c>
    </row>
    <row r="235" spans="1:11" outlineLevel="1">
      <c r="A235" t="s">
        <v>383</v>
      </c>
      <c r="B235" t="s">
        <v>384</v>
      </c>
      <c r="C235" s="40">
        <v>797872.5281264314</v>
      </c>
      <c r="D235" s="63">
        <v>800004.56</v>
      </c>
      <c r="E235" s="5">
        <v>811652</v>
      </c>
      <c r="F235" s="16">
        <f t="shared" si="20"/>
        <v>805472.94135440525</v>
      </c>
      <c r="G235" s="3">
        <f t="shared" si="21"/>
        <v>9.3362136834292152E-5</v>
      </c>
      <c r="I235" s="16"/>
      <c r="K235" s="68">
        <f t="shared" si="18"/>
        <v>-1.4350288054486337E-2</v>
      </c>
    </row>
    <row r="236" spans="1:11" outlineLevel="1">
      <c r="A236" t="s">
        <v>385</v>
      </c>
      <c r="B236" t="s">
        <v>386</v>
      </c>
      <c r="C236" s="40">
        <v>3295215.5233262647</v>
      </c>
      <c r="D236" s="63">
        <v>3445712.14</v>
      </c>
      <c r="E236" s="5">
        <v>3396123</v>
      </c>
      <c r="F236" s="16">
        <f t="shared" si="20"/>
        <v>3395834.8005543775</v>
      </c>
      <c r="G236" s="3">
        <f t="shared" si="21"/>
        <v>3.9361023448273907E-4</v>
      </c>
      <c r="I236" s="16"/>
      <c r="K236" s="68">
        <f t="shared" si="18"/>
        <v>1.4601691399280924E-2</v>
      </c>
    </row>
    <row r="237" spans="1:11" s="51" customFormat="1" outlineLevel="1">
      <c r="A237" s="51" t="s">
        <v>576</v>
      </c>
      <c r="B237" s="51" t="s">
        <v>577</v>
      </c>
      <c r="C237" s="40">
        <v>0</v>
      </c>
      <c r="D237" s="63">
        <v>125882.84</v>
      </c>
      <c r="E237" s="5">
        <v>158299</v>
      </c>
      <c r="F237" s="16">
        <f t="shared" ref="F237:F264" si="22">IF(C237&gt;0,(+C237+(D237*2)+(E237*3))/6,IF(D237&gt;0,((D237*2)+(E237*3))/5,E237))</f>
        <v>145332.53599999999</v>
      </c>
      <c r="G237" s="3">
        <f t="shared" si="21"/>
        <v>1.6845452424126278E-5</v>
      </c>
      <c r="I237" s="16"/>
      <c r="K237" s="68">
        <f t="shared" si="18"/>
        <v>-0.20477804660800134</v>
      </c>
    </row>
    <row r="238" spans="1:11" outlineLevel="1">
      <c r="A238" t="s">
        <v>387</v>
      </c>
      <c r="B238" t="s">
        <v>388</v>
      </c>
      <c r="C238" s="40">
        <v>446423.10875593621</v>
      </c>
      <c r="D238" s="63">
        <v>462817.23</v>
      </c>
      <c r="E238" s="5">
        <v>493700</v>
      </c>
      <c r="F238" s="16">
        <f t="shared" si="22"/>
        <v>475526.26145932265</v>
      </c>
      <c r="G238" s="3">
        <f t="shared" si="21"/>
        <v>5.5118112119337499E-5</v>
      </c>
      <c r="I238" s="16"/>
      <c r="K238" s="68">
        <f t="shared" si="18"/>
        <v>-6.25537168320843E-2</v>
      </c>
    </row>
    <row r="239" spans="1:11" outlineLevel="1">
      <c r="A239" t="s">
        <v>389</v>
      </c>
      <c r="B239" t="s">
        <v>390</v>
      </c>
      <c r="C239" s="40">
        <v>666724.12466274563</v>
      </c>
      <c r="D239" s="63">
        <v>672481.43</v>
      </c>
      <c r="E239" s="5">
        <v>685562</v>
      </c>
      <c r="F239" s="16">
        <f t="shared" si="22"/>
        <v>678062.16411045764</v>
      </c>
      <c r="G239" s="3">
        <f t="shared" si="21"/>
        <v>7.8593990310076332E-5</v>
      </c>
      <c r="I239" s="16"/>
      <c r="K239" s="68">
        <f t="shared" si="18"/>
        <v>-1.9080068615238227E-2</v>
      </c>
    </row>
    <row r="240" spans="1:11" outlineLevel="1">
      <c r="A240" t="s">
        <v>391</v>
      </c>
      <c r="B240" t="s">
        <v>392</v>
      </c>
      <c r="C240" s="40">
        <v>388651.65078784031</v>
      </c>
      <c r="D240" s="63">
        <v>380277.55</v>
      </c>
      <c r="E240" s="5">
        <v>354446</v>
      </c>
      <c r="F240" s="16">
        <f t="shared" si="22"/>
        <v>368757.45846464002</v>
      </c>
      <c r="G240" s="3">
        <f t="shared" si="21"/>
        <v>4.2742570890029855E-5</v>
      </c>
      <c r="I240" s="16"/>
      <c r="K240" s="68">
        <f t="shared" si="18"/>
        <v>7.2878661347567722E-2</v>
      </c>
    </row>
    <row r="241" spans="1:11" outlineLevel="1">
      <c r="A241" t="s">
        <v>393</v>
      </c>
      <c r="B241" t="s">
        <v>394</v>
      </c>
      <c r="C241" s="40">
        <v>2092203.9145736499</v>
      </c>
      <c r="D241" s="63">
        <v>2128391.67</v>
      </c>
      <c r="E241" s="5">
        <v>2042582</v>
      </c>
      <c r="F241" s="16">
        <f t="shared" si="22"/>
        <v>2079455.5424289417</v>
      </c>
      <c r="G241" s="3">
        <f t="shared" si="21"/>
        <v>2.4102909349956188E-4</v>
      </c>
      <c r="I241" s="16"/>
      <c r="K241" s="68">
        <f t="shared" si="18"/>
        <v>4.2010391749266331E-2</v>
      </c>
    </row>
    <row r="242" spans="1:11" outlineLevel="1">
      <c r="A242" t="s">
        <v>395</v>
      </c>
      <c r="B242" t="s">
        <v>396</v>
      </c>
      <c r="C242" s="40">
        <v>382512.89957632474</v>
      </c>
      <c r="D242" s="63">
        <v>360190.28</v>
      </c>
      <c r="E242" s="5">
        <v>358341</v>
      </c>
      <c r="F242" s="16">
        <f t="shared" si="22"/>
        <v>362986.07659605407</v>
      </c>
      <c r="G242" s="3">
        <f t="shared" si="21"/>
        <v>4.207361167852384E-5</v>
      </c>
      <c r="I242" s="16"/>
      <c r="K242" s="68">
        <f t="shared" si="18"/>
        <v>5.1606709809930429E-3</v>
      </c>
    </row>
    <row r="243" spans="1:11" outlineLevel="1">
      <c r="A243" t="s">
        <v>397</v>
      </c>
      <c r="B243" t="s">
        <v>398</v>
      </c>
      <c r="C243" s="40">
        <v>2675095.6346736639</v>
      </c>
      <c r="D243" s="63">
        <v>2512391.0099999998</v>
      </c>
      <c r="E243" s="5">
        <v>2630892</v>
      </c>
      <c r="F243" s="16">
        <f t="shared" si="22"/>
        <v>2598758.9424456106</v>
      </c>
      <c r="G243" s="3">
        <f t="shared" si="21"/>
        <v>3.0122140115094569E-4</v>
      </c>
      <c r="I243" s="16"/>
      <c r="K243" s="68">
        <f t="shared" si="18"/>
        <v>-4.5042133998659098E-2</v>
      </c>
    </row>
    <row r="244" spans="1:11" outlineLevel="1">
      <c r="A244" t="s">
        <v>399</v>
      </c>
      <c r="B244" t="s">
        <v>400</v>
      </c>
      <c r="C244" s="40">
        <v>819641.72767081321</v>
      </c>
      <c r="D244" s="63">
        <v>964756.87</v>
      </c>
      <c r="E244" s="5">
        <v>1020936</v>
      </c>
      <c r="F244" s="16">
        <f t="shared" si="22"/>
        <v>968660.57794513553</v>
      </c>
      <c r="G244" s="3">
        <f t="shared" si="21"/>
        <v>1.1227716882956922E-4</v>
      </c>
      <c r="I244" s="16"/>
      <c r="K244" s="68">
        <f t="shared" si="18"/>
        <v>-5.5027082990510671E-2</v>
      </c>
    </row>
    <row r="245" spans="1:11" outlineLevel="1">
      <c r="A245" t="s">
        <v>401</v>
      </c>
      <c r="B245" t="s">
        <v>402</v>
      </c>
      <c r="C245" s="40">
        <v>13887703.074469265</v>
      </c>
      <c r="D245" s="63">
        <v>14792921.01</v>
      </c>
      <c r="E245" s="5">
        <v>15645306</v>
      </c>
      <c r="F245" s="16">
        <f t="shared" si="22"/>
        <v>15068243.84907821</v>
      </c>
      <c r="G245" s="3">
        <f t="shared" si="21"/>
        <v>1.7465558082243912E-3</v>
      </c>
      <c r="I245" s="16"/>
      <c r="K245" s="68">
        <f t="shared" si="18"/>
        <v>-5.4481835638114089E-2</v>
      </c>
    </row>
    <row r="246" spans="1:11" outlineLevel="1">
      <c r="A246" t="s">
        <v>403</v>
      </c>
      <c r="B246" t="s">
        <v>404</v>
      </c>
      <c r="C246" s="40">
        <v>3400470.6942290817</v>
      </c>
      <c r="D246" s="63">
        <v>3507154.74</v>
      </c>
      <c r="E246" s="5">
        <v>3548036</v>
      </c>
      <c r="F246" s="16">
        <f t="shared" si="22"/>
        <v>3509814.6957048471</v>
      </c>
      <c r="G246" s="3">
        <f t="shared" si="21"/>
        <v>4.0682161132862398E-4</v>
      </c>
      <c r="I246" s="16"/>
      <c r="K246" s="68">
        <f t="shared" si="18"/>
        <v>-1.1522222435172523E-2</v>
      </c>
    </row>
    <row r="247" spans="1:11" outlineLevel="1">
      <c r="A247" t="s">
        <v>405</v>
      </c>
      <c r="B247" t="s">
        <v>406</v>
      </c>
      <c r="C247" s="40">
        <v>977828.8953539175</v>
      </c>
      <c r="D247" s="63">
        <v>966219.4</v>
      </c>
      <c r="E247" s="5">
        <v>937178</v>
      </c>
      <c r="F247" s="16">
        <f t="shared" si="22"/>
        <v>953633.61589231959</v>
      </c>
      <c r="G247" s="3">
        <f t="shared" si="21"/>
        <v>1.1053539798246956E-4</v>
      </c>
      <c r="I247" s="16"/>
      <c r="K247" s="68">
        <f t="shared" si="18"/>
        <v>3.0988136725360629E-2</v>
      </c>
    </row>
    <row r="248" spans="1:11" outlineLevel="1">
      <c r="A248" t="s">
        <v>407</v>
      </c>
      <c r="B248" t="s">
        <v>408</v>
      </c>
      <c r="C248" s="40">
        <v>6326695.4859034233</v>
      </c>
      <c r="D248" s="63">
        <v>6306435.2199999997</v>
      </c>
      <c r="E248" s="5">
        <v>6135825</v>
      </c>
      <c r="F248" s="16">
        <f t="shared" si="22"/>
        <v>6224506.8209839044</v>
      </c>
      <c r="G248" s="3">
        <f t="shared" si="21"/>
        <v>7.2148079433867354E-4</v>
      </c>
      <c r="I248" s="16"/>
      <c r="K248" s="68">
        <f t="shared" si="18"/>
        <v>2.7805587675658897E-2</v>
      </c>
    </row>
    <row r="249" spans="1:11" outlineLevel="1">
      <c r="A249" t="s">
        <v>409</v>
      </c>
      <c r="B249" t="s">
        <v>410</v>
      </c>
      <c r="C249" s="40">
        <v>11889330.45665038</v>
      </c>
      <c r="D249" s="63">
        <v>11429620.720000001</v>
      </c>
      <c r="E249" s="5">
        <v>11592725</v>
      </c>
      <c r="F249" s="16">
        <f t="shared" si="22"/>
        <v>11587791.149441728</v>
      </c>
      <c r="G249" s="3">
        <f t="shared" si="21"/>
        <v>1.3431375374102891E-3</v>
      </c>
      <c r="I249" s="16"/>
      <c r="K249" s="68">
        <f t="shared" si="18"/>
        <v>-1.4069537576367881E-2</v>
      </c>
    </row>
    <row r="250" spans="1:11" outlineLevel="1">
      <c r="A250" t="s">
        <v>411</v>
      </c>
      <c r="B250" t="s">
        <v>412</v>
      </c>
      <c r="C250" s="40">
        <v>237313.92506954953</v>
      </c>
      <c r="D250" s="63">
        <v>232584.47</v>
      </c>
      <c r="E250" s="5">
        <v>220742</v>
      </c>
      <c r="F250" s="16">
        <f t="shared" si="22"/>
        <v>227451.4775115916</v>
      </c>
      <c r="G250" s="3">
        <f t="shared" si="21"/>
        <v>2.6363835302638251E-5</v>
      </c>
      <c r="I250" s="16"/>
      <c r="K250" s="68">
        <f t="shared" si="18"/>
        <v>5.3648467441628697E-2</v>
      </c>
    </row>
    <row r="251" spans="1:11" outlineLevel="1">
      <c r="A251" t="s">
        <v>413</v>
      </c>
      <c r="B251" t="s">
        <v>414</v>
      </c>
      <c r="C251" s="40">
        <v>643754.48507973144</v>
      </c>
      <c r="D251" s="63">
        <v>649570.35</v>
      </c>
      <c r="E251" s="5">
        <v>594163</v>
      </c>
      <c r="F251" s="16">
        <f t="shared" si="22"/>
        <v>620897.36417995521</v>
      </c>
      <c r="G251" s="3">
        <f t="shared" si="21"/>
        <v>7.1968034800953609E-5</v>
      </c>
      <c r="I251" s="16"/>
      <c r="K251" s="68">
        <f t="shared" si="18"/>
        <v>9.3252777436494655E-2</v>
      </c>
    </row>
    <row r="252" spans="1:11" outlineLevel="1">
      <c r="A252" t="s">
        <v>415</v>
      </c>
      <c r="B252" t="s">
        <v>416</v>
      </c>
      <c r="C252" s="40">
        <v>1958082.3244272652</v>
      </c>
      <c r="D252" s="63">
        <v>1862568.58</v>
      </c>
      <c r="E252" s="5">
        <v>1875604</v>
      </c>
      <c r="F252" s="16">
        <f t="shared" si="22"/>
        <v>1885005.2474045444</v>
      </c>
      <c r="G252" s="3">
        <f t="shared" si="21"/>
        <v>2.1849041576197113E-4</v>
      </c>
      <c r="I252" s="16"/>
      <c r="K252" s="68">
        <f t="shared" si="18"/>
        <v>-6.9499851781079187E-3</v>
      </c>
    </row>
    <row r="253" spans="1:11" outlineLevel="1">
      <c r="A253" t="s">
        <v>417</v>
      </c>
      <c r="B253" t="s">
        <v>418</v>
      </c>
      <c r="C253" s="40">
        <v>364849.13693223218</v>
      </c>
      <c r="D253" s="63">
        <v>301185.52</v>
      </c>
      <c r="E253" s="5">
        <v>310223</v>
      </c>
      <c r="F253" s="16">
        <f t="shared" si="22"/>
        <v>316314.8628220387</v>
      </c>
      <c r="G253" s="3">
        <f t="shared" si="21"/>
        <v>3.6663964720967118E-5</v>
      </c>
      <c r="I253" s="16"/>
      <c r="K253" s="68">
        <f t="shared" si="18"/>
        <v>-2.9132204897767029E-2</v>
      </c>
    </row>
    <row r="254" spans="1:11" outlineLevel="1">
      <c r="A254" t="s">
        <v>419</v>
      </c>
      <c r="B254" t="s">
        <v>420</v>
      </c>
      <c r="C254" s="40">
        <v>452411.68930743635</v>
      </c>
      <c r="D254" s="63">
        <v>465414.47</v>
      </c>
      <c r="E254" s="5">
        <v>449493</v>
      </c>
      <c r="F254" s="16">
        <f t="shared" si="22"/>
        <v>455286.60488457273</v>
      </c>
      <c r="G254" s="3">
        <f t="shared" si="21"/>
        <v>5.2772139350303834E-5</v>
      </c>
      <c r="I254" s="16"/>
      <c r="K254" s="68">
        <f t="shared" si="18"/>
        <v>3.5420952050421194E-2</v>
      </c>
    </row>
    <row r="255" spans="1:11" outlineLevel="1">
      <c r="A255" t="s">
        <v>421</v>
      </c>
      <c r="B255" t="s">
        <v>422</v>
      </c>
      <c r="C255" s="40">
        <v>2825909.0841466412</v>
      </c>
      <c r="D255" s="63">
        <v>2811836.27</v>
      </c>
      <c r="E255" s="5">
        <v>2850300</v>
      </c>
      <c r="F255" s="16">
        <f t="shared" si="22"/>
        <v>2833413.6040244401</v>
      </c>
      <c r="G255" s="3">
        <f t="shared" si="21"/>
        <v>3.2842015544589325E-4</v>
      </c>
      <c r="I255" s="16"/>
      <c r="K255" s="68">
        <f t="shared" si="18"/>
        <v>-1.3494625127179589E-2</v>
      </c>
    </row>
    <row r="256" spans="1:11" outlineLevel="1">
      <c r="A256" t="s">
        <v>423</v>
      </c>
      <c r="B256" t="s">
        <v>424</v>
      </c>
      <c r="C256" s="40">
        <v>1040625.59750759</v>
      </c>
      <c r="D256" s="63">
        <v>1133195.68</v>
      </c>
      <c r="E256" s="5">
        <v>1179998</v>
      </c>
      <c r="F256" s="16">
        <f t="shared" si="22"/>
        <v>1141168.4929179316</v>
      </c>
      <c r="G256" s="3">
        <f t="shared" si="21"/>
        <v>1.322725116099323E-4</v>
      </c>
      <c r="I256" s="16"/>
      <c r="K256" s="68">
        <f t="shared" si="18"/>
        <v>-3.9663050276356457E-2</v>
      </c>
    </row>
    <row r="257" spans="1:11" outlineLevel="1">
      <c r="A257" t="s">
        <v>425</v>
      </c>
      <c r="B257" t="s">
        <v>426</v>
      </c>
      <c r="C257" s="40">
        <v>1936632.3709531236</v>
      </c>
      <c r="D257" s="63">
        <v>2044830.52</v>
      </c>
      <c r="E257" s="5">
        <v>2084721</v>
      </c>
      <c r="F257" s="16">
        <f t="shared" si="22"/>
        <v>2046742.7351588539</v>
      </c>
      <c r="G257" s="3">
        <f t="shared" si="21"/>
        <v>2.3723736142294087E-4</v>
      </c>
      <c r="I257" s="16"/>
      <c r="K257" s="68">
        <f t="shared" si="18"/>
        <v>-1.9134685168902689E-2</v>
      </c>
    </row>
    <row r="258" spans="1:11" outlineLevel="1">
      <c r="A258" t="s">
        <v>427</v>
      </c>
      <c r="B258" t="s">
        <v>428</v>
      </c>
      <c r="C258" s="40">
        <v>118628.71045456674</v>
      </c>
      <c r="D258" s="63">
        <v>91755.73</v>
      </c>
      <c r="E258" s="5">
        <v>89824</v>
      </c>
      <c r="F258" s="16">
        <f t="shared" si="22"/>
        <v>95268.695075761119</v>
      </c>
      <c r="G258" s="3">
        <f t="shared" si="21"/>
        <v>1.1042567029913573E-5</v>
      </c>
      <c r="I258" s="16"/>
      <c r="K258" s="68">
        <f t="shared" si="18"/>
        <v>2.1505722301389339E-2</v>
      </c>
    </row>
    <row r="259" spans="1:11" outlineLevel="1">
      <c r="A259" t="s">
        <v>429</v>
      </c>
      <c r="B259" t="s">
        <v>430</v>
      </c>
      <c r="C259" s="40">
        <v>985308.6145484494</v>
      </c>
      <c r="D259" s="63">
        <v>1067148.82</v>
      </c>
      <c r="E259" s="5">
        <v>980585</v>
      </c>
      <c r="F259" s="16">
        <f t="shared" si="22"/>
        <v>1010226.8757580748</v>
      </c>
      <c r="G259" s="3">
        <f t="shared" si="21"/>
        <v>1.1709510644716458E-4</v>
      </c>
      <c r="I259" s="16"/>
      <c r="K259" s="68">
        <f t="shared" si="18"/>
        <v>8.827773217008221E-2</v>
      </c>
    </row>
    <row r="260" spans="1:11" outlineLevel="1">
      <c r="A260" t="s">
        <v>431</v>
      </c>
      <c r="B260" t="s">
        <v>432</v>
      </c>
      <c r="C260" s="40">
        <v>206897.24681858841</v>
      </c>
      <c r="D260" s="63">
        <v>210848.95</v>
      </c>
      <c r="E260" s="5">
        <v>228585</v>
      </c>
      <c r="F260" s="16">
        <f t="shared" si="22"/>
        <v>219058.35780309807</v>
      </c>
      <c r="G260" s="3">
        <f t="shared" si="21"/>
        <v>2.5390991212589315E-5</v>
      </c>
      <c r="I260" s="16"/>
      <c r="K260" s="68">
        <f t="shared" si="18"/>
        <v>-7.7590611807423882E-2</v>
      </c>
    </row>
    <row r="261" spans="1:11" outlineLevel="1">
      <c r="A261" t="s">
        <v>433</v>
      </c>
      <c r="B261" t="s">
        <v>434</v>
      </c>
      <c r="C261" s="40">
        <v>4481556.2044779798</v>
      </c>
      <c r="D261" s="63">
        <v>4272733.26</v>
      </c>
      <c r="E261" s="5">
        <v>4496212</v>
      </c>
      <c r="F261" s="16">
        <f t="shared" si="22"/>
        <v>4419276.4540796634</v>
      </c>
      <c r="G261" s="3">
        <f t="shared" si="21"/>
        <v>5.1223706201796717E-4</v>
      </c>
      <c r="I261" s="16"/>
      <c r="K261" s="68">
        <f t="shared" si="18"/>
        <v>-4.970378176118035E-2</v>
      </c>
    </row>
    <row r="262" spans="1:11" outlineLevel="1">
      <c r="A262" t="s">
        <v>435</v>
      </c>
      <c r="B262" t="s">
        <v>436</v>
      </c>
      <c r="C262" s="40">
        <v>110740.66676687535</v>
      </c>
      <c r="D262" s="63">
        <v>120833.47</v>
      </c>
      <c r="E262" s="5">
        <v>101070</v>
      </c>
      <c r="F262" s="16">
        <f t="shared" si="22"/>
        <v>109269.60112781257</v>
      </c>
      <c r="G262" s="3">
        <f t="shared" si="21"/>
        <v>1.2665408021241863E-5</v>
      </c>
      <c r="I262" s="16"/>
      <c r="K262" s="68">
        <f t="shared" ref="K262:K264" si="23">(D262-E262)/E262</f>
        <v>0.19554239635895915</v>
      </c>
    </row>
    <row r="263" spans="1:11" outlineLevel="1">
      <c r="A263" t="s">
        <v>437</v>
      </c>
      <c r="B263" t="s">
        <v>438</v>
      </c>
      <c r="C263" s="40">
        <v>405144.65440861112</v>
      </c>
      <c r="D263" s="63">
        <v>375523.51</v>
      </c>
      <c r="E263" s="5">
        <v>352521</v>
      </c>
      <c r="F263" s="16">
        <f t="shared" si="22"/>
        <v>368959.11240143515</v>
      </c>
      <c r="G263" s="3">
        <f t="shared" si="21"/>
        <v>4.2765944539812034E-5</v>
      </c>
      <c r="I263" s="16"/>
      <c r="K263" s="68">
        <f t="shared" si="23"/>
        <v>6.5251460196697531E-2</v>
      </c>
    </row>
    <row r="264" spans="1:11" outlineLevel="1">
      <c r="A264" t="s">
        <v>439</v>
      </c>
      <c r="B264" t="s">
        <v>440</v>
      </c>
      <c r="C264" s="49">
        <v>343924.7220282036</v>
      </c>
      <c r="D264" s="49">
        <v>335264.68</v>
      </c>
      <c r="E264" s="49">
        <v>309086</v>
      </c>
      <c r="F264" s="20">
        <f t="shared" si="22"/>
        <v>323618.68033803394</v>
      </c>
      <c r="G264" s="24">
        <f t="shared" si="21"/>
        <v>3.7510548107361735E-5</v>
      </c>
      <c r="I264" s="16"/>
      <c r="K264" s="68">
        <f t="shared" si="23"/>
        <v>8.469707460059657E-2</v>
      </c>
    </row>
    <row r="265" spans="1:11">
      <c r="B265" t="s">
        <v>484</v>
      </c>
      <c r="C265" s="61">
        <f>SUBTOTAL(9,C143:C264)</f>
        <v>263502481.58646411</v>
      </c>
      <c r="D265" s="61">
        <f>SUBTOTAL(9,D143:D264)</f>
        <v>267094045.02000004</v>
      </c>
      <c r="E265" s="61">
        <f>SUBTOTAL(9,E143:E264)</f>
        <v>271406005</v>
      </c>
      <c r="F265" s="16">
        <f>SUBTOTAL(9,F143:F264)</f>
        <v>268675653.19374394</v>
      </c>
      <c r="G265" s="3">
        <f>SUBTOTAL(9,G143:G264)</f>
        <v>3.1142117642509626E-2</v>
      </c>
    </row>
    <row r="266" spans="1:11">
      <c r="C266" s="40"/>
      <c r="D266" s="40"/>
      <c r="E266" s="37"/>
      <c r="F266" s="16"/>
    </row>
    <row r="267" spans="1:11" ht="13.5" thickBot="1">
      <c r="C267" s="44">
        <f>SUBTOTAL(9,C5:C266)</f>
        <v>8374968031.5064611</v>
      </c>
      <c r="D267" s="44">
        <f>SUBTOTAL(9,D5:D266)</f>
        <v>8461302181.1000032</v>
      </c>
      <c r="E267" s="44">
        <f>SUBTOTAL(9,E5:E266)</f>
        <v>8822236893.7399979</v>
      </c>
      <c r="F267" s="17">
        <f>SUBTOTAL(9,F5:F266)</f>
        <v>8627404734.5770798</v>
      </c>
      <c r="G267" s="12">
        <f>SUBTOTAL(9,G5:G266)</f>
        <v>1.0000000000000007</v>
      </c>
    </row>
    <row r="268" spans="1:11" ht="13.5" thickTop="1"/>
    <row r="269" spans="1:11">
      <c r="C269" s="46"/>
      <c r="D269" s="46"/>
      <c r="E269" s="39"/>
    </row>
    <row r="271" spans="1:11">
      <c r="E271" s="37"/>
      <c r="F271" s="16"/>
    </row>
  </sheetData>
  <autoFilter ref="K5:K264"/>
  <phoneticPr fontId="6" type="noConversion"/>
  <printOptions horizontalCentered="1"/>
  <pageMargins left="0.17" right="0.17" top="0.75" bottom="0.5" header="0.25" footer="0.25"/>
  <pageSetup scale="89" fitToHeight="6" orientation="landscape" horizontalDpi="200" verticalDpi="200" r:id="rId1"/>
  <headerFooter alignWithMargins="0">
    <oddHeader>&amp;C&amp;"Arial,Bold"&amp;14
Payroll Data
FY 2016 Assessments</oddHeader>
    <oddFooter>&amp;L&amp;D&amp;CPage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E276"/>
  <sheetViews>
    <sheetView workbookViewId="0">
      <pane xSplit="2" ySplit="3" topLeftCell="G231" activePane="bottomRight" state="frozen"/>
      <selection activeCell="D52" sqref="D52"/>
      <selection pane="topRight" activeCell="D52" sqref="D52"/>
      <selection pane="bottomLeft" activeCell="D52" sqref="D52"/>
      <selection pane="bottomRight" activeCell="G245" sqref="G245"/>
    </sheetView>
  </sheetViews>
  <sheetFormatPr defaultRowHeight="12.75" outlineLevelRow="1"/>
  <cols>
    <col min="1" max="1" width="5.28515625" customWidth="1"/>
    <col min="2" max="2" width="19.85546875" customWidth="1"/>
    <col min="3" max="6" width="10.42578125" style="54" hidden="1" customWidth="1"/>
    <col min="7" max="7" width="10.42578125" style="54" customWidth="1"/>
    <col min="8" max="11" width="10.42578125" style="54" hidden="1" customWidth="1"/>
    <col min="12" max="12" width="10.85546875" style="54" bestFit="1" customWidth="1"/>
    <col min="13" max="16" width="10.42578125" style="54" hidden="1" customWidth="1"/>
    <col min="17" max="17" width="10.85546875" style="54" bestFit="1" customWidth="1"/>
    <col min="18" max="18" width="10.7109375" bestFit="1" customWidth="1"/>
    <col min="19" max="19" width="2.140625" customWidth="1"/>
    <col min="20" max="20" width="9" customWidth="1"/>
    <col min="21" max="21" width="2.140625" customWidth="1"/>
    <col min="22" max="23" width="8.5703125" customWidth="1"/>
    <col min="24" max="24" width="8.5703125" bestFit="1" customWidth="1"/>
    <col min="25" max="25" width="1.5703125" customWidth="1"/>
    <col min="26" max="28" width="7.28515625" bestFit="1" customWidth="1"/>
    <col min="29" max="29" width="2.5703125" customWidth="1"/>
  </cols>
  <sheetData>
    <row r="1" spans="1:31">
      <c r="T1" s="1" t="s">
        <v>448</v>
      </c>
      <c r="Z1" s="1"/>
      <c r="AA1" s="1"/>
      <c r="AB1" s="1"/>
      <c r="AC1" s="1"/>
      <c r="AD1" s="1" t="s">
        <v>443</v>
      </c>
    </row>
    <row r="2" spans="1:31">
      <c r="A2" s="19" t="s">
        <v>461</v>
      </c>
      <c r="B2" s="19"/>
      <c r="C2" s="78">
        <v>2012</v>
      </c>
      <c r="D2" s="79"/>
      <c r="E2" s="79"/>
      <c r="F2" s="79"/>
      <c r="G2" s="1" t="s">
        <v>568</v>
      </c>
      <c r="H2" s="78">
        <v>2013</v>
      </c>
      <c r="I2" s="79"/>
      <c r="J2" s="79"/>
      <c r="K2" s="79"/>
      <c r="L2" s="1" t="s">
        <v>572</v>
      </c>
      <c r="M2" s="78">
        <v>2014</v>
      </c>
      <c r="N2" s="79"/>
      <c r="O2" s="79"/>
      <c r="P2" s="79"/>
      <c r="Q2" s="1" t="s">
        <v>581</v>
      </c>
      <c r="R2" s="1" t="s">
        <v>447</v>
      </c>
      <c r="S2" s="1"/>
      <c r="T2" s="1" t="s">
        <v>3</v>
      </c>
      <c r="U2" s="1"/>
      <c r="V2" s="1" t="s">
        <v>567</v>
      </c>
      <c r="W2" s="1" t="s">
        <v>573</v>
      </c>
      <c r="X2" s="1" t="s">
        <v>580</v>
      </c>
      <c r="Y2" s="1"/>
      <c r="Z2" s="1" t="s">
        <v>567</v>
      </c>
      <c r="AA2" s="1" t="s">
        <v>573</v>
      </c>
      <c r="AB2" s="1" t="s">
        <v>580</v>
      </c>
      <c r="AC2" s="1"/>
      <c r="AD2" s="1" t="s">
        <v>447</v>
      </c>
      <c r="AE2" s="1"/>
    </row>
    <row r="3" spans="1:31">
      <c r="A3" s="11" t="s">
        <v>459</v>
      </c>
      <c r="B3" s="11" t="s">
        <v>460</v>
      </c>
      <c r="C3" s="11" t="s">
        <v>463</v>
      </c>
      <c r="D3" s="80" t="s">
        <v>464</v>
      </c>
      <c r="E3" s="80" t="s">
        <v>465</v>
      </c>
      <c r="F3" s="80" t="s">
        <v>466</v>
      </c>
      <c r="G3" s="11" t="s">
        <v>448</v>
      </c>
      <c r="H3" s="11" t="s">
        <v>463</v>
      </c>
      <c r="I3" s="80" t="s">
        <v>464</v>
      </c>
      <c r="J3" s="80" t="s">
        <v>465</v>
      </c>
      <c r="K3" s="80" t="s">
        <v>466</v>
      </c>
      <c r="L3" s="11" t="s">
        <v>448</v>
      </c>
      <c r="M3" s="11" t="s">
        <v>463</v>
      </c>
      <c r="N3" s="80" t="s">
        <v>464</v>
      </c>
      <c r="O3" s="80" t="s">
        <v>465</v>
      </c>
      <c r="P3" s="80" t="s">
        <v>466</v>
      </c>
      <c r="Q3" s="11" t="s">
        <v>448</v>
      </c>
      <c r="R3" s="11" t="s">
        <v>479</v>
      </c>
      <c r="S3" s="11"/>
      <c r="T3" s="11" t="s">
        <v>5</v>
      </c>
      <c r="U3" s="11"/>
      <c r="V3" s="11" t="s">
        <v>449</v>
      </c>
      <c r="W3" s="11" t="s">
        <v>449</v>
      </c>
      <c r="X3" s="11" t="s">
        <v>449</v>
      </c>
      <c r="Y3" s="11"/>
      <c r="Z3" s="11" t="s">
        <v>2</v>
      </c>
      <c r="AA3" s="11" t="s">
        <v>2</v>
      </c>
      <c r="AB3" s="11" t="s">
        <v>2</v>
      </c>
      <c r="AC3" s="11"/>
      <c r="AD3" s="11" t="s">
        <v>450</v>
      </c>
      <c r="AE3" s="11"/>
    </row>
    <row r="4" spans="1:31" ht="3" customHeight="1"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5"/>
      <c r="Z4" s="6"/>
      <c r="AA4" s="6"/>
      <c r="AB4" s="6"/>
      <c r="AD4" s="6"/>
    </row>
    <row r="5" spans="1:31">
      <c r="A5" t="s">
        <v>7</v>
      </c>
      <c r="B5" t="s">
        <v>520</v>
      </c>
      <c r="C5" s="40">
        <v>517.20000000000005</v>
      </c>
      <c r="D5" s="40">
        <v>501.1</v>
      </c>
      <c r="E5" s="40">
        <v>492.9</v>
      </c>
      <c r="F5" s="40">
        <v>486.4</v>
      </c>
      <c r="G5" s="40">
        <f t="shared" ref="G5:G68" si="0">AVERAGE(C5:F5)</f>
        <v>499.4</v>
      </c>
      <c r="H5" s="70">
        <v>472.6</v>
      </c>
      <c r="I5" s="70">
        <v>583.70000000000005</v>
      </c>
      <c r="J5" s="40">
        <v>651.70000000000005</v>
      </c>
      <c r="K5" s="70">
        <v>558.4</v>
      </c>
      <c r="L5" s="40">
        <f t="shared" ref="L5:L68" si="1">AVERAGE(H5:K5)</f>
        <v>566.6</v>
      </c>
      <c r="M5" s="71">
        <v>483</v>
      </c>
      <c r="N5" s="71">
        <v>476</v>
      </c>
      <c r="O5" s="72">
        <v>468</v>
      </c>
      <c r="P5" s="71">
        <v>466</v>
      </c>
      <c r="Q5" s="40">
        <f t="shared" ref="Q5:Q55" si="2">AVERAGE(M5:P5)</f>
        <v>473.25</v>
      </c>
      <c r="R5" s="16">
        <f t="shared" ref="R5:R36" si="3">IF(G5&gt;0,(+G5+(L5*2)+(Q5*3))/6,IF(L5&gt;0,((L5*2)+(Q5*3))/5,Q5))</f>
        <v>508.72499999999997</v>
      </c>
      <c r="T5" s="6">
        <f t="shared" ref="T5:T36" si="4">+R5/$R$267</f>
        <v>2.7318065163029728E-3</v>
      </c>
      <c r="V5" s="23">
        <f>+claims!D5</f>
        <v>0</v>
      </c>
      <c r="W5" s="23">
        <f>+claims!E5</f>
        <v>2</v>
      </c>
      <c r="X5" s="23">
        <f>+claims!F5</f>
        <v>2</v>
      </c>
      <c r="Z5" s="6">
        <f t="shared" ref="Z5:Z54" si="5">IF(G5&gt;100,IF(V5&lt;1,0,+V5/G5),IF(V5&lt;1,0,+V5/100))</f>
        <v>0</v>
      </c>
      <c r="AA5" s="6">
        <f t="shared" ref="AA5:AA54" si="6">IF(L5&gt;100,IF(W5&lt;1,0,+W5/L5),IF(W5&lt;1,0,+W5/100))</f>
        <v>3.5298270384751147E-3</v>
      </c>
      <c r="AB5" s="6">
        <f>IF(Q5&gt;100,IF(X5&lt;1,0,+X5/Q5),IF(X5&lt;1,0,+X5/100))</f>
        <v>4.226096143687269E-3</v>
      </c>
      <c r="AD5" s="6">
        <f t="shared" ref="AD5:AD67" si="7">(+Z5+(AA5*2)+(AB5*3))/6</f>
        <v>3.2896570846686728E-3</v>
      </c>
    </row>
    <row r="6" spans="1:31">
      <c r="A6" t="s">
        <v>8</v>
      </c>
      <c r="B6" t="s">
        <v>521</v>
      </c>
      <c r="C6" s="40">
        <v>737.2</v>
      </c>
      <c r="D6" s="40">
        <v>729.6</v>
      </c>
      <c r="E6" s="40">
        <v>716</v>
      </c>
      <c r="F6" s="40">
        <v>716.4</v>
      </c>
      <c r="G6" s="40">
        <f t="shared" si="0"/>
        <v>724.80000000000007</v>
      </c>
      <c r="H6" s="70">
        <v>702.7</v>
      </c>
      <c r="I6" s="70">
        <v>852</v>
      </c>
      <c r="J6" s="70">
        <v>989</v>
      </c>
      <c r="K6" s="70">
        <v>819</v>
      </c>
      <c r="L6" s="40">
        <f t="shared" si="1"/>
        <v>840.67499999999995</v>
      </c>
      <c r="M6" s="71">
        <v>724</v>
      </c>
      <c r="N6" s="71">
        <v>703</v>
      </c>
      <c r="O6" s="71">
        <v>705</v>
      </c>
      <c r="P6" s="71">
        <v>708</v>
      </c>
      <c r="Q6" s="40">
        <f t="shared" si="2"/>
        <v>710</v>
      </c>
      <c r="R6" s="16">
        <f t="shared" si="3"/>
        <v>756.02499999999998</v>
      </c>
      <c r="T6" s="6">
        <f t="shared" si="4"/>
        <v>4.0597847982465083E-3</v>
      </c>
      <c r="V6" s="23">
        <f>+claims!D6</f>
        <v>0</v>
      </c>
      <c r="W6" s="23">
        <f>+claims!E6</f>
        <v>0</v>
      </c>
      <c r="X6" s="23">
        <f>+claims!F6</f>
        <v>0</v>
      </c>
      <c r="Z6" s="6">
        <f t="shared" si="5"/>
        <v>0</v>
      </c>
      <c r="AA6" s="6">
        <f t="shared" si="6"/>
        <v>0</v>
      </c>
      <c r="AB6" s="6">
        <f>IF(Q6&gt;100,IF(X6&lt;1,0,+X6/Q6),IF(X6&lt;1,0,+X6/100))</f>
        <v>0</v>
      </c>
      <c r="AD6" s="6">
        <f t="shared" si="7"/>
        <v>0</v>
      </c>
    </row>
    <row r="7" spans="1:31">
      <c r="A7" t="s">
        <v>9</v>
      </c>
      <c r="B7" t="s">
        <v>10</v>
      </c>
      <c r="C7" s="40">
        <v>384.9</v>
      </c>
      <c r="D7" s="40">
        <v>382.9</v>
      </c>
      <c r="E7" s="40">
        <v>716</v>
      </c>
      <c r="F7" s="40">
        <v>381.5</v>
      </c>
      <c r="G7" s="40">
        <f t="shared" si="0"/>
        <v>466.32499999999999</v>
      </c>
      <c r="H7" s="70">
        <v>408.1</v>
      </c>
      <c r="I7" s="70">
        <v>485</v>
      </c>
      <c r="J7" s="70">
        <v>483</v>
      </c>
      <c r="K7" s="70">
        <v>385</v>
      </c>
      <c r="L7" s="40">
        <f t="shared" si="1"/>
        <v>440.27499999999998</v>
      </c>
      <c r="M7" s="71">
        <v>385</v>
      </c>
      <c r="N7" s="71">
        <v>379</v>
      </c>
      <c r="O7" s="71">
        <v>378</v>
      </c>
      <c r="P7" s="71">
        <v>379</v>
      </c>
      <c r="Q7" s="40">
        <f t="shared" si="2"/>
        <v>380.25</v>
      </c>
      <c r="R7" s="16">
        <f t="shared" si="3"/>
        <v>414.60416666666669</v>
      </c>
      <c r="T7" s="6">
        <f t="shared" si="4"/>
        <v>2.2263862876531798E-3</v>
      </c>
      <c r="V7" s="23">
        <f>+claims!D7</f>
        <v>0</v>
      </c>
      <c r="W7" s="23">
        <f>+claims!E7</f>
        <v>0</v>
      </c>
      <c r="X7" s="23">
        <f>+claims!F7</f>
        <v>2</v>
      </c>
      <c r="Z7" s="6">
        <f t="shared" si="5"/>
        <v>0</v>
      </c>
      <c r="AA7" s="6">
        <f t="shared" si="6"/>
        <v>0</v>
      </c>
      <c r="AB7" s="6">
        <f>IF(Q7&gt;100,IF(X7&lt;1,0,+X7/Q7),IF(X7&lt;1,0,+X7/100))</f>
        <v>5.2596975673898753E-3</v>
      </c>
      <c r="AD7" s="6">
        <f t="shared" si="7"/>
        <v>2.6298487836949377E-3</v>
      </c>
    </row>
    <row r="8" spans="1:31">
      <c r="A8" t="s">
        <v>11</v>
      </c>
      <c r="B8" t="s">
        <v>12</v>
      </c>
      <c r="C8" s="40">
        <v>152.4</v>
      </c>
      <c r="D8" s="40">
        <v>151.4</v>
      </c>
      <c r="E8" s="40">
        <v>149.4</v>
      </c>
      <c r="F8" s="40">
        <v>151.5</v>
      </c>
      <c r="G8" s="40">
        <f t="shared" si="0"/>
        <v>151.17500000000001</v>
      </c>
      <c r="H8" s="70">
        <v>154.5</v>
      </c>
      <c r="I8" s="70">
        <v>154</v>
      </c>
      <c r="J8" s="70">
        <v>148</v>
      </c>
      <c r="K8" s="70">
        <v>146.5</v>
      </c>
      <c r="L8" s="40">
        <f t="shared" si="1"/>
        <v>150.75</v>
      </c>
      <c r="M8" s="71">
        <v>149</v>
      </c>
      <c r="N8" s="71">
        <v>149</v>
      </c>
      <c r="O8" s="71">
        <v>146</v>
      </c>
      <c r="P8" s="71">
        <v>146</v>
      </c>
      <c r="Q8" s="40">
        <f t="shared" si="2"/>
        <v>147.5</v>
      </c>
      <c r="R8" s="16">
        <f t="shared" si="3"/>
        <v>149.19583333333333</v>
      </c>
      <c r="T8" s="6">
        <f t="shared" si="4"/>
        <v>8.0116791922011353E-4</v>
      </c>
      <c r="V8" s="23">
        <f>+claims!D8</f>
        <v>0</v>
      </c>
      <c r="W8" s="23">
        <f>+claims!E8</f>
        <v>0</v>
      </c>
      <c r="X8" s="23">
        <f>+claims!F8</f>
        <v>0</v>
      </c>
      <c r="Z8" s="6">
        <f t="shared" si="5"/>
        <v>0</v>
      </c>
      <c r="AA8" s="6">
        <f t="shared" si="6"/>
        <v>0</v>
      </c>
      <c r="AB8" s="6">
        <f>IF(Q8&gt;100,IF(X8&lt;1,0,+X8/Q8),IF(X8&lt;1,0,+X8/100))</f>
        <v>0</v>
      </c>
      <c r="AD8" s="6">
        <f t="shared" si="7"/>
        <v>0</v>
      </c>
    </row>
    <row r="9" spans="1:31">
      <c r="A9" t="s">
        <v>13</v>
      </c>
      <c r="B9" t="s">
        <v>14</v>
      </c>
      <c r="C9" s="40">
        <v>25.6</v>
      </c>
      <c r="D9" s="40">
        <v>25.1</v>
      </c>
      <c r="E9" s="40">
        <v>24.6</v>
      </c>
      <c r="F9" s="40">
        <v>25</v>
      </c>
      <c r="G9" s="40">
        <f t="shared" si="0"/>
        <v>25.075000000000003</v>
      </c>
      <c r="H9" s="70">
        <v>22.8</v>
      </c>
      <c r="I9" s="70">
        <v>24.8</v>
      </c>
      <c r="J9" s="70">
        <v>27.2</v>
      </c>
      <c r="K9" s="70">
        <v>24.8</v>
      </c>
      <c r="L9" s="40">
        <f t="shared" si="1"/>
        <v>24.9</v>
      </c>
      <c r="M9" s="71">
        <v>24</v>
      </c>
      <c r="N9" s="71">
        <v>24.4</v>
      </c>
      <c r="O9" s="71">
        <v>24.1</v>
      </c>
      <c r="P9" s="71">
        <v>22.3</v>
      </c>
      <c r="Q9" s="40">
        <f t="shared" si="2"/>
        <v>23.7</v>
      </c>
      <c r="R9" s="16">
        <f t="shared" si="3"/>
        <v>24.329166666666666</v>
      </c>
      <c r="T9" s="6">
        <f t="shared" si="4"/>
        <v>1.3064539001665158E-4</v>
      </c>
      <c r="V9" s="23">
        <f>+claims!D9</f>
        <v>0</v>
      </c>
      <c r="W9" s="23">
        <f>+claims!E9</f>
        <v>0</v>
      </c>
      <c r="X9" s="23">
        <f>+claims!F9</f>
        <v>1</v>
      </c>
      <c r="Z9" s="6">
        <f t="shared" si="5"/>
        <v>0</v>
      </c>
      <c r="AA9" s="6">
        <f t="shared" si="6"/>
        <v>0</v>
      </c>
      <c r="AB9" s="6">
        <f t="shared" ref="AB9:AB57" si="8">IF(Q9&gt;100,IF(X9&lt;1,0,+X9/Q9),IF(X9&lt;1,0,+X9/100))</f>
        <v>0.01</v>
      </c>
      <c r="AD9" s="6">
        <f t="shared" si="7"/>
        <v>5.0000000000000001E-3</v>
      </c>
    </row>
    <row r="10" spans="1:31">
      <c r="A10" t="s">
        <v>15</v>
      </c>
      <c r="B10" t="s">
        <v>16</v>
      </c>
      <c r="C10" s="40">
        <v>30.2</v>
      </c>
      <c r="D10" s="40">
        <v>30</v>
      </c>
      <c r="E10" s="40">
        <v>30</v>
      </c>
      <c r="F10" s="40">
        <v>30</v>
      </c>
      <c r="G10" s="40">
        <f t="shared" si="0"/>
        <v>30.05</v>
      </c>
      <c r="H10" s="70">
        <v>28.4</v>
      </c>
      <c r="I10" s="70">
        <v>28</v>
      </c>
      <c r="J10" s="70">
        <v>27</v>
      </c>
      <c r="K10" s="70">
        <v>26.2</v>
      </c>
      <c r="L10" s="40">
        <f t="shared" si="1"/>
        <v>27.400000000000002</v>
      </c>
      <c r="M10" s="71">
        <v>31</v>
      </c>
      <c r="N10" s="71">
        <v>32</v>
      </c>
      <c r="O10" s="71">
        <v>31</v>
      </c>
      <c r="P10" s="71">
        <v>31.5</v>
      </c>
      <c r="Q10" s="40">
        <f t="shared" si="2"/>
        <v>31.375</v>
      </c>
      <c r="R10" s="16">
        <f t="shared" si="3"/>
        <v>29.829166666666669</v>
      </c>
      <c r="T10" s="6">
        <f t="shared" si="4"/>
        <v>1.6017988476266636E-4</v>
      </c>
      <c r="V10" s="23">
        <f>+claims!D10</f>
        <v>0</v>
      </c>
      <c r="W10" s="23">
        <f>+claims!E10</f>
        <v>0</v>
      </c>
      <c r="X10" s="23">
        <f>+claims!F10</f>
        <v>1</v>
      </c>
      <c r="Z10" s="6">
        <f t="shared" si="5"/>
        <v>0</v>
      </c>
      <c r="AA10" s="6">
        <f t="shared" si="6"/>
        <v>0</v>
      </c>
      <c r="AB10" s="6">
        <f t="shared" si="8"/>
        <v>0.01</v>
      </c>
      <c r="AD10" s="6">
        <f t="shared" si="7"/>
        <v>5.0000000000000001E-3</v>
      </c>
    </row>
    <row r="11" spans="1:31">
      <c r="A11" t="s">
        <v>17</v>
      </c>
      <c r="B11" t="s">
        <v>18</v>
      </c>
      <c r="C11" s="40">
        <v>74.400000000000006</v>
      </c>
      <c r="D11" s="40">
        <v>73.900000000000006</v>
      </c>
      <c r="E11" s="40">
        <v>74</v>
      </c>
      <c r="F11" s="40">
        <v>70.400000000000006</v>
      </c>
      <c r="G11" s="40">
        <f t="shared" si="0"/>
        <v>73.175000000000011</v>
      </c>
      <c r="H11" s="70">
        <v>72.7</v>
      </c>
      <c r="I11" s="70">
        <v>75.099999999999994</v>
      </c>
      <c r="J11" s="70">
        <v>74.7</v>
      </c>
      <c r="K11" s="70">
        <v>70</v>
      </c>
      <c r="L11" s="40">
        <f t="shared" si="1"/>
        <v>73.125</v>
      </c>
      <c r="M11" s="71">
        <v>72</v>
      </c>
      <c r="N11" s="71">
        <v>74</v>
      </c>
      <c r="O11" s="71">
        <v>75</v>
      </c>
      <c r="P11" s="71">
        <v>75</v>
      </c>
      <c r="Q11" s="40">
        <f t="shared" si="2"/>
        <v>74</v>
      </c>
      <c r="R11" s="16">
        <f t="shared" si="3"/>
        <v>73.57083333333334</v>
      </c>
      <c r="T11" s="6">
        <f t="shared" si="4"/>
        <v>3.950686164624109E-4</v>
      </c>
      <c r="V11" s="23">
        <f>+claims!D11</f>
        <v>0</v>
      </c>
      <c r="W11" s="23">
        <f>+claims!E11</f>
        <v>0</v>
      </c>
      <c r="X11" s="23">
        <f>+claims!F11</f>
        <v>0</v>
      </c>
      <c r="Z11" s="6">
        <f t="shared" si="5"/>
        <v>0</v>
      </c>
      <c r="AA11" s="6">
        <f t="shared" si="6"/>
        <v>0</v>
      </c>
      <c r="AB11" s="6">
        <f t="shared" si="8"/>
        <v>0</v>
      </c>
      <c r="AD11" s="6">
        <f t="shared" si="7"/>
        <v>0</v>
      </c>
    </row>
    <row r="12" spans="1:31">
      <c r="A12" t="s">
        <v>19</v>
      </c>
      <c r="B12" t="s">
        <v>20</v>
      </c>
      <c r="C12" s="40">
        <v>18.100000000000001</v>
      </c>
      <c r="D12" s="40">
        <v>18.100000000000001</v>
      </c>
      <c r="E12" s="40">
        <v>20.399999999999999</v>
      </c>
      <c r="F12" s="40">
        <v>24.4</v>
      </c>
      <c r="G12" s="40">
        <f t="shared" si="0"/>
        <v>20.25</v>
      </c>
      <c r="H12" s="70">
        <v>18.2</v>
      </c>
      <c r="I12" s="70">
        <v>17</v>
      </c>
      <c r="J12" s="70">
        <v>20</v>
      </c>
      <c r="K12" s="70">
        <v>28</v>
      </c>
      <c r="L12" s="40">
        <f t="shared" si="1"/>
        <v>20.8</v>
      </c>
      <c r="M12" s="71">
        <v>17.5</v>
      </c>
      <c r="N12" s="71">
        <v>21</v>
      </c>
      <c r="O12" s="71">
        <v>19</v>
      </c>
      <c r="P12" s="71">
        <v>25</v>
      </c>
      <c r="Q12" s="40">
        <f t="shared" si="2"/>
        <v>20.625</v>
      </c>
      <c r="R12" s="16">
        <f t="shared" si="3"/>
        <v>20.620833333333334</v>
      </c>
      <c r="T12" s="6">
        <f t="shared" si="4"/>
        <v>1.1073198068032347E-4</v>
      </c>
      <c r="V12" s="23">
        <f>+claims!D12</f>
        <v>0</v>
      </c>
      <c r="W12" s="23">
        <f>+claims!E12</f>
        <v>0</v>
      </c>
      <c r="X12" s="23">
        <f>+claims!F12</f>
        <v>0</v>
      </c>
      <c r="Z12" s="6">
        <f t="shared" si="5"/>
        <v>0</v>
      </c>
      <c r="AA12" s="6">
        <f t="shared" si="6"/>
        <v>0</v>
      </c>
      <c r="AB12" s="6">
        <f t="shared" si="8"/>
        <v>0</v>
      </c>
      <c r="AD12" s="6">
        <f t="shared" si="7"/>
        <v>0</v>
      </c>
    </row>
    <row r="13" spans="1:31">
      <c r="A13" t="s">
        <v>21</v>
      </c>
      <c r="B13" t="s">
        <v>22</v>
      </c>
      <c r="C13" s="40">
        <v>69.7</v>
      </c>
      <c r="D13" s="40">
        <v>70</v>
      </c>
      <c r="E13" s="40">
        <v>68.3</v>
      </c>
      <c r="F13" s="40">
        <v>67</v>
      </c>
      <c r="G13" s="40">
        <f t="shared" si="0"/>
        <v>68.75</v>
      </c>
      <c r="H13" s="70">
        <v>68.900000000000006</v>
      </c>
      <c r="I13" s="70">
        <v>68</v>
      </c>
      <c r="J13" s="70">
        <v>69</v>
      </c>
      <c r="K13" s="70">
        <v>70</v>
      </c>
      <c r="L13" s="40">
        <f t="shared" si="1"/>
        <v>68.974999999999994</v>
      </c>
      <c r="M13" s="71">
        <v>69</v>
      </c>
      <c r="N13" s="71">
        <v>69</v>
      </c>
      <c r="O13" s="71">
        <v>69</v>
      </c>
      <c r="P13" s="71">
        <v>69</v>
      </c>
      <c r="Q13" s="40">
        <f t="shared" si="2"/>
        <v>69</v>
      </c>
      <c r="R13" s="16">
        <f t="shared" si="3"/>
        <v>68.95</v>
      </c>
      <c r="T13" s="6">
        <f t="shared" si="4"/>
        <v>3.7025516595231211E-4</v>
      </c>
      <c r="V13" s="23">
        <f>+claims!D13</f>
        <v>0</v>
      </c>
      <c r="W13" s="23">
        <f>+claims!E13</f>
        <v>0</v>
      </c>
      <c r="X13" s="23">
        <f>+claims!F13</f>
        <v>0</v>
      </c>
      <c r="Z13" s="6">
        <f t="shared" si="5"/>
        <v>0</v>
      </c>
      <c r="AA13" s="6">
        <f t="shared" si="6"/>
        <v>0</v>
      </c>
      <c r="AB13" s="6">
        <f t="shared" si="8"/>
        <v>0</v>
      </c>
      <c r="AD13" s="6">
        <f t="shared" si="7"/>
        <v>0</v>
      </c>
    </row>
    <row r="14" spans="1:31">
      <c r="A14" t="s">
        <v>23</v>
      </c>
      <c r="B14" t="s">
        <v>24</v>
      </c>
      <c r="C14" s="40">
        <v>189.3</v>
      </c>
      <c r="D14" s="40">
        <v>200.6</v>
      </c>
      <c r="E14" s="40">
        <v>202.8</v>
      </c>
      <c r="F14" s="40">
        <v>202</v>
      </c>
      <c r="G14" s="40">
        <f t="shared" si="0"/>
        <v>198.67500000000001</v>
      </c>
      <c r="H14" s="40">
        <v>201.4</v>
      </c>
      <c r="I14" s="70">
        <v>201.4</v>
      </c>
      <c r="J14" s="70">
        <v>198.5</v>
      </c>
      <c r="K14" s="70">
        <v>198.3</v>
      </c>
      <c r="L14" s="40">
        <f t="shared" si="1"/>
        <v>199.89999999999998</v>
      </c>
      <c r="M14" s="72">
        <v>204</v>
      </c>
      <c r="N14" s="71">
        <v>209.4</v>
      </c>
      <c r="O14" s="71">
        <v>211.3</v>
      </c>
      <c r="P14" s="71">
        <v>214</v>
      </c>
      <c r="Q14" s="40">
        <f t="shared" si="2"/>
        <v>209.67500000000001</v>
      </c>
      <c r="R14" s="16">
        <f t="shared" si="3"/>
        <v>204.58333333333334</v>
      </c>
      <c r="T14" s="6">
        <f t="shared" si="4"/>
        <v>1.0985937060828213E-3</v>
      </c>
      <c r="V14" s="23">
        <f>+claims!D14</f>
        <v>1</v>
      </c>
      <c r="W14" s="23">
        <f>+claims!E14</f>
        <v>1</v>
      </c>
      <c r="X14" s="23">
        <f>+claims!F14</f>
        <v>1</v>
      </c>
      <c r="Z14" s="6">
        <f t="shared" si="5"/>
        <v>5.0333459166981244E-3</v>
      </c>
      <c r="AA14" s="6">
        <f t="shared" si="6"/>
        <v>5.0025012506253134E-3</v>
      </c>
      <c r="AB14" s="6">
        <f t="shared" si="8"/>
        <v>4.7692857994515317E-3</v>
      </c>
      <c r="AD14" s="6">
        <f t="shared" si="7"/>
        <v>4.8910343027172244E-3</v>
      </c>
    </row>
    <row r="15" spans="1:31">
      <c r="A15" t="s">
        <v>25</v>
      </c>
      <c r="B15" t="s">
        <v>26</v>
      </c>
      <c r="C15" s="40">
        <v>3.9</v>
      </c>
      <c r="D15" s="40">
        <v>3.4</v>
      </c>
      <c r="E15" s="40">
        <v>3.6</v>
      </c>
      <c r="F15" s="40">
        <v>4</v>
      </c>
      <c r="G15" s="40">
        <f t="shared" si="0"/>
        <v>3.7250000000000001</v>
      </c>
      <c r="H15" s="70">
        <v>4</v>
      </c>
      <c r="I15" s="70">
        <v>4</v>
      </c>
      <c r="J15" s="70">
        <v>4</v>
      </c>
      <c r="K15" s="70">
        <v>4</v>
      </c>
      <c r="L15" s="40">
        <f t="shared" si="1"/>
        <v>4</v>
      </c>
      <c r="M15" s="71">
        <v>4</v>
      </c>
      <c r="N15" s="71">
        <v>4</v>
      </c>
      <c r="O15" s="71">
        <v>4</v>
      </c>
      <c r="P15" s="71">
        <v>4</v>
      </c>
      <c r="Q15" s="40">
        <f t="shared" si="2"/>
        <v>4</v>
      </c>
      <c r="R15" s="16">
        <f t="shared" si="3"/>
        <v>3.9541666666666671</v>
      </c>
      <c r="T15" s="6">
        <f t="shared" si="4"/>
        <v>2.1233511753006055E-5</v>
      </c>
      <c r="V15" s="23">
        <f>+claims!D15</f>
        <v>0</v>
      </c>
      <c r="W15" s="23">
        <f>+claims!E15</f>
        <v>0</v>
      </c>
      <c r="X15" s="23">
        <f>+claims!F15</f>
        <v>0</v>
      </c>
      <c r="Z15" s="6">
        <f t="shared" si="5"/>
        <v>0</v>
      </c>
      <c r="AA15" s="6">
        <f t="shared" si="6"/>
        <v>0</v>
      </c>
      <c r="AB15" s="6">
        <f t="shared" si="8"/>
        <v>0</v>
      </c>
      <c r="AD15" s="6">
        <f t="shared" si="7"/>
        <v>0</v>
      </c>
    </row>
    <row r="16" spans="1:31">
      <c r="A16" t="s">
        <v>554</v>
      </c>
      <c r="B16" t="s">
        <v>555</v>
      </c>
      <c r="C16" s="40">
        <v>9</v>
      </c>
      <c r="D16" s="40">
        <v>9</v>
      </c>
      <c r="E16" s="40">
        <v>8.6</v>
      </c>
      <c r="F16" s="40">
        <v>8.5</v>
      </c>
      <c r="G16" s="40">
        <f t="shared" si="0"/>
        <v>8.7750000000000004</v>
      </c>
      <c r="H16" s="70">
        <v>8.8000000000000007</v>
      </c>
      <c r="I16" s="70">
        <v>9</v>
      </c>
      <c r="J16" s="70">
        <v>9</v>
      </c>
      <c r="K16" s="70">
        <v>9</v>
      </c>
      <c r="L16" s="40">
        <f t="shared" si="1"/>
        <v>8.9499999999999993</v>
      </c>
      <c r="M16" s="71">
        <v>11</v>
      </c>
      <c r="N16" s="71">
        <v>10</v>
      </c>
      <c r="O16" s="71">
        <v>11</v>
      </c>
      <c r="P16" s="71">
        <v>11</v>
      </c>
      <c r="Q16" s="40">
        <f t="shared" si="2"/>
        <v>10.75</v>
      </c>
      <c r="R16" s="16">
        <f>IF(G16&gt;0,(+G16+(L16*2)+(Q16*3))/6,IF(L16&gt;0,((L16*2)+(Q16*3))/5,Q16))</f>
        <v>9.8208333333333329</v>
      </c>
      <c r="T16" s="6">
        <f t="shared" si="4"/>
        <v>5.2736972815421776E-5</v>
      </c>
      <c r="V16" s="23">
        <f>+claims!D16</f>
        <v>2</v>
      </c>
      <c r="W16" s="23">
        <f>+claims!E16</f>
        <v>0</v>
      </c>
      <c r="X16" s="23">
        <f>+claims!F16</f>
        <v>0</v>
      </c>
      <c r="Z16" s="6">
        <f>IF(G16&gt;100,IF(V16&lt;1,0,+V16/G16),IF(V16&lt;1,0,+V16/100))</f>
        <v>0.02</v>
      </c>
      <c r="AA16" s="6">
        <f>IF(L16&gt;100,IF(W16&lt;1,0,+W16/L16),IF(W16&lt;1,0,+W16/100))</f>
        <v>0</v>
      </c>
      <c r="AB16" s="6">
        <f>IF(Q16&gt;100,IF(X16&lt;1,0,+X16/Q16),IF(X16&lt;1,0,+X16/100))</f>
        <v>0</v>
      </c>
      <c r="AD16" s="6">
        <f t="shared" si="7"/>
        <v>3.3333333333333335E-3</v>
      </c>
    </row>
    <row r="17" spans="1:30">
      <c r="A17" t="s">
        <v>27</v>
      </c>
      <c r="B17" t="s">
        <v>522</v>
      </c>
      <c r="C17" s="40">
        <v>45.1</v>
      </c>
      <c r="D17" s="40">
        <v>45.5</v>
      </c>
      <c r="E17" s="40">
        <v>45.5</v>
      </c>
      <c r="F17" s="40">
        <v>45.7</v>
      </c>
      <c r="G17" s="40">
        <f t="shared" si="0"/>
        <v>45.45</v>
      </c>
      <c r="H17" s="70">
        <v>43.9</v>
      </c>
      <c r="I17" s="70">
        <v>43</v>
      </c>
      <c r="J17" s="70">
        <v>42</v>
      </c>
      <c r="K17" s="70">
        <v>40</v>
      </c>
      <c r="L17" s="40">
        <f t="shared" si="1"/>
        <v>42.225000000000001</v>
      </c>
      <c r="M17" s="71">
        <v>43</v>
      </c>
      <c r="N17" s="71">
        <v>43</v>
      </c>
      <c r="O17" s="71">
        <v>43</v>
      </c>
      <c r="P17" s="71">
        <v>43</v>
      </c>
      <c r="Q17" s="40">
        <f t="shared" si="2"/>
        <v>43</v>
      </c>
      <c r="R17" s="16">
        <f t="shared" si="3"/>
        <v>43.15</v>
      </c>
      <c r="T17" s="6">
        <f t="shared" si="4"/>
        <v>2.3171153605282475E-4</v>
      </c>
      <c r="V17" s="23">
        <f>+claims!D17</f>
        <v>0</v>
      </c>
      <c r="W17" s="23">
        <f>+claims!E17</f>
        <v>1</v>
      </c>
      <c r="X17" s="23">
        <f>+claims!F17</f>
        <v>0</v>
      </c>
      <c r="Z17" s="6">
        <f t="shared" si="5"/>
        <v>0</v>
      </c>
      <c r="AA17" s="6">
        <f t="shared" si="6"/>
        <v>0.01</v>
      </c>
      <c r="AB17" s="6">
        <f t="shared" si="8"/>
        <v>0</v>
      </c>
      <c r="AD17" s="6">
        <f t="shared" si="7"/>
        <v>3.3333333333333335E-3</v>
      </c>
    </row>
    <row r="18" spans="1:30">
      <c r="A18" t="s">
        <v>28</v>
      </c>
      <c r="B18" t="s">
        <v>523</v>
      </c>
      <c r="C18" s="40">
        <v>37.9</v>
      </c>
      <c r="D18" s="40">
        <v>38</v>
      </c>
      <c r="E18" s="40">
        <v>36.700000000000003</v>
      </c>
      <c r="F18" s="40">
        <v>35.9</v>
      </c>
      <c r="G18" s="40">
        <f t="shared" si="0"/>
        <v>37.125</v>
      </c>
      <c r="H18" s="70">
        <v>37.5</v>
      </c>
      <c r="I18" s="70">
        <v>37.200000000000003</v>
      </c>
      <c r="J18" s="70">
        <v>38</v>
      </c>
      <c r="K18" s="70">
        <v>38</v>
      </c>
      <c r="L18" s="40">
        <f t="shared" si="1"/>
        <v>37.674999999999997</v>
      </c>
      <c r="M18" s="71">
        <v>38</v>
      </c>
      <c r="N18" s="71">
        <v>38.799999999999997</v>
      </c>
      <c r="O18" s="71">
        <v>38</v>
      </c>
      <c r="P18" s="71">
        <v>37</v>
      </c>
      <c r="Q18" s="40">
        <f t="shared" si="2"/>
        <v>37.950000000000003</v>
      </c>
      <c r="R18" s="16">
        <f t="shared" si="3"/>
        <v>37.720833333333331</v>
      </c>
      <c r="T18" s="6">
        <f t="shared" si="4"/>
        <v>2.0255740979975112E-4</v>
      </c>
      <c r="V18" s="23">
        <f>+claims!D18</f>
        <v>0</v>
      </c>
      <c r="W18" s="23">
        <f>+claims!E18</f>
        <v>0</v>
      </c>
      <c r="X18" s="23">
        <f>+claims!F18</f>
        <v>0</v>
      </c>
      <c r="Z18" s="6">
        <f t="shared" si="5"/>
        <v>0</v>
      </c>
      <c r="AA18" s="6">
        <f t="shared" si="6"/>
        <v>0</v>
      </c>
      <c r="AB18" s="6">
        <f t="shared" si="8"/>
        <v>0</v>
      </c>
      <c r="AD18" s="6">
        <f t="shared" si="7"/>
        <v>0</v>
      </c>
    </row>
    <row r="19" spans="1:30">
      <c r="A19" t="s">
        <v>29</v>
      </c>
      <c r="B19" t="s">
        <v>524</v>
      </c>
      <c r="C19" s="40">
        <v>31.3</v>
      </c>
      <c r="D19" s="40">
        <v>32.799999999999997</v>
      </c>
      <c r="E19" s="40">
        <v>32.799999999999997</v>
      </c>
      <c r="F19" s="40">
        <v>33</v>
      </c>
      <c r="G19" s="40">
        <f t="shared" si="0"/>
        <v>32.474999999999994</v>
      </c>
      <c r="H19" s="70">
        <v>32.299999999999997</v>
      </c>
      <c r="I19" s="70">
        <v>32</v>
      </c>
      <c r="J19" s="70">
        <v>32</v>
      </c>
      <c r="K19" s="70">
        <v>33</v>
      </c>
      <c r="L19" s="40">
        <f t="shared" si="1"/>
        <v>32.325000000000003</v>
      </c>
      <c r="M19" s="71">
        <v>32</v>
      </c>
      <c r="N19" s="71">
        <v>32</v>
      </c>
      <c r="O19" s="71">
        <v>32</v>
      </c>
      <c r="P19" s="71">
        <v>32</v>
      </c>
      <c r="Q19" s="40">
        <f t="shared" si="2"/>
        <v>32</v>
      </c>
      <c r="R19" s="16">
        <f t="shared" si="3"/>
        <v>32.1875</v>
      </c>
      <c r="T19" s="6">
        <f t="shared" si="4"/>
        <v>1.7284391811588174E-4</v>
      </c>
      <c r="V19" s="23">
        <f>+claims!D19</f>
        <v>0</v>
      </c>
      <c r="W19" s="23">
        <f>+claims!E19</f>
        <v>0</v>
      </c>
      <c r="X19" s="23">
        <f>+claims!F19</f>
        <v>1</v>
      </c>
      <c r="Z19" s="6">
        <f t="shared" si="5"/>
        <v>0</v>
      </c>
      <c r="AA19" s="6">
        <f t="shared" si="6"/>
        <v>0</v>
      </c>
      <c r="AB19" s="6">
        <f t="shared" si="8"/>
        <v>0.01</v>
      </c>
      <c r="AD19" s="6">
        <f t="shared" si="7"/>
        <v>5.0000000000000001E-3</v>
      </c>
    </row>
    <row r="20" spans="1:30">
      <c r="A20" t="s">
        <v>30</v>
      </c>
      <c r="B20" t="s">
        <v>525</v>
      </c>
      <c r="C20" s="40">
        <v>33.1</v>
      </c>
      <c r="D20" s="40">
        <v>32.1</v>
      </c>
      <c r="E20" s="40">
        <v>32.6</v>
      </c>
      <c r="F20" s="40">
        <v>32.4</v>
      </c>
      <c r="G20" s="40">
        <f t="shared" si="0"/>
        <v>32.550000000000004</v>
      </c>
      <c r="H20" s="70">
        <v>34</v>
      </c>
      <c r="I20" s="70">
        <v>34</v>
      </c>
      <c r="J20" s="70">
        <v>36</v>
      </c>
      <c r="K20" s="70">
        <v>34</v>
      </c>
      <c r="L20" s="40">
        <f t="shared" si="1"/>
        <v>34.5</v>
      </c>
      <c r="M20" s="71">
        <v>34</v>
      </c>
      <c r="N20" s="71">
        <v>35</v>
      </c>
      <c r="O20" s="71">
        <v>35</v>
      </c>
      <c r="P20" s="71">
        <v>34</v>
      </c>
      <c r="Q20" s="40">
        <f t="shared" si="2"/>
        <v>34.5</v>
      </c>
      <c r="R20" s="16">
        <f t="shared" si="3"/>
        <v>34.175000000000004</v>
      </c>
      <c r="T20" s="6">
        <f t="shared" si="4"/>
        <v>1.8351661053546436E-4</v>
      </c>
      <c r="V20" s="23">
        <f>+claims!D20</f>
        <v>0</v>
      </c>
      <c r="W20" s="23">
        <f>+claims!E20</f>
        <v>0</v>
      </c>
      <c r="X20" s="23">
        <f>+claims!F20</f>
        <v>0</v>
      </c>
      <c r="Z20" s="6">
        <f t="shared" si="5"/>
        <v>0</v>
      </c>
      <c r="AA20" s="6">
        <f t="shared" si="6"/>
        <v>0</v>
      </c>
      <c r="AB20" s="6">
        <f t="shared" si="8"/>
        <v>0</v>
      </c>
      <c r="AD20" s="6">
        <f t="shared" si="7"/>
        <v>0</v>
      </c>
    </row>
    <row r="21" spans="1:30">
      <c r="A21" t="s">
        <v>31</v>
      </c>
      <c r="B21" t="s">
        <v>526</v>
      </c>
      <c r="C21" s="40">
        <v>57.2</v>
      </c>
      <c r="D21" s="40">
        <v>57.5</v>
      </c>
      <c r="E21" s="40">
        <v>57.8</v>
      </c>
      <c r="F21" s="40">
        <v>57</v>
      </c>
      <c r="G21" s="40">
        <f t="shared" si="0"/>
        <v>57.375</v>
      </c>
      <c r="H21" s="70">
        <v>57.9</v>
      </c>
      <c r="I21" s="70">
        <v>57</v>
      </c>
      <c r="J21" s="70">
        <v>56.5</v>
      </c>
      <c r="K21" s="70">
        <v>58.5</v>
      </c>
      <c r="L21" s="40">
        <f t="shared" si="1"/>
        <v>57.475000000000001</v>
      </c>
      <c r="M21" s="71">
        <v>58</v>
      </c>
      <c r="N21" s="71">
        <v>60</v>
      </c>
      <c r="O21" s="71">
        <v>57</v>
      </c>
      <c r="P21" s="71">
        <v>60</v>
      </c>
      <c r="Q21" s="40">
        <f t="shared" si="2"/>
        <v>58.75</v>
      </c>
      <c r="R21" s="16">
        <f t="shared" si="3"/>
        <v>58.095833333333331</v>
      </c>
      <c r="T21" s="6">
        <f t="shared" si="4"/>
        <v>3.1196928806339664E-4</v>
      </c>
      <c r="V21" s="23">
        <f>+claims!D21</f>
        <v>0</v>
      </c>
      <c r="W21" s="23">
        <f>+claims!E21</f>
        <v>0</v>
      </c>
      <c r="X21" s="23">
        <f>+claims!F21</f>
        <v>0</v>
      </c>
      <c r="Z21" s="6">
        <f t="shared" si="5"/>
        <v>0</v>
      </c>
      <c r="AA21" s="6">
        <f t="shared" si="6"/>
        <v>0</v>
      </c>
      <c r="AB21" s="6">
        <f t="shared" si="8"/>
        <v>0</v>
      </c>
      <c r="AD21" s="6">
        <f t="shared" si="7"/>
        <v>0</v>
      </c>
    </row>
    <row r="22" spans="1:30">
      <c r="A22" t="s">
        <v>32</v>
      </c>
      <c r="B22" t="s">
        <v>527</v>
      </c>
      <c r="C22" s="40">
        <v>15.5</v>
      </c>
      <c r="D22" s="40">
        <v>15.5</v>
      </c>
      <c r="E22" s="40">
        <v>15.5</v>
      </c>
      <c r="F22" s="40">
        <v>15.5</v>
      </c>
      <c r="G22" s="40">
        <f t="shared" si="0"/>
        <v>15.5</v>
      </c>
      <c r="H22" s="70">
        <v>15.7</v>
      </c>
      <c r="I22" s="70">
        <v>15.5</v>
      </c>
      <c r="J22" s="70">
        <v>15.5</v>
      </c>
      <c r="K22" s="70">
        <v>15.5</v>
      </c>
      <c r="L22" s="40">
        <f t="shared" si="1"/>
        <v>15.55</v>
      </c>
      <c r="M22" s="71">
        <v>15.5</v>
      </c>
      <c r="N22" s="71">
        <v>15.5</v>
      </c>
      <c r="O22" s="71">
        <v>15.5</v>
      </c>
      <c r="P22" s="71">
        <v>14.7</v>
      </c>
      <c r="Q22" s="40">
        <f t="shared" si="2"/>
        <v>15.3</v>
      </c>
      <c r="R22" s="16">
        <f t="shared" si="3"/>
        <v>15.416666666666666</v>
      </c>
      <c r="T22" s="6">
        <f t="shared" si="4"/>
        <v>8.2786083757768601E-5</v>
      </c>
      <c r="V22" s="23">
        <f>+claims!D22</f>
        <v>0</v>
      </c>
      <c r="W22" s="23">
        <f>+claims!E22</f>
        <v>0</v>
      </c>
      <c r="X22" s="23">
        <f>+claims!F22</f>
        <v>0</v>
      </c>
      <c r="Z22" s="6">
        <f t="shared" si="5"/>
        <v>0</v>
      </c>
      <c r="AA22" s="6">
        <f t="shared" si="6"/>
        <v>0</v>
      </c>
      <c r="AB22" s="6">
        <f t="shared" si="8"/>
        <v>0</v>
      </c>
      <c r="AD22" s="6">
        <f t="shared" si="7"/>
        <v>0</v>
      </c>
    </row>
    <row r="23" spans="1:30">
      <c r="A23" t="s">
        <v>33</v>
      </c>
      <c r="B23" t="s">
        <v>528</v>
      </c>
      <c r="C23" s="40">
        <v>20</v>
      </c>
      <c r="D23" s="40">
        <v>20</v>
      </c>
      <c r="E23" s="40">
        <v>20</v>
      </c>
      <c r="F23" s="40">
        <v>20</v>
      </c>
      <c r="G23" s="40">
        <f t="shared" si="0"/>
        <v>20</v>
      </c>
      <c r="H23" s="70">
        <v>20</v>
      </c>
      <c r="I23" s="70">
        <v>20.3</v>
      </c>
      <c r="J23" s="70">
        <v>21</v>
      </c>
      <c r="K23" s="70">
        <v>21</v>
      </c>
      <c r="L23" s="40">
        <f t="shared" si="1"/>
        <v>20.574999999999999</v>
      </c>
      <c r="M23" s="71">
        <v>19.600000000000001</v>
      </c>
      <c r="N23" s="71">
        <v>19.8</v>
      </c>
      <c r="O23" s="71">
        <v>20</v>
      </c>
      <c r="P23" s="71">
        <v>19.899999999999999</v>
      </c>
      <c r="Q23" s="40">
        <f t="shared" si="2"/>
        <v>19.825000000000003</v>
      </c>
      <c r="R23" s="16">
        <f t="shared" si="3"/>
        <v>20.104166666666668</v>
      </c>
      <c r="T23" s="6">
        <f t="shared" si="4"/>
        <v>1.0795752814357663E-4</v>
      </c>
      <c r="V23" s="23">
        <f>+claims!D23</f>
        <v>0</v>
      </c>
      <c r="W23" s="23">
        <f>+claims!E23</f>
        <v>0</v>
      </c>
      <c r="X23" s="23">
        <f>+claims!F23</f>
        <v>1</v>
      </c>
      <c r="Z23" s="6">
        <f t="shared" si="5"/>
        <v>0</v>
      </c>
      <c r="AA23" s="6">
        <f t="shared" si="6"/>
        <v>0</v>
      </c>
      <c r="AB23" s="6">
        <f t="shared" si="8"/>
        <v>0.01</v>
      </c>
      <c r="AD23" s="6">
        <f t="shared" si="7"/>
        <v>5.0000000000000001E-3</v>
      </c>
    </row>
    <row r="24" spans="1:30">
      <c r="A24" t="s">
        <v>34</v>
      </c>
      <c r="B24" t="s">
        <v>529</v>
      </c>
      <c r="C24" s="40">
        <v>16.3</v>
      </c>
      <c r="D24" s="40">
        <v>16.600000000000001</v>
      </c>
      <c r="E24" s="40">
        <v>16.2</v>
      </c>
      <c r="F24" s="40">
        <v>16</v>
      </c>
      <c r="G24" s="40">
        <f t="shared" si="0"/>
        <v>16.275000000000002</v>
      </c>
      <c r="H24" s="70">
        <v>16.399999999999999</v>
      </c>
      <c r="I24" s="70">
        <v>16.5</v>
      </c>
      <c r="J24" s="70">
        <v>16.5</v>
      </c>
      <c r="K24" s="70">
        <v>16.5</v>
      </c>
      <c r="L24" s="40">
        <f t="shared" si="1"/>
        <v>16.475000000000001</v>
      </c>
      <c r="M24" s="71">
        <v>16.7</v>
      </c>
      <c r="N24" s="71">
        <v>16.600000000000001</v>
      </c>
      <c r="O24" s="71">
        <v>16.600000000000001</v>
      </c>
      <c r="P24" s="71">
        <v>16.3</v>
      </c>
      <c r="Q24" s="40">
        <f t="shared" si="2"/>
        <v>16.55</v>
      </c>
      <c r="R24" s="16">
        <f t="shared" si="3"/>
        <v>16.479166666666668</v>
      </c>
      <c r="T24" s="6">
        <f t="shared" si="4"/>
        <v>8.8491611151885098E-5</v>
      </c>
      <c r="V24" s="23">
        <f>+claims!D24</f>
        <v>0</v>
      </c>
      <c r="W24" s="23">
        <f>+claims!E24</f>
        <v>0</v>
      </c>
      <c r="X24" s="23">
        <f>+claims!F24</f>
        <v>0</v>
      </c>
      <c r="Z24" s="6">
        <f t="shared" si="5"/>
        <v>0</v>
      </c>
      <c r="AA24" s="6">
        <f t="shared" si="6"/>
        <v>0</v>
      </c>
      <c r="AB24" s="6">
        <f t="shared" si="8"/>
        <v>0</v>
      </c>
      <c r="AD24" s="6">
        <f t="shared" si="7"/>
        <v>0</v>
      </c>
    </row>
    <row r="25" spans="1:30">
      <c r="A25" t="s">
        <v>35</v>
      </c>
      <c r="B25" t="s">
        <v>530</v>
      </c>
      <c r="C25" s="40">
        <v>20.7</v>
      </c>
      <c r="D25" s="40">
        <v>21</v>
      </c>
      <c r="E25" s="40">
        <v>21</v>
      </c>
      <c r="F25" s="40">
        <v>20.3</v>
      </c>
      <c r="G25" s="40">
        <f t="shared" si="0"/>
        <v>20.75</v>
      </c>
      <c r="H25" s="70">
        <v>20</v>
      </c>
      <c r="I25" s="70">
        <v>20</v>
      </c>
      <c r="J25" s="70">
        <v>20</v>
      </c>
      <c r="K25" s="70">
        <v>20</v>
      </c>
      <c r="L25" s="40">
        <f t="shared" si="1"/>
        <v>20</v>
      </c>
      <c r="M25" s="71">
        <v>19.8</v>
      </c>
      <c r="N25" s="71">
        <v>20</v>
      </c>
      <c r="O25" s="71">
        <v>20</v>
      </c>
      <c r="P25" s="71">
        <v>20</v>
      </c>
      <c r="Q25" s="40">
        <f t="shared" si="2"/>
        <v>19.95</v>
      </c>
      <c r="R25" s="16">
        <f t="shared" si="3"/>
        <v>20.099999999999998</v>
      </c>
      <c r="T25" s="6">
        <f t="shared" si="4"/>
        <v>1.0793515352634478E-4</v>
      </c>
      <c r="V25" s="23">
        <f>+claims!D25</f>
        <v>0</v>
      </c>
      <c r="W25" s="23">
        <f>+claims!E25</f>
        <v>1</v>
      </c>
      <c r="X25" s="23">
        <f>+claims!F25</f>
        <v>0</v>
      </c>
      <c r="Z25" s="6">
        <f t="shared" si="5"/>
        <v>0</v>
      </c>
      <c r="AA25" s="6">
        <f t="shared" si="6"/>
        <v>0.01</v>
      </c>
      <c r="AB25" s="6">
        <f t="shared" si="8"/>
        <v>0</v>
      </c>
      <c r="AD25" s="6">
        <f t="shared" si="7"/>
        <v>3.3333333333333335E-3</v>
      </c>
    </row>
    <row r="26" spans="1:30">
      <c r="A26" t="s">
        <v>36</v>
      </c>
      <c r="B26" t="s">
        <v>531</v>
      </c>
      <c r="C26" s="40">
        <v>15.7</v>
      </c>
      <c r="D26" s="40">
        <v>15.7</v>
      </c>
      <c r="E26" s="40">
        <v>15.7</v>
      </c>
      <c r="F26" s="40">
        <v>15.7</v>
      </c>
      <c r="G26" s="40">
        <f t="shared" si="0"/>
        <v>15.7</v>
      </c>
      <c r="H26" s="70">
        <v>15.8</v>
      </c>
      <c r="I26" s="70">
        <v>15.7</v>
      </c>
      <c r="J26" s="70">
        <v>15.7</v>
      </c>
      <c r="K26" s="70">
        <v>15.7</v>
      </c>
      <c r="L26" s="40">
        <f t="shared" si="1"/>
        <v>15.725000000000001</v>
      </c>
      <c r="M26" s="71">
        <v>15.7</v>
      </c>
      <c r="N26" s="71">
        <v>15.7</v>
      </c>
      <c r="O26" s="71">
        <v>15.7</v>
      </c>
      <c r="P26" s="71">
        <v>15.7</v>
      </c>
      <c r="Q26" s="40">
        <f t="shared" si="2"/>
        <v>15.7</v>
      </c>
      <c r="R26" s="16">
        <f t="shared" si="3"/>
        <v>15.708333333333334</v>
      </c>
      <c r="T26" s="6">
        <f t="shared" si="4"/>
        <v>8.4352306963996656E-5</v>
      </c>
      <c r="V26" s="23">
        <f>+claims!D26</f>
        <v>0</v>
      </c>
      <c r="W26" s="23">
        <f>+claims!E26</f>
        <v>0</v>
      </c>
      <c r="X26" s="23">
        <f>+claims!F26</f>
        <v>0</v>
      </c>
      <c r="Z26" s="6">
        <f t="shared" si="5"/>
        <v>0</v>
      </c>
      <c r="AA26" s="6">
        <f t="shared" si="6"/>
        <v>0</v>
      </c>
      <c r="AB26" s="6">
        <f t="shared" si="8"/>
        <v>0</v>
      </c>
      <c r="AD26" s="6">
        <f t="shared" si="7"/>
        <v>0</v>
      </c>
    </row>
    <row r="27" spans="1:30">
      <c r="A27" t="s">
        <v>37</v>
      </c>
      <c r="B27" t="s">
        <v>532</v>
      </c>
      <c r="C27" s="40">
        <v>17</v>
      </c>
      <c r="D27" s="40">
        <v>17</v>
      </c>
      <c r="E27" s="40">
        <v>17</v>
      </c>
      <c r="F27" s="40">
        <v>17</v>
      </c>
      <c r="G27" s="40">
        <f t="shared" si="0"/>
        <v>17</v>
      </c>
      <c r="H27" s="70">
        <v>17</v>
      </c>
      <c r="I27" s="70">
        <v>18</v>
      </c>
      <c r="J27" s="70">
        <v>19</v>
      </c>
      <c r="K27" s="70">
        <v>20</v>
      </c>
      <c r="L27" s="40">
        <f t="shared" si="1"/>
        <v>18.5</v>
      </c>
      <c r="M27" s="71">
        <v>19</v>
      </c>
      <c r="N27" s="71">
        <v>17</v>
      </c>
      <c r="O27" s="71">
        <v>18</v>
      </c>
      <c r="P27" s="71">
        <v>20</v>
      </c>
      <c r="Q27" s="40">
        <f t="shared" si="2"/>
        <v>18.5</v>
      </c>
      <c r="R27" s="16">
        <f t="shared" si="3"/>
        <v>18.25</v>
      </c>
      <c r="T27" s="6">
        <f t="shared" si="4"/>
        <v>9.8000823475412558E-5</v>
      </c>
      <c r="V27" s="23">
        <f>+claims!D27</f>
        <v>0</v>
      </c>
      <c r="W27" s="23">
        <f>+claims!E27</f>
        <v>1</v>
      </c>
      <c r="X27" s="23">
        <f>+claims!F27</f>
        <v>1</v>
      </c>
      <c r="Z27" s="6">
        <f t="shared" si="5"/>
        <v>0</v>
      </c>
      <c r="AA27" s="6">
        <f t="shared" si="6"/>
        <v>0.01</v>
      </c>
      <c r="AB27" s="6">
        <f t="shared" si="8"/>
        <v>0.01</v>
      </c>
      <c r="AD27" s="6">
        <f t="shared" si="7"/>
        <v>8.3333333333333332E-3</v>
      </c>
    </row>
    <row r="28" spans="1:30">
      <c r="A28" t="s">
        <v>38</v>
      </c>
      <c r="B28" t="s">
        <v>533</v>
      </c>
      <c r="C28" s="40">
        <v>15</v>
      </c>
      <c r="D28" s="40">
        <v>14</v>
      </c>
      <c r="E28" s="40">
        <v>14.4</v>
      </c>
      <c r="F28" s="40">
        <v>15</v>
      </c>
      <c r="G28" s="40">
        <f t="shared" si="0"/>
        <v>14.6</v>
      </c>
      <c r="H28" s="70">
        <v>15</v>
      </c>
      <c r="I28" s="70">
        <v>15</v>
      </c>
      <c r="J28" s="70">
        <v>15</v>
      </c>
      <c r="K28" s="70">
        <v>15</v>
      </c>
      <c r="L28" s="40">
        <f t="shared" si="1"/>
        <v>15</v>
      </c>
      <c r="M28" s="71">
        <v>15</v>
      </c>
      <c r="N28" s="71">
        <v>15</v>
      </c>
      <c r="O28" s="71">
        <v>15</v>
      </c>
      <c r="P28" s="71">
        <v>15</v>
      </c>
      <c r="Q28" s="40">
        <f t="shared" si="2"/>
        <v>15</v>
      </c>
      <c r="R28" s="16">
        <f t="shared" si="3"/>
        <v>14.933333333333332</v>
      </c>
      <c r="T28" s="6">
        <f t="shared" si="4"/>
        <v>8.0190628158876385E-5</v>
      </c>
      <c r="V28" s="23">
        <f>+claims!D28</f>
        <v>0</v>
      </c>
      <c r="W28" s="23">
        <f>+claims!E28</f>
        <v>0</v>
      </c>
      <c r="X28" s="23">
        <f>+claims!F28</f>
        <v>0</v>
      </c>
      <c r="Z28" s="6">
        <f t="shared" si="5"/>
        <v>0</v>
      </c>
      <c r="AA28" s="6">
        <f t="shared" si="6"/>
        <v>0</v>
      </c>
      <c r="AB28" s="6">
        <f t="shared" si="8"/>
        <v>0</v>
      </c>
      <c r="AD28" s="6">
        <f t="shared" si="7"/>
        <v>0</v>
      </c>
    </row>
    <row r="29" spans="1:30">
      <c r="A29" t="s">
        <v>39</v>
      </c>
      <c r="B29" t="s">
        <v>534</v>
      </c>
      <c r="C29" s="40">
        <v>31.7</v>
      </c>
      <c r="D29" s="40">
        <v>32</v>
      </c>
      <c r="E29" s="40">
        <v>32</v>
      </c>
      <c r="F29" s="40">
        <v>31.6</v>
      </c>
      <c r="G29" s="40">
        <f t="shared" si="0"/>
        <v>31.825000000000003</v>
      </c>
      <c r="H29" s="70">
        <v>32</v>
      </c>
      <c r="I29" s="70">
        <v>34</v>
      </c>
      <c r="J29" s="70">
        <v>32</v>
      </c>
      <c r="K29" s="70">
        <v>32</v>
      </c>
      <c r="L29" s="40">
        <f t="shared" si="1"/>
        <v>32.5</v>
      </c>
      <c r="M29" s="71">
        <v>32</v>
      </c>
      <c r="N29" s="71">
        <v>32</v>
      </c>
      <c r="O29" s="71">
        <v>32</v>
      </c>
      <c r="P29" s="71">
        <v>32</v>
      </c>
      <c r="Q29" s="40">
        <f t="shared" si="2"/>
        <v>32</v>
      </c>
      <c r="R29" s="16">
        <f t="shared" si="3"/>
        <v>32.137499999999996</v>
      </c>
      <c r="T29" s="6">
        <f t="shared" si="4"/>
        <v>1.7257542270909977E-4</v>
      </c>
      <c r="V29" s="23">
        <f>+claims!D29</f>
        <v>0</v>
      </c>
      <c r="W29" s="23">
        <f>+claims!E29</f>
        <v>0</v>
      </c>
      <c r="X29" s="23">
        <f>+claims!F29</f>
        <v>0</v>
      </c>
      <c r="Z29" s="6">
        <f t="shared" si="5"/>
        <v>0</v>
      </c>
      <c r="AA29" s="6">
        <f t="shared" si="6"/>
        <v>0</v>
      </c>
      <c r="AB29" s="6">
        <f t="shared" si="8"/>
        <v>0</v>
      </c>
      <c r="AD29" s="6">
        <f t="shared" si="7"/>
        <v>0</v>
      </c>
    </row>
    <row r="30" spans="1:30">
      <c r="A30" t="s">
        <v>40</v>
      </c>
      <c r="B30" t="s">
        <v>535</v>
      </c>
      <c r="C30" s="40">
        <v>41.8</v>
      </c>
      <c r="D30" s="40">
        <v>43.1</v>
      </c>
      <c r="E30" s="40">
        <v>40.9</v>
      </c>
      <c r="F30" s="40">
        <v>42.6</v>
      </c>
      <c r="G30" s="40">
        <f t="shared" si="0"/>
        <v>42.1</v>
      </c>
      <c r="H30" s="70">
        <v>41</v>
      </c>
      <c r="I30" s="70">
        <v>42</v>
      </c>
      <c r="J30" s="70">
        <v>41</v>
      </c>
      <c r="K30" s="70">
        <v>41</v>
      </c>
      <c r="L30" s="40">
        <f t="shared" si="1"/>
        <v>41.25</v>
      </c>
      <c r="M30" s="71">
        <v>41</v>
      </c>
      <c r="N30" s="71">
        <v>43</v>
      </c>
      <c r="O30" s="71">
        <v>42</v>
      </c>
      <c r="P30" s="71">
        <v>42</v>
      </c>
      <c r="Q30" s="40">
        <f t="shared" si="2"/>
        <v>42</v>
      </c>
      <c r="R30" s="16">
        <f t="shared" si="3"/>
        <v>41.766666666666666</v>
      </c>
      <c r="T30" s="6">
        <f t="shared" si="4"/>
        <v>2.2428316313185742E-4</v>
      </c>
      <c r="V30" s="23">
        <f>+claims!D30</f>
        <v>1</v>
      </c>
      <c r="W30" s="23">
        <f>+claims!E30</f>
        <v>0</v>
      </c>
      <c r="X30" s="23">
        <f>+claims!F30</f>
        <v>0</v>
      </c>
      <c r="Z30" s="6">
        <f t="shared" si="5"/>
        <v>0.01</v>
      </c>
      <c r="AA30" s="6">
        <f t="shared" si="6"/>
        <v>0</v>
      </c>
      <c r="AB30" s="6">
        <f t="shared" si="8"/>
        <v>0</v>
      </c>
      <c r="AD30" s="6">
        <f t="shared" si="7"/>
        <v>1.6666666666666668E-3</v>
      </c>
    </row>
    <row r="31" spans="1:30">
      <c r="A31" t="s">
        <v>41</v>
      </c>
      <c r="B31" t="s">
        <v>536</v>
      </c>
      <c r="C31" s="40">
        <v>611</v>
      </c>
      <c r="D31" s="40">
        <v>607.6</v>
      </c>
      <c r="E31" s="40">
        <v>607.5</v>
      </c>
      <c r="F31" s="40">
        <v>608.6</v>
      </c>
      <c r="G31" s="40">
        <f t="shared" si="0"/>
        <v>608.67499999999995</v>
      </c>
      <c r="H31" s="70">
        <v>611.20000000000005</v>
      </c>
      <c r="I31" s="70">
        <v>609.5</v>
      </c>
      <c r="J31" s="70">
        <v>609.6</v>
      </c>
      <c r="K31" s="70">
        <v>610.6</v>
      </c>
      <c r="L31" s="40">
        <f t="shared" si="1"/>
        <v>610.22500000000002</v>
      </c>
      <c r="M31" s="71">
        <v>613.6</v>
      </c>
      <c r="N31" s="71">
        <v>614.1</v>
      </c>
      <c r="O31" s="71">
        <v>612.20000000000005</v>
      </c>
      <c r="P31" s="71">
        <v>614</v>
      </c>
      <c r="Q31" s="40">
        <f t="shared" si="2"/>
        <v>613.47500000000002</v>
      </c>
      <c r="R31" s="16">
        <f t="shared" si="3"/>
        <v>611.5916666666667</v>
      </c>
      <c r="T31" s="6">
        <f t="shared" si="4"/>
        <v>3.2841910665223763E-3</v>
      </c>
      <c r="V31" s="23">
        <f>+claims!D31</f>
        <v>2</v>
      </c>
      <c r="W31" s="23">
        <f>+claims!E31</f>
        <v>0</v>
      </c>
      <c r="X31" s="23">
        <f>+claims!F31</f>
        <v>0</v>
      </c>
      <c r="Z31" s="6">
        <f t="shared" si="5"/>
        <v>3.2858257690885945E-3</v>
      </c>
      <c r="AA31" s="6">
        <f t="shared" si="6"/>
        <v>0</v>
      </c>
      <c r="AB31" s="6">
        <f t="shared" si="8"/>
        <v>0</v>
      </c>
      <c r="AD31" s="6">
        <f t="shared" si="7"/>
        <v>5.4763762818143245E-4</v>
      </c>
    </row>
    <row r="32" spans="1:30">
      <c r="A32" t="s">
        <v>42</v>
      </c>
      <c r="B32" t="s">
        <v>43</v>
      </c>
      <c r="C32" s="40">
        <v>13.8</v>
      </c>
      <c r="D32" s="40">
        <v>14</v>
      </c>
      <c r="E32" s="40">
        <v>13.3</v>
      </c>
      <c r="F32" s="40">
        <v>13</v>
      </c>
      <c r="G32" s="40">
        <f t="shared" si="0"/>
        <v>13.525</v>
      </c>
      <c r="H32" s="70">
        <v>12.5</v>
      </c>
      <c r="I32" s="70">
        <v>14</v>
      </c>
      <c r="J32" s="70">
        <v>14</v>
      </c>
      <c r="K32" s="70">
        <v>13</v>
      </c>
      <c r="L32" s="40">
        <f t="shared" si="1"/>
        <v>13.375</v>
      </c>
      <c r="M32" s="71">
        <v>13</v>
      </c>
      <c r="N32" s="71">
        <v>13</v>
      </c>
      <c r="O32" s="71">
        <v>12</v>
      </c>
      <c r="P32" s="71">
        <v>13</v>
      </c>
      <c r="Q32" s="40">
        <f t="shared" si="2"/>
        <v>12.75</v>
      </c>
      <c r="R32" s="16">
        <f t="shared" si="3"/>
        <v>13.0875</v>
      </c>
      <c r="T32" s="6">
        <f t="shared" si="4"/>
        <v>7.0278672725176001E-5</v>
      </c>
      <c r="V32" s="23">
        <f>+claims!D32</f>
        <v>0</v>
      </c>
      <c r="W32" s="23">
        <f>+claims!E32</f>
        <v>0</v>
      </c>
      <c r="X32" s="23">
        <f>+claims!F32</f>
        <v>0</v>
      </c>
      <c r="Z32" s="6">
        <f t="shared" si="5"/>
        <v>0</v>
      </c>
      <c r="AA32" s="6">
        <f t="shared" si="6"/>
        <v>0</v>
      </c>
      <c r="AB32" s="6">
        <f t="shared" si="8"/>
        <v>0</v>
      </c>
      <c r="AD32" s="6">
        <f t="shared" si="7"/>
        <v>0</v>
      </c>
    </row>
    <row r="33" spans="1:30">
      <c r="A33" t="s">
        <v>44</v>
      </c>
      <c r="B33" t="s">
        <v>45</v>
      </c>
      <c r="C33" s="40">
        <v>9.1</v>
      </c>
      <c r="D33" s="40">
        <v>9.1</v>
      </c>
      <c r="E33" s="40">
        <v>9</v>
      </c>
      <c r="F33" s="40">
        <v>9.8000000000000007</v>
      </c>
      <c r="G33" s="40">
        <f t="shared" si="0"/>
        <v>9.25</v>
      </c>
      <c r="H33" s="70">
        <v>9.9</v>
      </c>
      <c r="I33" s="70">
        <v>10.1</v>
      </c>
      <c r="J33" s="70">
        <v>10</v>
      </c>
      <c r="K33" s="70">
        <v>9</v>
      </c>
      <c r="L33" s="40">
        <f t="shared" si="1"/>
        <v>9.75</v>
      </c>
      <c r="M33" s="71">
        <v>9</v>
      </c>
      <c r="N33" s="71">
        <v>10</v>
      </c>
      <c r="O33" s="71">
        <v>10</v>
      </c>
      <c r="P33" s="71">
        <v>10</v>
      </c>
      <c r="Q33" s="40">
        <f t="shared" si="2"/>
        <v>9.75</v>
      </c>
      <c r="R33" s="16">
        <f t="shared" si="3"/>
        <v>9.6666666666666661</v>
      </c>
      <c r="T33" s="6">
        <f t="shared" si="4"/>
        <v>5.1909111977844092E-5</v>
      </c>
      <c r="V33" s="23">
        <f>+claims!D33</f>
        <v>0</v>
      </c>
      <c r="W33" s="23">
        <f>+claims!E33</f>
        <v>0</v>
      </c>
      <c r="X33" s="23">
        <f>+claims!F33</f>
        <v>0</v>
      </c>
      <c r="Z33" s="6">
        <f t="shared" si="5"/>
        <v>0</v>
      </c>
      <c r="AA33" s="6">
        <f t="shared" si="6"/>
        <v>0</v>
      </c>
      <c r="AB33" s="6">
        <f t="shared" si="8"/>
        <v>0</v>
      </c>
      <c r="AD33" s="6">
        <f t="shared" si="7"/>
        <v>0</v>
      </c>
    </row>
    <row r="34" spans="1:30">
      <c r="A34" t="s">
        <v>46</v>
      </c>
      <c r="B34" t="s">
        <v>47</v>
      </c>
      <c r="C34" s="40">
        <v>244.5</v>
      </c>
      <c r="D34" s="40">
        <v>251.3</v>
      </c>
      <c r="E34" s="40">
        <v>264.8</v>
      </c>
      <c r="F34" s="40">
        <v>264.10000000000002</v>
      </c>
      <c r="G34" s="40">
        <f t="shared" si="0"/>
        <v>256.17500000000001</v>
      </c>
      <c r="H34" s="40">
        <v>256.10000000000002</v>
      </c>
      <c r="I34" s="40">
        <v>255.8</v>
      </c>
      <c r="J34" s="40">
        <v>254.6</v>
      </c>
      <c r="K34" s="40">
        <v>251.6</v>
      </c>
      <c r="L34" s="40">
        <f t="shared" si="1"/>
        <v>254.52500000000001</v>
      </c>
      <c r="M34" s="72">
        <v>250.5</v>
      </c>
      <c r="N34" s="72">
        <v>246.4</v>
      </c>
      <c r="O34" s="72">
        <v>242.9</v>
      </c>
      <c r="P34" s="72">
        <v>239.8</v>
      </c>
      <c r="Q34" s="40">
        <f t="shared" si="2"/>
        <v>244.89999999999998</v>
      </c>
      <c r="R34" s="16">
        <f t="shared" si="3"/>
        <v>249.98749999999998</v>
      </c>
      <c r="T34" s="6">
        <f t="shared" si="4"/>
        <v>1.3424099100580655E-3</v>
      </c>
      <c r="V34" s="23">
        <f>+claims!D34</f>
        <v>2</v>
      </c>
      <c r="W34" s="23">
        <f>+claims!E34</f>
        <v>1</v>
      </c>
      <c r="X34" s="23">
        <f>+claims!F34</f>
        <v>1</v>
      </c>
      <c r="Z34" s="6">
        <f t="shared" si="5"/>
        <v>7.8071630721186685E-3</v>
      </c>
      <c r="AA34" s="6">
        <f t="shared" si="6"/>
        <v>3.9288871427168252E-3</v>
      </c>
      <c r="AB34" s="6">
        <f t="shared" si="8"/>
        <v>4.0832993058391182E-3</v>
      </c>
      <c r="AD34" s="6">
        <f t="shared" si="7"/>
        <v>4.652472545844946E-3</v>
      </c>
    </row>
    <row r="35" spans="1:30">
      <c r="A35" t="s">
        <v>48</v>
      </c>
      <c r="B35" t="s">
        <v>49</v>
      </c>
      <c r="C35" s="40">
        <v>4017.5</v>
      </c>
      <c r="D35" s="40">
        <v>4016.7</v>
      </c>
      <c r="E35" s="40">
        <v>4046.5</v>
      </c>
      <c r="F35" s="40">
        <v>4070.9</v>
      </c>
      <c r="G35" s="40">
        <f t="shared" si="0"/>
        <v>4037.9</v>
      </c>
      <c r="H35" s="74">
        <v>4041.1</v>
      </c>
      <c r="I35" s="74">
        <v>4050.4</v>
      </c>
      <c r="J35" s="74">
        <v>4060.2</v>
      </c>
      <c r="K35" s="74">
        <v>4065.9</v>
      </c>
      <c r="L35" s="40">
        <f t="shared" si="1"/>
        <v>4054.4</v>
      </c>
      <c r="M35" s="83">
        <v>4037.8</v>
      </c>
      <c r="N35" s="75">
        <v>4045.1</v>
      </c>
      <c r="O35" s="75">
        <v>4038.3</v>
      </c>
      <c r="P35" s="75">
        <v>4016</v>
      </c>
      <c r="Q35" s="40">
        <f t="shared" si="2"/>
        <v>4034.3</v>
      </c>
      <c r="R35" s="16">
        <f t="shared" si="3"/>
        <v>4041.6000000000004</v>
      </c>
      <c r="T35" s="6">
        <f t="shared" si="4"/>
        <v>2.1703020720998764E-2</v>
      </c>
      <c r="V35" s="23">
        <f>+claims!D35</f>
        <v>24</v>
      </c>
      <c r="W35" s="23">
        <f>+claims!E35</f>
        <v>26</v>
      </c>
      <c r="X35" s="23">
        <f>+claims!F35</f>
        <v>20</v>
      </c>
      <c r="Z35" s="6">
        <f t="shared" si="5"/>
        <v>5.9436835979098041E-3</v>
      </c>
      <c r="AA35" s="6">
        <f t="shared" si="6"/>
        <v>6.4127861089187058E-3</v>
      </c>
      <c r="AB35" s="6">
        <f t="shared" si="8"/>
        <v>4.9574895273033735E-3</v>
      </c>
      <c r="AD35" s="6">
        <f t="shared" si="7"/>
        <v>5.6069540662762223E-3</v>
      </c>
    </row>
    <row r="36" spans="1:30">
      <c r="A36" t="s">
        <v>50</v>
      </c>
      <c r="B36" t="s">
        <v>502</v>
      </c>
      <c r="C36" s="40">
        <v>251.1</v>
      </c>
      <c r="D36" s="40">
        <v>258.60000000000002</v>
      </c>
      <c r="E36" s="40">
        <v>262.10000000000002</v>
      </c>
      <c r="F36" s="40">
        <v>269.10000000000002</v>
      </c>
      <c r="G36" s="40">
        <f t="shared" si="0"/>
        <v>260.22500000000002</v>
      </c>
      <c r="H36" s="74">
        <v>269.5</v>
      </c>
      <c r="I36" s="74">
        <v>271.7</v>
      </c>
      <c r="J36" s="74">
        <v>266</v>
      </c>
      <c r="K36" s="74">
        <v>261.5</v>
      </c>
      <c r="L36" s="40">
        <f t="shared" si="1"/>
        <v>267.17500000000001</v>
      </c>
      <c r="M36" s="83">
        <v>278</v>
      </c>
      <c r="N36" s="75">
        <v>281</v>
      </c>
      <c r="O36" s="75">
        <v>281</v>
      </c>
      <c r="P36" s="75">
        <v>282</v>
      </c>
      <c r="Q36" s="40">
        <f t="shared" si="2"/>
        <v>280.5</v>
      </c>
      <c r="R36" s="16">
        <f t="shared" si="3"/>
        <v>272.67916666666667</v>
      </c>
      <c r="T36" s="6">
        <f t="shared" si="4"/>
        <v>1.4642620755026083E-3</v>
      </c>
      <c r="V36" s="23">
        <f>+claims!D36</f>
        <v>8</v>
      </c>
      <c r="W36" s="23">
        <f>+claims!E36</f>
        <v>6</v>
      </c>
      <c r="X36" s="23">
        <f>+claims!F36</f>
        <v>7</v>
      </c>
      <c r="Z36" s="6">
        <f t="shared" si="5"/>
        <v>3.0742626573157843E-2</v>
      </c>
      <c r="AA36" s="6">
        <f t="shared" si="6"/>
        <v>2.2457190979694956E-2</v>
      </c>
      <c r="AB36" s="6">
        <f t="shared" si="8"/>
        <v>2.4955436720142603E-2</v>
      </c>
      <c r="AD36" s="6">
        <f t="shared" si="7"/>
        <v>2.5087219782162593E-2</v>
      </c>
    </row>
    <row r="37" spans="1:30" s="54" customFormat="1">
      <c r="A37" s="54" t="s">
        <v>51</v>
      </c>
      <c r="B37" s="54" t="s">
        <v>52</v>
      </c>
      <c r="C37" s="40">
        <v>2726</v>
      </c>
      <c r="D37" s="40">
        <v>2707.2</v>
      </c>
      <c r="E37" s="40">
        <v>2683.6</v>
      </c>
      <c r="F37" s="40">
        <v>2682.6</v>
      </c>
      <c r="G37" s="40">
        <f t="shared" si="0"/>
        <v>2699.85</v>
      </c>
      <c r="H37" s="40">
        <f>2624.6-16.2</f>
        <v>2608.4</v>
      </c>
      <c r="I37" s="40">
        <f>2603.6-16.2</f>
        <v>2587.4</v>
      </c>
      <c r="J37" s="40">
        <f>2586.5-16.2</f>
        <v>2570.3000000000002</v>
      </c>
      <c r="K37" s="40">
        <f>2598.6-16.2</f>
        <v>2582.4</v>
      </c>
      <c r="L37" s="40">
        <f t="shared" si="1"/>
        <v>2587.125</v>
      </c>
      <c r="M37" s="73">
        <f>2591.8-12.5</f>
        <v>2579.3000000000002</v>
      </c>
      <c r="N37" s="76">
        <f>2628.9-12.5</f>
        <v>2616.4</v>
      </c>
      <c r="O37" s="76">
        <f>2688.8-12.5</f>
        <v>2676.3</v>
      </c>
      <c r="P37" s="76">
        <f>2723-12.5</f>
        <v>2710.5</v>
      </c>
      <c r="Q37" s="40">
        <f t="shared" si="2"/>
        <v>2645.625</v>
      </c>
      <c r="R37" s="40">
        <f t="shared" ref="R37:R51" si="9">IF(G37&gt;0,(+G37+(L37*2)+(Q37*3))/6,IF(L37&gt;0,((L37*2)+(Q37*3))/5,Q37))</f>
        <v>2635.1624999999999</v>
      </c>
      <c r="T37" s="42">
        <f t="shared" ref="T37:T68" si="10">+R37/$R$267</f>
        <v>1.4150580547480923E-2</v>
      </c>
      <c r="V37" s="43">
        <f>+claims!D37</f>
        <v>15</v>
      </c>
      <c r="W37" s="43">
        <f>+claims!E37</f>
        <v>18</v>
      </c>
      <c r="X37" s="43">
        <f>+claims!F37</f>
        <v>21</v>
      </c>
      <c r="Z37" s="42">
        <f t="shared" si="5"/>
        <v>5.5558642146785932E-3</v>
      </c>
      <c r="AA37" s="42">
        <f t="shared" si="6"/>
        <v>6.9575300768227278E-3</v>
      </c>
      <c r="AB37" s="42">
        <f t="shared" si="8"/>
        <v>7.9376328844790924E-3</v>
      </c>
      <c r="AD37" s="42">
        <f t="shared" si="7"/>
        <v>7.2139705036268877E-3</v>
      </c>
    </row>
    <row r="38" spans="1:30">
      <c r="A38" t="s">
        <v>53</v>
      </c>
      <c r="B38" t="s">
        <v>54</v>
      </c>
      <c r="C38" s="40">
        <v>571.29999999999995</v>
      </c>
      <c r="D38" s="40">
        <v>584.5</v>
      </c>
      <c r="E38" s="40">
        <v>590.4</v>
      </c>
      <c r="F38" s="40">
        <v>600.9</v>
      </c>
      <c r="G38" s="40">
        <f t="shared" si="0"/>
        <v>586.77499999999998</v>
      </c>
      <c r="H38" s="74">
        <v>600.5</v>
      </c>
      <c r="I38" s="74">
        <v>605.6</v>
      </c>
      <c r="J38" s="74">
        <v>611.4</v>
      </c>
      <c r="K38" s="74">
        <v>623.1</v>
      </c>
      <c r="L38" s="40">
        <f t="shared" si="1"/>
        <v>610.15</v>
      </c>
      <c r="M38" s="74">
        <v>609.9</v>
      </c>
      <c r="N38" s="74">
        <v>628.70000000000005</v>
      </c>
      <c r="O38" s="74">
        <v>627.29999999999995</v>
      </c>
      <c r="P38" s="74">
        <v>633.79999999999995</v>
      </c>
      <c r="Q38" s="40">
        <f t="shared" si="2"/>
        <v>624.92499999999995</v>
      </c>
      <c r="R38" s="16">
        <f t="shared" si="9"/>
        <v>613.64166666666654</v>
      </c>
      <c r="T38" s="6">
        <f t="shared" si="10"/>
        <v>3.2951993782004353E-3</v>
      </c>
      <c r="V38" s="23">
        <f>+claims!D38</f>
        <v>4</v>
      </c>
      <c r="W38" s="23">
        <f>+claims!E38</f>
        <v>4</v>
      </c>
      <c r="X38" s="23">
        <f>+claims!F38</f>
        <v>4</v>
      </c>
      <c r="Z38" s="6">
        <f t="shared" si="5"/>
        <v>6.8169230113757405E-3</v>
      </c>
      <c r="AA38" s="6">
        <f t="shared" si="6"/>
        <v>6.5557649758256169E-3</v>
      </c>
      <c r="AB38" s="6">
        <f t="shared" si="8"/>
        <v>6.400768092171061E-3</v>
      </c>
      <c r="AD38" s="6">
        <f t="shared" si="7"/>
        <v>6.521792873256692E-3</v>
      </c>
    </row>
    <row r="39" spans="1:30">
      <c r="A39" t="s">
        <v>55</v>
      </c>
      <c r="B39" t="s">
        <v>56</v>
      </c>
      <c r="C39" s="40">
        <v>151.19999999999999</v>
      </c>
      <c r="D39" s="40">
        <v>152.19999999999999</v>
      </c>
      <c r="E39" s="40">
        <v>152.4</v>
      </c>
      <c r="F39" s="40">
        <v>149.1</v>
      </c>
      <c r="G39" s="40">
        <f t="shared" si="0"/>
        <v>151.22499999999999</v>
      </c>
      <c r="H39" s="74">
        <v>147</v>
      </c>
      <c r="I39" s="74">
        <v>145.30000000000001</v>
      </c>
      <c r="J39" s="74">
        <v>146.4</v>
      </c>
      <c r="K39" s="74">
        <v>145.80000000000001</v>
      </c>
      <c r="L39" s="40">
        <f t="shared" si="1"/>
        <v>146.125</v>
      </c>
      <c r="M39" s="74">
        <v>146.30000000000001</v>
      </c>
      <c r="N39" s="74">
        <v>146.6</v>
      </c>
      <c r="O39" s="74">
        <v>146.80000000000001</v>
      </c>
      <c r="P39" s="74">
        <v>146.19999999999999</v>
      </c>
      <c r="Q39" s="40">
        <f t="shared" si="2"/>
        <v>146.47499999999999</v>
      </c>
      <c r="R39" s="16">
        <f t="shared" si="9"/>
        <v>147.15</v>
      </c>
      <c r="T39" s="6">
        <f t="shared" si="10"/>
        <v>7.9018198215928537E-4</v>
      </c>
      <c r="V39" s="23">
        <f>+claims!D39</f>
        <v>0</v>
      </c>
      <c r="W39" s="23">
        <f>+claims!E39</f>
        <v>1</v>
      </c>
      <c r="X39" s="23">
        <f>+claims!F39</f>
        <v>1</v>
      </c>
      <c r="Z39" s="6">
        <f t="shared" si="5"/>
        <v>0</v>
      </c>
      <c r="AA39" s="6">
        <f t="shared" si="6"/>
        <v>6.8434559452523521E-3</v>
      </c>
      <c r="AB39" s="6">
        <f t="shared" si="8"/>
        <v>6.8271036012971503E-3</v>
      </c>
      <c r="AD39" s="6">
        <f t="shared" si="7"/>
        <v>5.6947037823993586E-3</v>
      </c>
    </row>
    <row r="40" spans="1:30">
      <c r="A40" t="s">
        <v>57</v>
      </c>
      <c r="B40" t="s">
        <v>58</v>
      </c>
      <c r="C40" s="40">
        <v>192.4</v>
      </c>
      <c r="D40" s="40">
        <v>188.5</v>
      </c>
      <c r="E40" s="40">
        <v>185.1</v>
      </c>
      <c r="F40" s="40">
        <v>190.2</v>
      </c>
      <c r="G40" s="40">
        <f t="shared" si="0"/>
        <v>189.05</v>
      </c>
      <c r="H40" s="74">
        <v>188.3</v>
      </c>
      <c r="I40" s="74">
        <v>193</v>
      </c>
      <c r="J40" s="74">
        <v>193</v>
      </c>
      <c r="K40" s="74">
        <v>188</v>
      </c>
      <c r="L40" s="40">
        <f t="shared" si="1"/>
        <v>190.57499999999999</v>
      </c>
      <c r="M40" s="74">
        <v>190.6</v>
      </c>
      <c r="N40" s="74">
        <v>196</v>
      </c>
      <c r="O40" s="74">
        <v>196</v>
      </c>
      <c r="P40" s="74">
        <v>192</v>
      </c>
      <c r="Q40" s="40">
        <f t="shared" si="2"/>
        <v>193.65</v>
      </c>
      <c r="R40" s="16">
        <f t="shared" si="9"/>
        <v>191.85833333333335</v>
      </c>
      <c r="T40" s="6">
        <f t="shared" si="10"/>
        <v>1.0302616250568144E-3</v>
      </c>
      <c r="V40" s="23">
        <f>+claims!D40</f>
        <v>2</v>
      </c>
      <c r="W40" s="23">
        <f>+claims!E40</f>
        <v>1</v>
      </c>
      <c r="X40" s="23">
        <f>+claims!F40</f>
        <v>2</v>
      </c>
      <c r="Z40" s="6">
        <f t="shared" si="5"/>
        <v>1.057921184871727E-2</v>
      </c>
      <c r="AA40" s="6">
        <f t="shared" si="6"/>
        <v>5.2472779745507021E-3</v>
      </c>
      <c r="AB40" s="6">
        <f t="shared" si="8"/>
        <v>1.0327911179963851E-2</v>
      </c>
      <c r="AD40" s="6">
        <f t="shared" si="7"/>
        <v>8.6762502229517039E-3</v>
      </c>
    </row>
    <row r="41" spans="1:30">
      <c r="A41" t="s">
        <v>59</v>
      </c>
      <c r="B41" t="s">
        <v>60</v>
      </c>
      <c r="C41" s="40">
        <v>177</v>
      </c>
      <c r="D41" s="40">
        <v>175.1</v>
      </c>
      <c r="E41" s="40">
        <v>171.5</v>
      </c>
      <c r="F41" s="40">
        <v>176.5</v>
      </c>
      <c r="G41" s="40">
        <f t="shared" si="0"/>
        <v>175.02500000000001</v>
      </c>
      <c r="H41" s="74">
        <v>179.9</v>
      </c>
      <c r="I41" s="74">
        <v>185</v>
      </c>
      <c r="J41" s="74">
        <v>182</v>
      </c>
      <c r="K41" s="74">
        <v>197</v>
      </c>
      <c r="L41" s="40">
        <f t="shared" si="1"/>
        <v>185.97499999999999</v>
      </c>
      <c r="M41" s="74">
        <v>187</v>
      </c>
      <c r="N41" s="74">
        <v>183</v>
      </c>
      <c r="O41" s="74">
        <v>180</v>
      </c>
      <c r="P41" s="74">
        <v>186</v>
      </c>
      <c r="Q41" s="40">
        <f t="shared" si="2"/>
        <v>184</v>
      </c>
      <c r="R41" s="16">
        <f t="shared" si="9"/>
        <v>183.16249999999999</v>
      </c>
      <c r="T41" s="6">
        <f t="shared" si="10"/>
        <v>9.8356579889398638E-4</v>
      </c>
      <c r="V41" s="23">
        <f>+claims!D41</f>
        <v>0</v>
      </c>
      <c r="W41" s="23">
        <f>+claims!E41</f>
        <v>0</v>
      </c>
      <c r="X41" s="23">
        <f>+claims!F41</f>
        <v>0</v>
      </c>
      <c r="Z41" s="6">
        <f t="shared" si="5"/>
        <v>0</v>
      </c>
      <c r="AA41" s="6">
        <f t="shared" si="6"/>
        <v>0</v>
      </c>
      <c r="AB41" s="6">
        <f t="shared" si="8"/>
        <v>0</v>
      </c>
      <c r="AD41" s="6">
        <f t="shared" si="7"/>
        <v>0</v>
      </c>
    </row>
    <row r="42" spans="1:30">
      <c r="A42" t="s">
        <v>61</v>
      </c>
      <c r="B42" t="s">
        <v>537</v>
      </c>
      <c r="C42" s="40">
        <v>91.1</v>
      </c>
      <c r="D42" s="40">
        <v>90.7</v>
      </c>
      <c r="E42" s="40">
        <v>92</v>
      </c>
      <c r="F42" s="40">
        <v>92.4</v>
      </c>
      <c r="G42" s="40">
        <f t="shared" si="0"/>
        <v>91.550000000000011</v>
      </c>
      <c r="H42" s="74">
        <v>94</v>
      </c>
      <c r="I42" s="74">
        <v>99.5</v>
      </c>
      <c r="J42" s="74">
        <v>96.5</v>
      </c>
      <c r="K42" s="74">
        <v>95.5</v>
      </c>
      <c r="L42" s="40">
        <f t="shared" si="1"/>
        <v>96.375</v>
      </c>
      <c r="M42" s="74">
        <v>94.8</v>
      </c>
      <c r="N42" s="74">
        <v>96.8</v>
      </c>
      <c r="O42" s="74">
        <v>97.8</v>
      </c>
      <c r="P42" s="74">
        <v>98.3</v>
      </c>
      <c r="Q42" s="40">
        <f t="shared" si="2"/>
        <v>96.924999999999997</v>
      </c>
      <c r="R42" s="16">
        <f t="shared" si="9"/>
        <v>95.845833333333346</v>
      </c>
      <c r="T42" s="6">
        <f t="shared" si="10"/>
        <v>5.146833201837706E-4</v>
      </c>
      <c r="V42" s="23">
        <f>+claims!D42</f>
        <v>0</v>
      </c>
      <c r="W42" s="23">
        <f>+claims!E42</f>
        <v>1</v>
      </c>
      <c r="X42" s="23">
        <f>+claims!F42</f>
        <v>1</v>
      </c>
      <c r="Z42" s="6">
        <f t="shared" si="5"/>
        <v>0</v>
      </c>
      <c r="AA42" s="6">
        <f t="shared" si="6"/>
        <v>0.01</v>
      </c>
      <c r="AB42" s="6">
        <f t="shared" si="8"/>
        <v>0.01</v>
      </c>
      <c r="AD42" s="6">
        <f t="shared" si="7"/>
        <v>8.3333333333333332E-3</v>
      </c>
    </row>
    <row r="43" spans="1:30">
      <c r="A43" t="s">
        <v>62</v>
      </c>
      <c r="B43" t="s">
        <v>63</v>
      </c>
      <c r="C43" s="40">
        <v>185.9</v>
      </c>
      <c r="D43" s="40">
        <v>186.8</v>
      </c>
      <c r="E43" s="40">
        <v>184.8</v>
      </c>
      <c r="F43" s="40">
        <v>184.2</v>
      </c>
      <c r="G43" s="40">
        <f t="shared" si="0"/>
        <v>185.42500000000001</v>
      </c>
      <c r="H43" s="74">
        <v>178.3</v>
      </c>
      <c r="I43" s="74">
        <v>181.6</v>
      </c>
      <c r="J43" s="74">
        <v>184</v>
      </c>
      <c r="K43" s="74">
        <v>184.5</v>
      </c>
      <c r="L43" s="40">
        <f t="shared" si="1"/>
        <v>182.1</v>
      </c>
      <c r="M43" s="74">
        <v>181.7</v>
      </c>
      <c r="N43" s="74">
        <v>178</v>
      </c>
      <c r="O43" s="74">
        <v>176.8</v>
      </c>
      <c r="P43" s="74">
        <v>185.3</v>
      </c>
      <c r="Q43" s="40">
        <f t="shared" si="2"/>
        <v>180.45</v>
      </c>
      <c r="R43" s="16">
        <f t="shared" si="9"/>
        <v>181.82916666666665</v>
      </c>
      <c r="T43" s="6">
        <f t="shared" si="10"/>
        <v>9.7640592137980097E-4</v>
      </c>
      <c r="V43" s="23">
        <f>+claims!D43</f>
        <v>0</v>
      </c>
      <c r="W43" s="23">
        <f>+claims!E43</f>
        <v>0</v>
      </c>
      <c r="X43" s="23">
        <f>+claims!F43</f>
        <v>0</v>
      </c>
      <c r="Z43" s="6">
        <f t="shared" si="5"/>
        <v>0</v>
      </c>
      <c r="AA43" s="6">
        <f t="shared" si="6"/>
        <v>0</v>
      </c>
      <c r="AB43" s="6">
        <f t="shared" si="8"/>
        <v>0</v>
      </c>
      <c r="AD43" s="6">
        <f t="shared" si="7"/>
        <v>0</v>
      </c>
    </row>
    <row r="44" spans="1:30">
      <c r="A44" t="s">
        <v>64</v>
      </c>
      <c r="B44" t="s">
        <v>538</v>
      </c>
      <c r="C44" s="40">
        <v>3445.7</v>
      </c>
      <c r="D44" s="40">
        <v>3428.4</v>
      </c>
      <c r="E44" s="40">
        <v>3434.3999999999996</v>
      </c>
      <c r="F44" s="40">
        <v>3531.7000000000003</v>
      </c>
      <c r="G44" s="40">
        <f t="shared" si="0"/>
        <v>3460.05</v>
      </c>
      <c r="H44" s="74">
        <v>3480.2000000000003</v>
      </c>
      <c r="I44" s="74">
        <v>3394</v>
      </c>
      <c r="J44" s="74">
        <v>3348</v>
      </c>
      <c r="K44" s="74">
        <v>3176.6</v>
      </c>
      <c r="L44" s="40">
        <f t="shared" si="1"/>
        <v>3349.7000000000003</v>
      </c>
      <c r="M44" s="75">
        <v>3044</v>
      </c>
      <c r="N44" s="75">
        <v>2955.7</v>
      </c>
      <c r="O44" s="75">
        <v>2905.1</v>
      </c>
      <c r="P44" s="75">
        <v>2866.7</v>
      </c>
      <c r="Q44" s="40">
        <f t="shared" si="2"/>
        <v>2942.875</v>
      </c>
      <c r="R44" s="16">
        <f t="shared" si="9"/>
        <v>3164.6791666666668</v>
      </c>
      <c r="T44" s="6">
        <f t="shared" si="10"/>
        <v>1.6994036403770726E-2</v>
      </c>
      <c r="V44" s="23">
        <f>+claims!D44</f>
        <v>64</v>
      </c>
      <c r="W44" s="23">
        <f>+claims!E44</f>
        <v>42</v>
      </c>
      <c r="X44" s="23">
        <f>+claims!F44</f>
        <v>38</v>
      </c>
      <c r="Z44" s="6">
        <f t="shared" si="5"/>
        <v>1.8496842531177293E-2</v>
      </c>
      <c r="AA44" s="6">
        <f t="shared" si="6"/>
        <v>1.2538436277875629E-2</v>
      </c>
      <c r="AB44" s="6">
        <f t="shared" si="8"/>
        <v>1.2912543006413797E-2</v>
      </c>
      <c r="AD44" s="6">
        <f t="shared" si="7"/>
        <v>1.3718557351028324E-2</v>
      </c>
    </row>
    <row r="45" spans="1:30">
      <c r="A45" t="s">
        <v>562</v>
      </c>
      <c r="B45" t="s">
        <v>563</v>
      </c>
      <c r="C45" s="40">
        <v>8.5</v>
      </c>
      <c r="D45" s="40">
        <v>8.3000000000000007</v>
      </c>
      <c r="E45" s="40">
        <v>8.3000000000000007</v>
      </c>
      <c r="F45" s="40">
        <v>8.3000000000000007</v>
      </c>
      <c r="G45" s="40">
        <f t="shared" si="0"/>
        <v>8.3500000000000014</v>
      </c>
      <c r="H45" s="74">
        <v>6.4</v>
      </c>
      <c r="I45" s="74">
        <v>8</v>
      </c>
      <c r="J45" s="74">
        <v>8.5</v>
      </c>
      <c r="K45" s="74">
        <v>7</v>
      </c>
      <c r="L45" s="40">
        <f t="shared" si="1"/>
        <v>7.4749999999999996</v>
      </c>
      <c r="M45" s="74">
        <v>6.6</v>
      </c>
      <c r="N45" s="74">
        <v>6.6</v>
      </c>
      <c r="O45" s="74">
        <v>6.6</v>
      </c>
      <c r="P45" s="74">
        <v>6.6</v>
      </c>
      <c r="Q45" s="40">
        <f t="shared" si="2"/>
        <v>6.6</v>
      </c>
      <c r="R45" s="16">
        <f t="shared" si="9"/>
        <v>7.1833333333333327</v>
      </c>
      <c r="T45" s="6">
        <f t="shared" si="10"/>
        <v>3.8573840107673801E-5</v>
      </c>
      <c r="V45" s="23">
        <f>+claims!D45</f>
        <v>0</v>
      </c>
      <c r="W45" s="23">
        <f>+claims!E45</f>
        <v>0</v>
      </c>
      <c r="X45" s="23">
        <f>+claims!F45</f>
        <v>0</v>
      </c>
      <c r="Z45" s="6">
        <f t="shared" si="5"/>
        <v>0</v>
      </c>
      <c r="AA45" s="6">
        <f t="shared" si="6"/>
        <v>0</v>
      </c>
      <c r="AB45" s="6">
        <f t="shared" si="8"/>
        <v>0</v>
      </c>
      <c r="AD45" s="6">
        <f t="shared" si="7"/>
        <v>0</v>
      </c>
    </row>
    <row r="46" spans="1:30">
      <c r="A46" t="s">
        <v>65</v>
      </c>
      <c r="B46" t="s">
        <v>66</v>
      </c>
      <c r="C46" s="40">
        <v>97.3</v>
      </c>
      <c r="D46" s="40">
        <v>98.2</v>
      </c>
      <c r="E46" s="40">
        <v>96.7</v>
      </c>
      <c r="F46" s="40">
        <v>100.7</v>
      </c>
      <c r="G46" s="40">
        <f t="shared" si="0"/>
        <v>98.224999999999994</v>
      </c>
      <c r="H46" s="74">
        <v>98.6</v>
      </c>
      <c r="I46" s="74">
        <v>103</v>
      </c>
      <c r="J46" s="74">
        <v>104</v>
      </c>
      <c r="K46" s="74">
        <v>102</v>
      </c>
      <c r="L46" s="40">
        <f t="shared" si="1"/>
        <v>101.9</v>
      </c>
      <c r="M46" s="74">
        <v>102</v>
      </c>
      <c r="N46" s="74">
        <v>101</v>
      </c>
      <c r="O46" s="74">
        <v>104</v>
      </c>
      <c r="P46" s="74">
        <v>100</v>
      </c>
      <c r="Q46" s="40">
        <f t="shared" si="2"/>
        <v>101.75</v>
      </c>
      <c r="R46" s="16">
        <f t="shared" si="9"/>
        <v>101.21249999999999</v>
      </c>
      <c r="T46" s="6">
        <f t="shared" si="10"/>
        <v>5.4350182717836676E-4</v>
      </c>
      <c r="V46" s="23">
        <f>+claims!D46</f>
        <v>2</v>
      </c>
      <c r="W46" s="23">
        <f>+claims!E46</f>
        <v>1</v>
      </c>
      <c r="X46" s="23">
        <f>+claims!F46</f>
        <v>1</v>
      </c>
      <c r="Z46" s="6">
        <f t="shared" si="5"/>
        <v>0.02</v>
      </c>
      <c r="AA46" s="6">
        <f t="shared" si="6"/>
        <v>9.8135426889106956E-3</v>
      </c>
      <c r="AB46" s="6">
        <f t="shared" si="8"/>
        <v>9.8280098280098278E-3</v>
      </c>
      <c r="AD46" s="6">
        <f t="shared" si="7"/>
        <v>1.1518519143641812E-2</v>
      </c>
    </row>
    <row r="47" spans="1:30">
      <c r="A47" t="s">
        <v>67</v>
      </c>
      <c r="B47" t="s">
        <v>68</v>
      </c>
      <c r="C47" s="40">
        <v>325.89999999999998</v>
      </c>
      <c r="D47" s="40">
        <v>318.10000000000002</v>
      </c>
      <c r="E47" s="40">
        <v>311</v>
      </c>
      <c r="F47" s="40">
        <v>310.10000000000002</v>
      </c>
      <c r="G47" s="40">
        <f t="shared" si="0"/>
        <v>316.27499999999998</v>
      </c>
      <c r="H47" s="74">
        <v>305.89999999999998</v>
      </c>
      <c r="I47" s="74">
        <v>304</v>
      </c>
      <c r="J47" s="74">
        <v>305.60000000000002</v>
      </c>
      <c r="K47" s="74">
        <v>303</v>
      </c>
      <c r="L47" s="40">
        <f t="shared" si="1"/>
        <v>304.625</v>
      </c>
      <c r="M47" s="74">
        <v>295.89999999999998</v>
      </c>
      <c r="N47" s="74">
        <v>297</v>
      </c>
      <c r="O47" s="74">
        <v>295</v>
      </c>
      <c r="P47" s="74">
        <v>292.5</v>
      </c>
      <c r="Q47" s="40">
        <f t="shared" si="2"/>
        <v>295.10000000000002</v>
      </c>
      <c r="R47" s="16">
        <f t="shared" si="9"/>
        <v>301.80416666666667</v>
      </c>
      <c r="T47" s="6">
        <f t="shared" si="10"/>
        <v>1.6206606499530956E-3</v>
      </c>
      <c r="V47" s="23">
        <f>+claims!D47</f>
        <v>3</v>
      </c>
      <c r="W47" s="23">
        <f>+claims!E47</f>
        <v>2</v>
      </c>
      <c r="X47" s="23">
        <f>+claims!F47</f>
        <v>1</v>
      </c>
      <c r="Z47" s="6">
        <f t="shared" si="5"/>
        <v>9.485416172634575E-3</v>
      </c>
      <c r="AA47" s="6">
        <f t="shared" si="6"/>
        <v>6.5654493229380384E-3</v>
      </c>
      <c r="AB47" s="6">
        <f t="shared" si="8"/>
        <v>3.3886818027787187E-3</v>
      </c>
      <c r="AD47" s="6">
        <f t="shared" si="7"/>
        <v>5.4637267044744678E-3</v>
      </c>
    </row>
    <row r="48" spans="1:30">
      <c r="A48" t="s">
        <v>69</v>
      </c>
      <c r="B48" t="s">
        <v>70</v>
      </c>
      <c r="C48" s="40">
        <v>10.7</v>
      </c>
      <c r="D48" s="40">
        <v>11.7</v>
      </c>
      <c r="E48" s="40">
        <v>11.8</v>
      </c>
      <c r="F48" s="40">
        <v>12</v>
      </c>
      <c r="G48" s="40">
        <f t="shared" si="0"/>
        <v>11.55</v>
      </c>
      <c r="H48" s="74">
        <v>12</v>
      </c>
      <c r="I48" s="74">
        <v>11.7</v>
      </c>
      <c r="J48" s="74">
        <v>10.3</v>
      </c>
      <c r="K48" s="74">
        <v>10.5</v>
      </c>
      <c r="L48" s="40">
        <f t="shared" si="1"/>
        <v>11.125</v>
      </c>
      <c r="M48" s="74">
        <v>12</v>
      </c>
      <c r="N48" s="74">
        <v>14</v>
      </c>
      <c r="O48" s="74">
        <v>13</v>
      </c>
      <c r="P48" s="74">
        <v>11.6</v>
      </c>
      <c r="Q48" s="40">
        <f t="shared" si="2"/>
        <v>12.65</v>
      </c>
      <c r="R48" s="16">
        <f t="shared" si="9"/>
        <v>11.958333333333334</v>
      </c>
      <c r="T48" s="6">
        <f t="shared" si="10"/>
        <v>6.4215151455350249E-5</v>
      </c>
      <c r="V48" s="23">
        <f>+claims!D48</f>
        <v>0</v>
      </c>
      <c r="W48" s="23">
        <f>+claims!E48</f>
        <v>0</v>
      </c>
      <c r="X48" s="23">
        <f>+claims!F48</f>
        <v>0</v>
      </c>
      <c r="Z48" s="6">
        <f t="shared" si="5"/>
        <v>0</v>
      </c>
      <c r="AA48" s="6">
        <f t="shared" si="6"/>
        <v>0</v>
      </c>
      <c r="AB48" s="6">
        <f t="shared" si="8"/>
        <v>0</v>
      </c>
      <c r="AD48" s="6">
        <f t="shared" si="7"/>
        <v>0</v>
      </c>
    </row>
    <row r="49" spans="1:30">
      <c r="A49" t="s">
        <v>71</v>
      </c>
      <c r="B49" t="s">
        <v>72</v>
      </c>
      <c r="C49" s="40">
        <v>11.6</v>
      </c>
      <c r="D49" s="40">
        <v>11.6</v>
      </c>
      <c r="E49" s="40">
        <v>11.6</v>
      </c>
      <c r="F49" s="40">
        <v>10.6</v>
      </c>
      <c r="G49" s="40">
        <f t="shared" si="0"/>
        <v>11.35</v>
      </c>
      <c r="H49" s="74">
        <v>10.6</v>
      </c>
      <c r="I49" s="74">
        <v>10.3</v>
      </c>
      <c r="J49" s="74">
        <v>10.5</v>
      </c>
      <c r="K49" s="74">
        <v>10.6</v>
      </c>
      <c r="L49" s="40">
        <f t="shared" si="1"/>
        <v>10.5</v>
      </c>
      <c r="M49" s="74">
        <v>9.9</v>
      </c>
      <c r="N49" s="74">
        <v>8.1</v>
      </c>
      <c r="O49" s="74">
        <v>6.9</v>
      </c>
      <c r="P49" s="74">
        <v>6.5</v>
      </c>
      <c r="Q49" s="40">
        <f t="shared" si="2"/>
        <v>7.85</v>
      </c>
      <c r="R49" s="16">
        <f t="shared" si="9"/>
        <v>9.3166666666666664</v>
      </c>
      <c r="T49" s="6">
        <f t="shared" si="10"/>
        <v>5.0029644130370432E-5</v>
      </c>
      <c r="V49" s="23">
        <f>+claims!D49</f>
        <v>0</v>
      </c>
      <c r="W49" s="23">
        <f>+claims!E49</f>
        <v>0</v>
      </c>
      <c r="X49" s="23">
        <f>+claims!F49</f>
        <v>0</v>
      </c>
      <c r="Z49" s="6">
        <f t="shared" si="5"/>
        <v>0</v>
      </c>
      <c r="AA49" s="6">
        <f t="shared" si="6"/>
        <v>0</v>
      </c>
      <c r="AB49" s="6">
        <f t="shared" si="8"/>
        <v>0</v>
      </c>
      <c r="AD49" s="6">
        <f t="shared" si="7"/>
        <v>0</v>
      </c>
    </row>
    <row r="50" spans="1:30">
      <c r="A50" t="s">
        <v>73</v>
      </c>
      <c r="B50" t="s">
        <v>74</v>
      </c>
      <c r="C50" s="40">
        <v>7.4</v>
      </c>
      <c r="D50" s="40">
        <v>7.3</v>
      </c>
      <c r="E50" s="40">
        <v>6.5</v>
      </c>
      <c r="F50" s="40">
        <v>7.6</v>
      </c>
      <c r="G50" s="40">
        <f t="shared" si="0"/>
        <v>7.1999999999999993</v>
      </c>
      <c r="H50" s="74">
        <v>6.5</v>
      </c>
      <c r="I50" s="74">
        <v>7</v>
      </c>
      <c r="J50" s="74">
        <v>7</v>
      </c>
      <c r="K50" s="74">
        <v>7</v>
      </c>
      <c r="L50" s="40">
        <f t="shared" si="1"/>
        <v>6.875</v>
      </c>
      <c r="M50" s="74">
        <v>9</v>
      </c>
      <c r="N50" s="74">
        <v>9</v>
      </c>
      <c r="O50" s="74">
        <v>9</v>
      </c>
      <c r="P50" s="74">
        <v>10</v>
      </c>
      <c r="Q50" s="40">
        <f t="shared" si="2"/>
        <v>9.25</v>
      </c>
      <c r="R50" s="16">
        <f t="shared" si="9"/>
        <v>8.1166666666666671</v>
      </c>
      <c r="T50" s="6">
        <f t="shared" si="10"/>
        <v>4.3585754367603578E-5</v>
      </c>
      <c r="V50" s="23">
        <f>+claims!D50</f>
        <v>0</v>
      </c>
      <c r="W50" s="23">
        <f>+claims!E50</f>
        <v>0</v>
      </c>
      <c r="X50" s="23">
        <f>+claims!F50</f>
        <v>0</v>
      </c>
      <c r="Z50" s="6">
        <f t="shared" si="5"/>
        <v>0</v>
      </c>
      <c r="AA50" s="6">
        <f t="shared" si="6"/>
        <v>0</v>
      </c>
      <c r="AB50" s="6">
        <f t="shared" si="8"/>
        <v>0</v>
      </c>
      <c r="AD50" s="6">
        <f t="shared" si="7"/>
        <v>0</v>
      </c>
    </row>
    <row r="51" spans="1:30">
      <c r="A51" t="s">
        <v>75</v>
      </c>
      <c r="B51" t="s">
        <v>76</v>
      </c>
      <c r="C51" s="40">
        <v>32.6</v>
      </c>
      <c r="D51" s="40">
        <v>33</v>
      </c>
      <c r="E51" s="40">
        <v>32.9</v>
      </c>
      <c r="F51" s="40">
        <v>32</v>
      </c>
      <c r="G51" s="40">
        <f t="shared" si="0"/>
        <v>32.625</v>
      </c>
      <c r="H51" s="74">
        <v>32</v>
      </c>
      <c r="I51" s="40">
        <v>31.9</v>
      </c>
      <c r="J51" s="74">
        <v>31.5</v>
      </c>
      <c r="K51" s="74">
        <v>32</v>
      </c>
      <c r="L51" s="40">
        <f t="shared" si="1"/>
        <v>31.85</v>
      </c>
      <c r="M51" s="74">
        <v>32</v>
      </c>
      <c r="N51" s="40">
        <v>28.8</v>
      </c>
      <c r="O51" s="74">
        <v>28.7</v>
      </c>
      <c r="P51" s="74">
        <v>30.7</v>
      </c>
      <c r="Q51" s="40">
        <f t="shared" si="2"/>
        <v>30.05</v>
      </c>
      <c r="R51" s="16">
        <f t="shared" si="9"/>
        <v>31.079166666666669</v>
      </c>
      <c r="T51" s="6">
        <f t="shared" si="10"/>
        <v>1.6689226993221514E-4</v>
      </c>
      <c r="V51" s="23">
        <f>+claims!D51</f>
        <v>1</v>
      </c>
      <c r="W51" s="23">
        <f>+claims!E51</f>
        <v>0</v>
      </c>
      <c r="X51" s="23">
        <f>+claims!F51</f>
        <v>0</v>
      </c>
      <c r="Z51" s="6">
        <f t="shared" si="5"/>
        <v>0.01</v>
      </c>
      <c r="AA51" s="6">
        <f t="shared" si="6"/>
        <v>0</v>
      </c>
      <c r="AB51" s="6">
        <f t="shared" si="8"/>
        <v>0</v>
      </c>
      <c r="AD51" s="6">
        <f t="shared" si="7"/>
        <v>1.6666666666666668E-3</v>
      </c>
    </row>
    <row r="52" spans="1:30">
      <c r="A52" t="s">
        <v>77</v>
      </c>
      <c r="B52" t="s">
        <v>78</v>
      </c>
      <c r="C52" s="40">
        <v>10.1</v>
      </c>
      <c r="D52" s="40">
        <v>9.6999999999999993</v>
      </c>
      <c r="E52" s="40">
        <v>10.5</v>
      </c>
      <c r="F52" s="40">
        <v>10.1</v>
      </c>
      <c r="G52" s="40">
        <f t="shared" si="0"/>
        <v>10.1</v>
      </c>
      <c r="H52" s="74">
        <v>10.1</v>
      </c>
      <c r="I52" s="74">
        <v>10.1</v>
      </c>
      <c r="J52" s="74">
        <v>10.1</v>
      </c>
      <c r="K52" s="74">
        <v>10.1</v>
      </c>
      <c r="L52" s="40">
        <f t="shared" si="1"/>
        <v>10.1</v>
      </c>
      <c r="M52" s="74">
        <v>10.1</v>
      </c>
      <c r="N52" s="74">
        <v>10.1</v>
      </c>
      <c r="O52" s="74">
        <v>10.1</v>
      </c>
      <c r="P52" s="74">
        <v>10.1</v>
      </c>
      <c r="Q52" s="40">
        <f t="shared" si="2"/>
        <v>10.1</v>
      </c>
      <c r="R52" s="16">
        <f t="shared" ref="R52:R102" si="11">IF(G52&gt;0,(+G52+(L52*2)+(Q52*3))/6,IF(L52&gt;0,((L52*2)+(Q52*3))/5,Q52))</f>
        <v>10.1</v>
      </c>
      <c r="T52" s="6">
        <f t="shared" si="10"/>
        <v>5.4236072169954346E-5</v>
      </c>
      <c r="V52" s="23">
        <f>+claims!D52</f>
        <v>0</v>
      </c>
      <c r="W52" s="23">
        <f>+claims!E52</f>
        <v>0</v>
      </c>
      <c r="X52" s="23">
        <f>+claims!F52</f>
        <v>0</v>
      </c>
      <c r="Z52" s="6">
        <f t="shared" si="5"/>
        <v>0</v>
      </c>
      <c r="AA52" s="6">
        <f t="shared" si="6"/>
        <v>0</v>
      </c>
      <c r="AB52" s="6">
        <f t="shared" si="8"/>
        <v>0</v>
      </c>
      <c r="AD52" s="6">
        <f t="shared" si="7"/>
        <v>0</v>
      </c>
    </row>
    <row r="53" spans="1:30">
      <c r="A53" t="s">
        <v>79</v>
      </c>
      <c r="B53" t="s">
        <v>80</v>
      </c>
      <c r="C53" s="40">
        <v>107.3</v>
      </c>
      <c r="D53" s="40">
        <v>106</v>
      </c>
      <c r="E53" s="40">
        <v>106.2</v>
      </c>
      <c r="F53" s="40">
        <v>105.6</v>
      </c>
      <c r="G53" s="40">
        <f t="shared" si="0"/>
        <v>106.27500000000001</v>
      </c>
      <c r="H53" s="74">
        <v>105.5</v>
      </c>
      <c r="I53" s="74">
        <v>107.9</v>
      </c>
      <c r="J53" s="74">
        <v>106.8</v>
      </c>
      <c r="K53" s="74">
        <v>105.6</v>
      </c>
      <c r="L53" s="40">
        <f t="shared" si="1"/>
        <v>106.44999999999999</v>
      </c>
      <c r="M53" s="74">
        <v>104.6</v>
      </c>
      <c r="N53" s="74">
        <v>105</v>
      </c>
      <c r="O53" s="74">
        <v>105.2</v>
      </c>
      <c r="P53" s="74">
        <v>106.1</v>
      </c>
      <c r="Q53" s="40">
        <f t="shared" si="2"/>
        <v>105.22499999999999</v>
      </c>
      <c r="R53" s="16">
        <f t="shared" si="11"/>
        <v>105.80833333333332</v>
      </c>
      <c r="T53" s="6">
        <f t="shared" si="10"/>
        <v>5.681810299850745E-4</v>
      </c>
      <c r="V53" s="23">
        <f>+claims!D53</f>
        <v>0</v>
      </c>
      <c r="W53" s="23">
        <f>+claims!E53</f>
        <v>0</v>
      </c>
      <c r="X53" s="23">
        <f>+claims!F53</f>
        <v>0</v>
      </c>
      <c r="Z53" s="6">
        <f t="shared" si="5"/>
        <v>0</v>
      </c>
      <c r="AA53" s="6">
        <f t="shared" si="6"/>
        <v>0</v>
      </c>
      <c r="AB53" s="6">
        <f t="shared" si="8"/>
        <v>0</v>
      </c>
      <c r="AD53" s="6">
        <f t="shared" si="7"/>
        <v>0</v>
      </c>
    </row>
    <row r="54" spans="1:30">
      <c r="A54" t="s">
        <v>81</v>
      </c>
      <c r="B54" t="s">
        <v>503</v>
      </c>
      <c r="C54" s="40">
        <v>306.60000000000002</v>
      </c>
      <c r="D54" s="40">
        <v>306.39999999999998</v>
      </c>
      <c r="E54" s="40">
        <v>305.3</v>
      </c>
      <c r="F54" s="40">
        <v>303.60000000000002</v>
      </c>
      <c r="G54" s="40">
        <f t="shared" si="0"/>
        <v>305.47500000000002</v>
      </c>
      <c r="H54" s="74">
        <v>298.7</v>
      </c>
      <c r="I54" s="74">
        <v>300.2</v>
      </c>
      <c r="J54" s="74">
        <v>300.60000000000002</v>
      </c>
      <c r="K54" s="74">
        <v>301.7</v>
      </c>
      <c r="L54" s="40">
        <f t="shared" si="1"/>
        <v>300.3</v>
      </c>
      <c r="M54" s="74">
        <v>293</v>
      </c>
      <c r="N54" s="74">
        <v>295.60000000000002</v>
      </c>
      <c r="O54" s="74">
        <v>297.8</v>
      </c>
      <c r="P54" s="74">
        <v>302.7</v>
      </c>
      <c r="Q54" s="40">
        <f t="shared" si="2"/>
        <v>297.27500000000003</v>
      </c>
      <c r="R54" s="16">
        <f t="shared" si="11"/>
        <v>299.65000000000003</v>
      </c>
      <c r="T54" s="6">
        <f t="shared" si="10"/>
        <v>1.6090929728442397E-3</v>
      </c>
      <c r="V54" s="23">
        <f>+claims!D54</f>
        <v>2</v>
      </c>
      <c r="W54" s="23">
        <f>+claims!E54</f>
        <v>4</v>
      </c>
      <c r="X54" s="23">
        <f>+claims!F54</f>
        <v>4</v>
      </c>
      <c r="Z54" s="6">
        <f t="shared" si="5"/>
        <v>6.5471806203453633E-3</v>
      </c>
      <c r="AA54" s="6">
        <f t="shared" si="6"/>
        <v>1.332001332001332E-2</v>
      </c>
      <c r="AB54" s="6">
        <f t="shared" si="8"/>
        <v>1.3455554621142039E-2</v>
      </c>
      <c r="AD54" s="6">
        <f t="shared" si="7"/>
        <v>1.2258978520633021E-2</v>
      </c>
    </row>
    <row r="55" spans="1:30">
      <c r="A55" t="s">
        <v>82</v>
      </c>
      <c r="B55" t="s">
        <v>83</v>
      </c>
      <c r="C55" s="40">
        <v>4.5</v>
      </c>
      <c r="D55" s="40">
        <v>5</v>
      </c>
      <c r="E55" s="40">
        <v>5</v>
      </c>
      <c r="F55" s="40">
        <v>5</v>
      </c>
      <c r="G55" s="40">
        <f t="shared" si="0"/>
        <v>4.875</v>
      </c>
      <c r="H55" s="74">
        <v>5</v>
      </c>
      <c r="I55" s="74">
        <v>5</v>
      </c>
      <c r="J55" s="74">
        <v>5</v>
      </c>
      <c r="K55" s="74">
        <v>5</v>
      </c>
      <c r="L55" s="40">
        <f t="shared" si="1"/>
        <v>5</v>
      </c>
      <c r="M55" s="74">
        <v>6</v>
      </c>
      <c r="N55" s="74">
        <v>6</v>
      </c>
      <c r="O55" s="74">
        <v>6</v>
      </c>
      <c r="P55" s="74">
        <v>5</v>
      </c>
      <c r="Q55" s="40">
        <f t="shared" si="2"/>
        <v>5.75</v>
      </c>
      <c r="R55" s="16">
        <f t="shared" si="11"/>
        <v>5.354166666666667</v>
      </c>
      <c r="T55" s="6">
        <f t="shared" si="10"/>
        <v>2.875138314290072E-5</v>
      </c>
      <c r="V55" s="23">
        <f>+claims!D55</f>
        <v>0</v>
      </c>
      <c r="W55" s="23">
        <f>+claims!E55</f>
        <v>0</v>
      </c>
      <c r="X55" s="23">
        <f>+claims!F55</f>
        <v>0</v>
      </c>
      <c r="Z55" s="6">
        <f t="shared" ref="Z55:Z102" si="12">IF(G55&gt;100,IF(V55&lt;1,0,+V55/G55),IF(V55&lt;1,0,+V55/100))</f>
        <v>0</v>
      </c>
      <c r="AA55" s="6">
        <f t="shared" ref="AA55:AA102" si="13">IF(L55&gt;100,IF(W55&lt;1,0,+W55/L55),IF(W55&lt;1,0,+W55/100))</f>
        <v>0</v>
      </c>
      <c r="AB55" s="6">
        <f t="shared" si="8"/>
        <v>0</v>
      </c>
      <c r="AD55" s="6">
        <f t="shared" si="7"/>
        <v>0</v>
      </c>
    </row>
    <row r="56" spans="1:30">
      <c r="A56" t="s">
        <v>84</v>
      </c>
      <c r="B56" s="36" t="s">
        <v>566</v>
      </c>
      <c r="C56" s="40">
        <v>586</v>
      </c>
      <c r="D56" s="40">
        <v>594.20000000000005</v>
      </c>
      <c r="E56" s="40">
        <v>591.70000000000005</v>
      </c>
      <c r="F56" s="40">
        <v>601.9</v>
      </c>
      <c r="G56" s="40">
        <f t="shared" si="0"/>
        <v>593.45000000000005</v>
      </c>
      <c r="H56" s="74">
        <v>616.1</v>
      </c>
      <c r="I56" s="74">
        <v>614.1</v>
      </c>
      <c r="J56" s="74">
        <v>616.9</v>
      </c>
      <c r="K56" s="74">
        <v>617.70000000000005</v>
      </c>
      <c r="L56" s="40">
        <f t="shared" si="1"/>
        <v>616.20000000000005</v>
      </c>
      <c r="M56" s="74">
        <v>557</v>
      </c>
      <c r="N56" s="74">
        <v>529</v>
      </c>
      <c r="O56" s="74">
        <v>525</v>
      </c>
      <c r="P56" s="74">
        <v>518</v>
      </c>
      <c r="Q56" s="40">
        <f t="shared" ref="Q56:Q105" si="14">AVERAGE(M56:P56)</f>
        <v>532.25</v>
      </c>
      <c r="R56" s="16">
        <f t="shared" si="11"/>
        <v>570.43333333333339</v>
      </c>
      <c r="T56" s="6">
        <f t="shared" si="10"/>
        <v>3.0631745975063661E-3</v>
      </c>
      <c r="V56" s="23">
        <f>+claims!D56</f>
        <v>35</v>
      </c>
      <c r="W56" s="23">
        <f>+claims!E56</f>
        <v>30</v>
      </c>
      <c r="X56" s="23">
        <f>+claims!F56</f>
        <v>22</v>
      </c>
      <c r="Z56" s="6">
        <f t="shared" si="12"/>
        <v>5.8977167410902344E-2</v>
      </c>
      <c r="AA56" s="6">
        <f t="shared" si="13"/>
        <v>4.8685491723466402E-2</v>
      </c>
      <c r="AB56" s="6">
        <f t="shared" si="8"/>
        <v>4.133395960544857E-2</v>
      </c>
      <c r="AD56" s="6">
        <f t="shared" si="7"/>
        <v>4.6725004945696813E-2</v>
      </c>
    </row>
    <row r="57" spans="1:30">
      <c r="A57" t="s">
        <v>85</v>
      </c>
      <c r="B57" t="s">
        <v>86</v>
      </c>
      <c r="C57" s="40">
        <v>328.2</v>
      </c>
      <c r="D57" s="40">
        <v>332.2</v>
      </c>
      <c r="E57" s="40">
        <v>324.3</v>
      </c>
      <c r="F57" s="40">
        <v>326.29999999999995</v>
      </c>
      <c r="G57" s="40">
        <f t="shared" si="0"/>
        <v>327.75</v>
      </c>
      <c r="H57" s="74">
        <v>355.7</v>
      </c>
      <c r="I57" s="74">
        <v>357.8</v>
      </c>
      <c r="J57" s="74">
        <v>363</v>
      </c>
      <c r="K57" s="74">
        <v>363.5</v>
      </c>
      <c r="L57" s="40">
        <f t="shared" si="1"/>
        <v>360</v>
      </c>
      <c r="M57" s="74">
        <v>360</v>
      </c>
      <c r="N57" s="74">
        <v>365.5</v>
      </c>
      <c r="O57" s="74">
        <v>374</v>
      </c>
      <c r="P57" s="74">
        <v>388.9</v>
      </c>
      <c r="Q57" s="40">
        <f t="shared" si="14"/>
        <v>372.1</v>
      </c>
      <c r="R57" s="16">
        <f t="shared" si="11"/>
        <v>360.67500000000001</v>
      </c>
      <c r="T57" s="6">
        <f t="shared" si="10"/>
        <v>1.9367916168216124E-3</v>
      </c>
      <c r="V57" s="23">
        <f>+claims!D57</f>
        <v>6</v>
      </c>
      <c r="W57" s="23">
        <f>+claims!E57</f>
        <v>4</v>
      </c>
      <c r="X57" s="23">
        <f>+claims!F57</f>
        <v>5</v>
      </c>
      <c r="Z57" s="6">
        <f t="shared" si="12"/>
        <v>1.8306636155606407E-2</v>
      </c>
      <c r="AA57" s="6">
        <f t="shared" si="13"/>
        <v>1.1111111111111112E-2</v>
      </c>
      <c r="AB57" s="6">
        <f t="shared" si="8"/>
        <v>1.3437248051599031E-2</v>
      </c>
      <c r="AD57" s="6">
        <f t="shared" si="7"/>
        <v>1.3473433755437622E-2</v>
      </c>
    </row>
    <row r="58" spans="1:30">
      <c r="A58" t="s">
        <v>87</v>
      </c>
      <c r="B58" t="s">
        <v>88</v>
      </c>
      <c r="C58" s="40">
        <v>8126.5</v>
      </c>
      <c r="D58" s="40">
        <v>8139.7</v>
      </c>
      <c r="E58" s="40">
        <v>8162.9</v>
      </c>
      <c r="F58" s="40">
        <v>8573.9</v>
      </c>
      <c r="G58" s="40">
        <f t="shared" si="0"/>
        <v>8250.75</v>
      </c>
      <c r="H58" s="74">
        <v>8481.9</v>
      </c>
      <c r="I58" s="74">
        <v>8620.1</v>
      </c>
      <c r="J58" s="74">
        <v>8751.1</v>
      </c>
      <c r="K58" s="74">
        <v>8986.1</v>
      </c>
      <c r="L58" s="40">
        <f t="shared" si="1"/>
        <v>8709.7999999999993</v>
      </c>
      <c r="M58" s="75">
        <v>8976.9</v>
      </c>
      <c r="N58" s="75">
        <v>9035.4</v>
      </c>
      <c r="O58" s="75">
        <v>8986.7000000000007</v>
      </c>
      <c r="P58" s="75">
        <v>9077.4</v>
      </c>
      <c r="Q58" s="40">
        <f t="shared" si="14"/>
        <v>9019.1</v>
      </c>
      <c r="R58" s="16">
        <f t="shared" si="11"/>
        <v>8787.9416666666675</v>
      </c>
      <c r="T58" s="6">
        <f t="shared" si="10"/>
        <v>4.7190439451354683E-2</v>
      </c>
      <c r="V58" s="23">
        <f>+claims!D58</f>
        <v>373</v>
      </c>
      <c r="W58" s="23">
        <f>+claims!E58</f>
        <v>384</v>
      </c>
      <c r="X58" s="23">
        <f>+claims!F58</f>
        <v>403</v>
      </c>
      <c r="Z58" s="6">
        <f t="shared" si="12"/>
        <v>4.5208011392903674E-2</v>
      </c>
      <c r="AA58" s="6">
        <f t="shared" si="13"/>
        <v>4.4088268387333811E-2</v>
      </c>
      <c r="AB58" s="6">
        <f t="shared" ref="AB58:AB108" si="15">IF(Q58&gt;100,IF(X58&lt;1,0,+X58/Q58),IF(X58&lt;1,0,+X58/100))</f>
        <v>4.4682950627002692E-2</v>
      </c>
      <c r="AD58" s="6">
        <f t="shared" si="7"/>
        <v>4.4572233341429894E-2</v>
      </c>
    </row>
    <row r="59" spans="1:30">
      <c r="A59" t="s">
        <v>89</v>
      </c>
      <c r="B59" s="36" t="s">
        <v>564</v>
      </c>
      <c r="C59" s="40">
        <v>36.799999999999997</v>
      </c>
      <c r="D59" s="40">
        <v>36.6</v>
      </c>
      <c r="E59" s="40">
        <v>35.5</v>
      </c>
      <c r="F59" s="40">
        <v>36.700000000000003</v>
      </c>
      <c r="G59" s="40">
        <f t="shared" si="0"/>
        <v>36.400000000000006</v>
      </c>
      <c r="H59" s="74">
        <v>37</v>
      </c>
      <c r="I59" s="74">
        <v>37</v>
      </c>
      <c r="J59" s="74">
        <v>36.4</v>
      </c>
      <c r="K59" s="74">
        <v>37</v>
      </c>
      <c r="L59" s="40">
        <f t="shared" si="1"/>
        <v>36.85</v>
      </c>
      <c r="M59" s="74">
        <v>45</v>
      </c>
      <c r="N59" s="74">
        <v>41.9</v>
      </c>
      <c r="O59" s="74">
        <v>43.2</v>
      </c>
      <c r="P59" s="74">
        <v>43.2</v>
      </c>
      <c r="Q59" s="40">
        <f t="shared" si="14"/>
        <v>43.325000000000003</v>
      </c>
      <c r="R59" s="16">
        <f t="shared" si="11"/>
        <v>40.01250000000001</v>
      </c>
      <c r="T59" s="6">
        <f t="shared" si="10"/>
        <v>2.1486344927725733E-4</v>
      </c>
      <c r="V59" s="23">
        <f>+claims!D59</f>
        <v>0</v>
      </c>
      <c r="W59" s="23">
        <f>+claims!E59</f>
        <v>0</v>
      </c>
      <c r="X59" s="23">
        <f>+claims!F59</f>
        <v>0</v>
      </c>
      <c r="Z59" s="6">
        <f t="shared" si="12"/>
        <v>0</v>
      </c>
      <c r="AA59" s="6">
        <f t="shared" si="13"/>
        <v>0</v>
      </c>
      <c r="AB59" s="6">
        <f t="shared" si="15"/>
        <v>0</v>
      </c>
      <c r="AD59" s="6">
        <f t="shared" si="7"/>
        <v>0</v>
      </c>
    </row>
    <row r="60" spans="1:30">
      <c r="A60" t="s">
        <v>90</v>
      </c>
      <c r="B60" t="s">
        <v>91</v>
      </c>
      <c r="C60" s="40">
        <v>15.4</v>
      </c>
      <c r="D60" s="40">
        <v>14.8</v>
      </c>
      <c r="E60" s="40">
        <v>14.8</v>
      </c>
      <c r="F60" s="40">
        <v>15.4</v>
      </c>
      <c r="G60" s="40">
        <f t="shared" si="0"/>
        <v>15.1</v>
      </c>
      <c r="H60" s="74">
        <v>11.4</v>
      </c>
      <c r="I60" s="74">
        <v>11.8</v>
      </c>
      <c r="J60" s="74">
        <v>13.4</v>
      </c>
      <c r="K60" s="74">
        <v>13.4</v>
      </c>
      <c r="L60" s="40">
        <f t="shared" si="1"/>
        <v>12.5</v>
      </c>
      <c r="M60" s="74">
        <v>14.9</v>
      </c>
      <c r="N60" s="74">
        <v>14.9</v>
      </c>
      <c r="O60" s="74">
        <v>15.3</v>
      </c>
      <c r="P60" s="74">
        <v>13.4</v>
      </c>
      <c r="Q60" s="40">
        <f t="shared" si="14"/>
        <v>14.625</v>
      </c>
      <c r="R60" s="16">
        <f t="shared" si="11"/>
        <v>13.995833333333332</v>
      </c>
      <c r="T60" s="6">
        <f t="shared" si="10"/>
        <v>7.515633928171478E-5</v>
      </c>
      <c r="V60" s="23">
        <f>+claims!D60</f>
        <v>0</v>
      </c>
      <c r="W60" s="23">
        <f>+claims!E60</f>
        <v>0</v>
      </c>
      <c r="X60" s="23">
        <f>+claims!F60</f>
        <v>0</v>
      </c>
      <c r="Z60" s="6">
        <f t="shared" si="12"/>
        <v>0</v>
      </c>
      <c r="AA60" s="6">
        <f t="shared" si="13"/>
        <v>0</v>
      </c>
      <c r="AB60" s="6">
        <f t="shared" si="15"/>
        <v>0</v>
      </c>
      <c r="AD60" s="6">
        <f t="shared" si="7"/>
        <v>0</v>
      </c>
    </row>
    <row r="61" spans="1:30">
      <c r="A61" t="s">
        <v>92</v>
      </c>
      <c r="B61" t="s">
        <v>93</v>
      </c>
      <c r="C61" s="40">
        <v>28.3</v>
      </c>
      <c r="D61" s="40">
        <v>29.6</v>
      </c>
      <c r="E61" s="40">
        <v>30.8</v>
      </c>
      <c r="F61" s="40">
        <v>29.8</v>
      </c>
      <c r="G61" s="40">
        <f t="shared" si="0"/>
        <v>29.625</v>
      </c>
      <c r="H61" s="74">
        <v>29.9</v>
      </c>
      <c r="I61" s="74">
        <v>29.5</v>
      </c>
      <c r="J61" s="74">
        <v>27.3</v>
      </c>
      <c r="K61" s="74">
        <v>26.8</v>
      </c>
      <c r="L61" s="40">
        <f t="shared" si="1"/>
        <v>28.375</v>
      </c>
      <c r="M61" s="74">
        <v>28.9</v>
      </c>
      <c r="N61" s="74">
        <v>27.2</v>
      </c>
      <c r="O61" s="74">
        <v>27.6</v>
      </c>
      <c r="P61" s="74">
        <v>26.9</v>
      </c>
      <c r="Q61" s="40">
        <f t="shared" si="14"/>
        <v>27.65</v>
      </c>
      <c r="R61" s="16">
        <f t="shared" si="11"/>
        <v>28.220833333333331</v>
      </c>
      <c r="T61" s="6">
        <f t="shared" si="10"/>
        <v>1.5154328251118019E-4</v>
      </c>
      <c r="V61" s="23">
        <f>+claims!D61</f>
        <v>0</v>
      </c>
      <c r="W61" s="23">
        <f>+claims!E61</f>
        <v>0</v>
      </c>
      <c r="X61" s="23">
        <f>+claims!F61</f>
        <v>0</v>
      </c>
      <c r="Z61" s="6">
        <f t="shared" si="12"/>
        <v>0</v>
      </c>
      <c r="AA61" s="6">
        <f t="shared" si="13"/>
        <v>0</v>
      </c>
      <c r="AB61" s="6">
        <f t="shared" si="15"/>
        <v>0</v>
      </c>
      <c r="AD61" s="6">
        <f t="shared" si="7"/>
        <v>0</v>
      </c>
    </row>
    <row r="62" spans="1:30">
      <c r="A62" t="s">
        <v>495</v>
      </c>
      <c r="B62" t="s">
        <v>496</v>
      </c>
      <c r="C62" s="40">
        <v>157.4</v>
      </c>
      <c r="D62" s="40">
        <v>153.69999999999999</v>
      </c>
      <c r="E62" s="40">
        <v>153.1</v>
      </c>
      <c r="F62" s="40">
        <v>156.5</v>
      </c>
      <c r="G62" s="40">
        <f t="shared" si="0"/>
        <v>155.17500000000001</v>
      </c>
      <c r="H62" s="74">
        <v>156.30000000000001</v>
      </c>
      <c r="I62" s="74">
        <v>159.9</v>
      </c>
      <c r="J62" s="74">
        <v>155.4</v>
      </c>
      <c r="K62" s="74">
        <v>156.30000000000001</v>
      </c>
      <c r="L62" s="40">
        <f t="shared" si="1"/>
        <v>156.97500000000002</v>
      </c>
      <c r="M62" s="74">
        <v>166.7</v>
      </c>
      <c r="N62" s="74">
        <v>168</v>
      </c>
      <c r="O62" s="74">
        <v>166.7</v>
      </c>
      <c r="P62" s="74">
        <v>163</v>
      </c>
      <c r="Q62" s="40">
        <f t="shared" si="14"/>
        <v>166.1</v>
      </c>
      <c r="R62" s="16">
        <f t="shared" si="11"/>
        <v>161.23749999999998</v>
      </c>
      <c r="T62" s="6">
        <f t="shared" si="10"/>
        <v>8.6583056302010032E-4</v>
      </c>
      <c r="V62" s="23">
        <f>+claims!D62</f>
        <v>5</v>
      </c>
      <c r="W62" s="23">
        <f>+claims!E62</f>
        <v>2</v>
      </c>
      <c r="X62" s="23">
        <f>+claims!F62</f>
        <v>3</v>
      </c>
      <c r="Z62" s="6">
        <f>IF(G62&gt;100,IF(V62&lt;1,0,+V62/G62),IF(V62&lt;1,0,+V62/100))</f>
        <v>3.2221685194135652E-2</v>
      </c>
      <c r="AA62" s="6">
        <f>IF(L62&gt;100,IF(W62&lt;1,0,+W62/L62),IF(W62&lt;1,0,+W62/100))</f>
        <v>1.2740882306099696E-2</v>
      </c>
      <c r="AB62" s="6">
        <f>IF(Q62&gt;100,IF(X62&lt;1,0,+X62/Q62),IF(X62&lt;1,0,+X62/100))</f>
        <v>1.8061408789885613E-2</v>
      </c>
      <c r="AD62" s="6">
        <f t="shared" si="7"/>
        <v>1.864794602933198E-2</v>
      </c>
    </row>
    <row r="63" spans="1:30">
      <c r="A63" t="s">
        <v>94</v>
      </c>
      <c r="B63" t="s">
        <v>497</v>
      </c>
      <c r="C63" s="40">
        <v>62.3</v>
      </c>
      <c r="D63" s="40">
        <v>61.5</v>
      </c>
      <c r="E63" s="40">
        <v>61.3</v>
      </c>
      <c r="F63" s="40">
        <v>61.1</v>
      </c>
      <c r="G63" s="40">
        <f t="shared" si="0"/>
        <v>61.55</v>
      </c>
      <c r="H63" s="74">
        <v>59.3</v>
      </c>
      <c r="I63" s="74">
        <v>58.9</v>
      </c>
      <c r="J63" s="74">
        <v>60</v>
      </c>
      <c r="K63" s="74">
        <v>62.4</v>
      </c>
      <c r="L63" s="40">
        <f t="shared" si="1"/>
        <v>60.15</v>
      </c>
      <c r="M63" s="74">
        <v>60.6</v>
      </c>
      <c r="N63" s="74">
        <v>61</v>
      </c>
      <c r="O63" s="74">
        <v>59.2</v>
      </c>
      <c r="P63" s="74">
        <v>57.6</v>
      </c>
      <c r="Q63" s="40">
        <f t="shared" si="14"/>
        <v>59.6</v>
      </c>
      <c r="R63" s="16">
        <f t="shared" si="11"/>
        <v>60.108333333333327</v>
      </c>
      <c r="T63" s="6">
        <f t="shared" si="10"/>
        <v>3.2277622818637018E-4</v>
      </c>
      <c r="V63" s="23">
        <f>+claims!D63</f>
        <v>0</v>
      </c>
      <c r="W63" s="23">
        <f>+claims!E63</f>
        <v>2</v>
      </c>
      <c r="X63" s="23">
        <f>+claims!F63</f>
        <v>0</v>
      </c>
      <c r="Z63" s="6">
        <f t="shared" si="12"/>
        <v>0</v>
      </c>
      <c r="AA63" s="6">
        <f t="shared" si="13"/>
        <v>0.02</v>
      </c>
      <c r="AB63" s="6">
        <f t="shared" si="15"/>
        <v>0</v>
      </c>
      <c r="AD63" s="6">
        <f t="shared" si="7"/>
        <v>6.6666666666666671E-3</v>
      </c>
    </row>
    <row r="64" spans="1:30">
      <c r="A64" t="s">
        <v>95</v>
      </c>
      <c r="B64" t="s">
        <v>96</v>
      </c>
      <c r="C64" s="40">
        <v>181.1</v>
      </c>
      <c r="D64" s="40">
        <v>179.2</v>
      </c>
      <c r="E64" s="40">
        <v>180.2</v>
      </c>
      <c r="F64" s="40">
        <v>179.2</v>
      </c>
      <c r="G64" s="40">
        <f t="shared" si="0"/>
        <v>179.92500000000001</v>
      </c>
      <c r="H64" s="74">
        <v>181.3</v>
      </c>
      <c r="I64" s="74">
        <v>182.5</v>
      </c>
      <c r="J64" s="74">
        <v>181.9</v>
      </c>
      <c r="K64" s="74">
        <v>186.4</v>
      </c>
      <c r="L64" s="40">
        <f t="shared" si="1"/>
        <v>183.02500000000001</v>
      </c>
      <c r="M64" s="74">
        <v>181.5</v>
      </c>
      <c r="N64" s="74">
        <v>181</v>
      </c>
      <c r="O64" s="74">
        <v>182.6</v>
      </c>
      <c r="P64" s="74">
        <v>185.8</v>
      </c>
      <c r="Q64" s="40">
        <f t="shared" si="14"/>
        <v>182.72500000000002</v>
      </c>
      <c r="R64" s="16">
        <f t="shared" si="11"/>
        <v>182.35833333333335</v>
      </c>
      <c r="T64" s="6">
        <f t="shared" si="10"/>
        <v>9.7924749776824344E-4</v>
      </c>
      <c r="V64" s="23">
        <f>+claims!D64</f>
        <v>0</v>
      </c>
      <c r="W64" s="23">
        <f>+claims!E64</f>
        <v>0</v>
      </c>
      <c r="X64" s="23">
        <f>+claims!F64</f>
        <v>1</v>
      </c>
      <c r="Z64" s="6">
        <f t="shared" si="12"/>
        <v>0</v>
      </c>
      <c r="AA64" s="6">
        <f t="shared" si="13"/>
        <v>0</v>
      </c>
      <c r="AB64" s="6">
        <f t="shared" si="15"/>
        <v>5.4727048843891089E-3</v>
      </c>
      <c r="AD64" s="6">
        <f t="shared" si="7"/>
        <v>2.7363524421945545E-3</v>
      </c>
    </row>
    <row r="65" spans="1:30">
      <c r="A65" t="s">
        <v>97</v>
      </c>
      <c r="B65" t="s">
        <v>98</v>
      </c>
      <c r="C65" s="40">
        <v>358.8</v>
      </c>
      <c r="D65" s="40">
        <v>359.9</v>
      </c>
      <c r="E65" s="40">
        <v>358.8</v>
      </c>
      <c r="F65" s="40">
        <v>360.6</v>
      </c>
      <c r="G65" s="40">
        <f t="shared" si="0"/>
        <v>359.52499999999998</v>
      </c>
      <c r="H65" s="74">
        <v>357.4</v>
      </c>
      <c r="I65" s="74">
        <v>354.8</v>
      </c>
      <c r="J65" s="74">
        <v>359.6</v>
      </c>
      <c r="K65" s="74">
        <v>357.7</v>
      </c>
      <c r="L65" s="40">
        <f t="shared" si="1"/>
        <v>357.37500000000006</v>
      </c>
      <c r="M65" s="74">
        <v>358.6</v>
      </c>
      <c r="N65" s="74">
        <v>358.2</v>
      </c>
      <c r="O65" s="74">
        <v>354.1</v>
      </c>
      <c r="P65" s="74">
        <v>359.9</v>
      </c>
      <c r="Q65" s="40">
        <f t="shared" si="14"/>
        <v>357.70000000000005</v>
      </c>
      <c r="R65" s="16">
        <f t="shared" si="11"/>
        <v>357.89583333333331</v>
      </c>
      <c r="T65" s="6">
        <f t="shared" si="10"/>
        <v>1.9218677471279822E-3</v>
      </c>
      <c r="V65" s="23">
        <f>+claims!D65</f>
        <v>7</v>
      </c>
      <c r="W65" s="23">
        <f>+claims!E65</f>
        <v>4</v>
      </c>
      <c r="X65" s="23">
        <f>+claims!F65</f>
        <v>5</v>
      </c>
      <c r="Z65" s="6">
        <f t="shared" si="12"/>
        <v>1.9470134204853627E-2</v>
      </c>
      <c r="AA65" s="6">
        <f t="shared" si="13"/>
        <v>1.1192724728926197E-2</v>
      </c>
      <c r="AB65" s="6">
        <f t="shared" si="15"/>
        <v>1.3978194017332959E-2</v>
      </c>
      <c r="AD65" s="6">
        <f t="shared" si="7"/>
        <v>1.3965027619117483E-2</v>
      </c>
    </row>
    <row r="66" spans="1:30">
      <c r="A66" t="s">
        <v>99</v>
      </c>
      <c r="B66" t="s">
        <v>100</v>
      </c>
      <c r="C66" s="40">
        <v>1480.4</v>
      </c>
      <c r="D66" s="40">
        <v>1457.6000000000001</v>
      </c>
      <c r="E66" s="40">
        <v>1430.1000000000001</v>
      </c>
      <c r="F66" s="40">
        <v>1416</v>
      </c>
      <c r="G66" s="40">
        <f t="shared" si="0"/>
        <v>1446.0250000000001</v>
      </c>
      <c r="H66" s="74">
        <v>1393.8</v>
      </c>
      <c r="I66" s="74">
        <v>1396.6</v>
      </c>
      <c r="J66" s="74">
        <v>1386.8999999999999</v>
      </c>
      <c r="K66" s="74">
        <v>1421.6000000000001</v>
      </c>
      <c r="L66" s="40">
        <f t="shared" si="1"/>
        <v>1399.7249999999999</v>
      </c>
      <c r="M66" s="75">
        <v>1377.3</v>
      </c>
      <c r="N66" s="75">
        <v>1376.5</v>
      </c>
      <c r="O66" s="75">
        <v>1373.2</v>
      </c>
      <c r="P66" s="75">
        <v>1384.6</v>
      </c>
      <c r="Q66" s="40">
        <f t="shared" si="14"/>
        <v>1377.9</v>
      </c>
      <c r="R66" s="16">
        <f t="shared" si="11"/>
        <v>1396.5291666666669</v>
      </c>
      <c r="T66" s="6">
        <f t="shared" si="10"/>
        <v>7.4992333337405501E-3</v>
      </c>
      <c r="V66" s="23">
        <f>+claims!D66</f>
        <v>4</v>
      </c>
      <c r="W66" s="23">
        <f>+claims!E66</f>
        <v>18</v>
      </c>
      <c r="X66" s="23">
        <f>+claims!F66</f>
        <v>11</v>
      </c>
      <c r="Z66" s="6">
        <f t="shared" si="12"/>
        <v>2.766203903805259E-3</v>
      </c>
      <c r="AA66" s="6">
        <f t="shared" si="13"/>
        <v>1.2859668863526765E-2</v>
      </c>
      <c r="AB66" s="6">
        <f t="shared" si="15"/>
        <v>7.983162783946585E-3</v>
      </c>
      <c r="AD66" s="6">
        <f t="shared" si="7"/>
        <v>8.7391716637830897E-3</v>
      </c>
    </row>
    <row r="67" spans="1:30">
      <c r="A67" t="s">
        <v>101</v>
      </c>
      <c r="B67" t="s">
        <v>539</v>
      </c>
      <c r="C67" s="40">
        <v>624.20000000000005</v>
      </c>
      <c r="D67" s="40">
        <v>639.79999999999995</v>
      </c>
      <c r="E67" s="40">
        <v>666.5</v>
      </c>
      <c r="F67" s="40">
        <v>685.3</v>
      </c>
      <c r="G67" s="40">
        <f t="shared" si="0"/>
        <v>653.95000000000005</v>
      </c>
      <c r="H67" s="74">
        <v>693.2</v>
      </c>
      <c r="I67" s="74">
        <v>691</v>
      </c>
      <c r="J67" s="74">
        <v>711.2</v>
      </c>
      <c r="K67" s="74">
        <v>720.2</v>
      </c>
      <c r="L67" s="40">
        <f t="shared" si="1"/>
        <v>703.90000000000009</v>
      </c>
      <c r="M67" s="74">
        <v>715.3</v>
      </c>
      <c r="N67" s="74">
        <v>723.9</v>
      </c>
      <c r="O67" s="74">
        <v>737.4</v>
      </c>
      <c r="P67" s="74">
        <v>752.1</v>
      </c>
      <c r="Q67" s="40">
        <f t="shared" si="14"/>
        <v>732.17499999999995</v>
      </c>
      <c r="R67" s="16">
        <f t="shared" si="11"/>
        <v>709.71249999999998</v>
      </c>
      <c r="T67" s="6">
        <f t="shared" si="10"/>
        <v>3.811090927714725E-3</v>
      </c>
      <c r="V67" s="23">
        <f>+claims!D67</f>
        <v>9</v>
      </c>
      <c r="W67" s="23">
        <f>+claims!E67</f>
        <v>5</v>
      </c>
      <c r="X67" s="23">
        <f>+claims!F67</f>
        <v>6</v>
      </c>
      <c r="Z67" s="6">
        <f t="shared" si="12"/>
        <v>1.3762520070341767E-2</v>
      </c>
      <c r="AA67" s="6">
        <f t="shared" si="13"/>
        <v>7.1032817161528613E-3</v>
      </c>
      <c r="AB67" s="6">
        <f t="shared" si="15"/>
        <v>8.1947621811725348E-3</v>
      </c>
      <c r="AD67" s="6">
        <f t="shared" si="7"/>
        <v>8.758895007694183E-3</v>
      </c>
    </row>
    <row r="68" spans="1:30">
      <c r="A68" t="s">
        <v>102</v>
      </c>
      <c r="B68" t="s">
        <v>103</v>
      </c>
      <c r="C68" s="40">
        <v>23.4</v>
      </c>
      <c r="D68" s="40">
        <v>24</v>
      </c>
      <c r="E68" s="40">
        <v>24.1</v>
      </c>
      <c r="F68" s="40">
        <v>22.1</v>
      </c>
      <c r="G68" s="40">
        <f t="shared" si="0"/>
        <v>23.4</v>
      </c>
      <c r="H68" s="74">
        <v>24.7</v>
      </c>
      <c r="I68" s="74">
        <v>26</v>
      </c>
      <c r="J68" s="74">
        <v>27</v>
      </c>
      <c r="K68" s="74">
        <v>27</v>
      </c>
      <c r="L68" s="40">
        <f t="shared" si="1"/>
        <v>26.175000000000001</v>
      </c>
      <c r="M68" s="74">
        <v>28</v>
      </c>
      <c r="N68" s="74">
        <v>28</v>
      </c>
      <c r="O68" s="74">
        <v>28</v>
      </c>
      <c r="P68" s="74">
        <v>29</v>
      </c>
      <c r="Q68" s="40">
        <f t="shared" si="14"/>
        <v>28.25</v>
      </c>
      <c r="R68" s="16">
        <f t="shared" si="11"/>
        <v>26.75</v>
      </c>
      <c r="T68" s="6">
        <f t="shared" si="10"/>
        <v>1.4364504262834443E-4</v>
      </c>
      <c r="V68" s="23">
        <f>+claims!D68</f>
        <v>0</v>
      </c>
      <c r="W68" s="23">
        <f>+claims!E68</f>
        <v>0</v>
      </c>
      <c r="X68" s="23">
        <f>+claims!F68</f>
        <v>0</v>
      </c>
      <c r="Z68" s="6">
        <f t="shared" si="12"/>
        <v>0</v>
      </c>
      <c r="AA68" s="6">
        <f t="shared" si="13"/>
        <v>0</v>
      </c>
      <c r="AB68" s="6">
        <f t="shared" si="15"/>
        <v>0</v>
      </c>
      <c r="AD68" s="6">
        <f t="shared" ref="AD68:AD131" si="16">(+Z68+(AA68*2)+(AB68*3))/6</f>
        <v>0</v>
      </c>
    </row>
    <row r="69" spans="1:30">
      <c r="A69" t="s">
        <v>104</v>
      </c>
      <c r="B69" t="s">
        <v>105</v>
      </c>
      <c r="C69" s="40">
        <v>41.2</v>
      </c>
      <c r="D69" s="40">
        <v>40.9</v>
      </c>
      <c r="E69" s="40">
        <v>40.5</v>
      </c>
      <c r="F69" s="40">
        <v>41.7</v>
      </c>
      <c r="G69" s="40">
        <f t="shared" ref="G69:G91" si="17">AVERAGE(C69:F69)</f>
        <v>41.075000000000003</v>
      </c>
      <c r="H69" s="74">
        <v>41.5</v>
      </c>
      <c r="I69" s="74">
        <v>41.9</v>
      </c>
      <c r="J69" s="74">
        <v>41.4</v>
      </c>
      <c r="K69" s="74">
        <v>40.799999999999997</v>
      </c>
      <c r="L69" s="40">
        <f t="shared" ref="L69:L80" si="18">AVERAGE(H69:K69)</f>
        <v>41.400000000000006</v>
      </c>
      <c r="M69" s="74">
        <v>41.4</v>
      </c>
      <c r="N69" s="74">
        <v>41.6</v>
      </c>
      <c r="O69" s="74">
        <v>42.4</v>
      </c>
      <c r="P69" s="74">
        <v>41.8</v>
      </c>
      <c r="Q69" s="40">
        <f t="shared" si="14"/>
        <v>41.8</v>
      </c>
      <c r="R69" s="16">
        <f t="shared" si="11"/>
        <v>41.545833333333334</v>
      </c>
      <c r="T69" s="6">
        <f t="shared" ref="T69:T100" si="19">+R69/$R$267</f>
        <v>2.2309730841857048E-4</v>
      </c>
      <c r="V69" s="23">
        <f>+claims!D69</f>
        <v>0</v>
      </c>
      <c r="W69" s="23">
        <f>+claims!E69</f>
        <v>0</v>
      </c>
      <c r="X69" s="23">
        <f>+claims!F69</f>
        <v>0</v>
      </c>
      <c r="Z69" s="6">
        <f t="shared" si="12"/>
        <v>0</v>
      </c>
      <c r="AA69" s="6">
        <f t="shared" si="13"/>
        <v>0</v>
      </c>
      <c r="AB69" s="6">
        <f t="shared" si="15"/>
        <v>0</v>
      </c>
      <c r="AD69" s="6">
        <f t="shared" si="16"/>
        <v>0</v>
      </c>
    </row>
    <row r="70" spans="1:30">
      <c r="A70" t="s">
        <v>106</v>
      </c>
      <c r="B70" t="s">
        <v>107</v>
      </c>
      <c r="C70" s="40">
        <v>574.29999999999995</v>
      </c>
      <c r="D70" s="40">
        <v>568.20000000000005</v>
      </c>
      <c r="E70" s="40">
        <v>560.79999999999995</v>
      </c>
      <c r="F70" s="40">
        <v>571.29999999999995</v>
      </c>
      <c r="G70" s="40">
        <f t="shared" si="17"/>
        <v>568.65</v>
      </c>
      <c r="H70" s="74">
        <v>567.1</v>
      </c>
      <c r="I70" s="74">
        <v>566.79999999999995</v>
      </c>
      <c r="J70" s="74">
        <v>568.20000000000005</v>
      </c>
      <c r="K70" s="74">
        <v>578.70000000000005</v>
      </c>
      <c r="L70" s="40">
        <f t="shared" si="18"/>
        <v>570.20000000000005</v>
      </c>
      <c r="M70" s="74">
        <v>576.5</v>
      </c>
      <c r="N70" s="74">
        <v>583</v>
      </c>
      <c r="O70" s="74">
        <v>591</v>
      </c>
      <c r="P70" s="74">
        <v>597.9</v>
      </c>
      <c r="Q70" s="40">
        <f t="shared" si="14"/>
        <v>587.1</v>
      </c>
      <c r="R70" s="16">
        <f t="shared" si="11"/>
        <v>578.39166666666677</v>
      </c>
      <c r="T70" s="6">
        <f t="shared" si="19"/>
        <v>3.1059101164191603E-3</v>
      </c>
      <c r="V70" s="23">
        <f>+claims!D70</f>
        <v>16</v>
      </c>
      <c r="W70" s="23">
        <f>+claims!E70</f>
        <v>18</v>
      </c>
      <c r="X70" s="23">
        <f>+claims!F70</f>
        <v>14</v>
      </c>
      <c r="Z70" s="6">
        <f t="shared" si="12"/>
        <v>2.8136815264222282E-2</v>
      </c>
      <c r="AA70" s="6">
        <f t="shared" si="13"/>
        <v>3.1567870922483338E-2</v>
      </c>
      <c r="AB70" s="6">
        <f t="shared" si="15"/>
        <v>2.3846022824050416E-2</v>
      </c>
      <c r="AD70" s="6">
        <f t="shared" si="16"/>
        <v>2.7135104263556697E-2</v>
      </c>
    </row>
    <row r="71" spans="1:30">
      <c r="A71" t="s">
        <v>108</v>
      </c>
      <c r="B71" t="s">
        <v>109</v>
      </c>
      <c r="C71" s="40">
        <v>22.8</v>
      </c>
      <c r="D71" s="40">
        <v>21.9</v>
      </c>
      <c r="E71" s="40">
        <v>22.3</v>
      </c>
      <c r="F71" s="40">
        <v>22.5</v>
      </c>
      <c r="G71" s="40">
        <f t="shared" si="17"/>
        <v>22.375</v>
      </c>
      <c r="H71" s="74">
        <v>21.3</v>
      </c>
      <c r="I71" s="74">
        <v>21</v>
      </c>
      <c r="J71" s="74">
        <v>20</v>
      </c>
      <c r="K71" s="74">
        <v>20</v>
      </c>
      <c r="L71" s="40">
        <f t="shared" si="18"/>
        <v>20.574999999999999</v>
      </c>
      <c r="M71" s="74">
        <v>18</v>
      </c>
      <c r="N71" s="74">
        <v>18</v>
      </c>
      <c r="O71" s="74">
        <v>19</v>
      </c>
      <c r="P71" s="74">
        <v>19</v>
      </c>
      <c r="Q71" s="40">
        <f t="shared" si="14"/>
        <v>18.5</v>
      </c>
      <c r="R71" s="16">
        <f t="shared" si="11"/>
        <v>19.837500000000002</v>
      </c>
      <c r="T71" s="6">
        <f t="shared" si="19"/>
        <v>1.0652555264073955E-4</v>
      </c>
      <c r="V71" s="23">
        <f>+claims!D71</f>
        <v>0</v>
      </c>
      <c r="W71" s="23">
        <f>+claims!E71</f>
        <v>0</v>
      </c>
      <c r="X71" s="23">
        <f>+claims!F71</f>
        <v>0</v>
      </c>
      <c r="Z71" s="6">
        <f t="shared" si="12"/>
        <v>0</v>
      </c>
      <c r="AA71" s="6">
        <f t="shared" si="13"/>
        <v>0</v>
      </c>
      <c r="AB71" s="6">
        <f t="shared" si="15"/>
        <v>0</v>
      </c>
      <c r="AD71" s="6">
        <f t="shared" si="16"/>
        <v>0</v>
      </c>
    </row>
    <row r="72" spans="1:30">
      <c r="A72" t="s">
        <v>110</v>
      </c>
      <c r="B72" t="s">
        <v>111</v>
      </c>
      <c r="C72" s="40">
        <v>29.4</v>
      </c>
      <c r="D72" s="40">
        <v>29.7</v>
      </c>
      <c r="E72" s="40">
        <v>28.9</v>
      </c>
      <c r="F72" s="40">
        <v>28.8</v>
      </c>
      <c r="G72" s="40">
        <f t="shared" si="17"/>
        <v>29.2</v>
      </c>
      <c r="H72" s="74">
        <v>29.6</v>
      </c>
      <c r="I72" s="74">
        <v>30</v>
      </c>
      <c r="J72" s="74">
        <v>30</v>
      </c>
      <c r="K72" s="74">
        <v>30</v>
      </c>
      <c r="L72" s="40">
        <f t="shared" si="18"/>
        <v>29.9</v>
      </c>
      <c r="M72" s="74">
        <v>29</v>
      </c>
      <c r="N72" s="74">
        <v>30</v>
      </c>
      <c r="O72" s="74">
        <v>31</v>
      </c>
      <c r="P72" s="74">
        <v>31</v>
      </c>
      <c r="Q72" s="40">
        <f t="shared" si="14"/>
        <v>30.25</v>
      </c>
      <c r="R72" s="16">
        <f t="shared" si="11"/>
        <v>29.958333333333332</v>
      </c>
      <c r="T72" s="6">
        <f t="shared" si="19"/>
        <v>1.6087349789685302E-4</v>
      </c>
      <c r="V72" s="23">
        <f>+claims!D72</f>
        <v>0</v>
      </c>
      <c r="W72" s="23">
        <f>+claims!E72</f>
        <v>0</v>
      </c>
      <c r="X72" s="23">
        <f>+claims!F72</f>
        <v>0</v>
      </c>
      <c r="Z72" s="6">
        <f t="shared" si="12"/>
        <v>0</v>
      </c>
      <c r="AA72" s="6">
        <f t="shared" si="13"/>
        <v>0</v>
      </c>
      <c r="AB72" s="6">
        <f t="shared" si="15"/>
        <v>0</v>
      </c>
      <c r="AD72" s="6">
        <f t="shared" si="16"/>
        <v>0</v>
      </c>
    </row>
    <row r="73" spans="1:30">
      <c r="A73" t="s">
        <v>112</v>
      </c>
      <c r="B73" t="s">
        <v>113</v>
      </c>
      <c r="C73" s="40">
        <v>5</v>
      </c>
      <c r="D73" s="40">
        <v>5</v>
      </c>
      <c r="E73" s="40">
        <v>4.9000000000000004</v>
      </c>
      <c r="F73" s="40">
        <v>4.8</v>
      </c>
      <c r="G73" s="40">
        <f t="shared" si="17"/>
        <v>4.9249999999999998</v>
      </c>
      <c r="H73" s="74">
        <v>5</v>
      </c>
      <c r="I73" s="74">
        <v>5</v>
      </c>
      <c r="J73" s="74">
        <v>4</v>
      </c>
      <c r="K73" s="74">
        <v>4</v>
      </c>
      <c r="L73" s="40">
        <f t="shared" si="18"/>
        <v>4.5</v>
      </c>
      <c r="M73" s="74">
        <v>4</v>
      </c>
      <c r="N73" s="74">
        <v>4.3</v>
      </c>
      <c r="O73" s="74">
        <v>5</v>
      </c>
      <c r="P73" s="74">
        <v>5</v>
      </c>
      <c r="Q73" s="40">
        <f t="shared" si="14"/>
        <v>4.5750000000000002</v>
      </c>
      <c r="R73" s="16">
        <f t="shared" si="11"/>
        <v>4.6083333333333334</v>
      </c>
      <c r="T73" s="6">
        <f t="shared" si="19"/>
        <v>2.4746326658403262E-5</v>
      </c>
      <c r="V73" s="23">
        <f>+claims!D73</f>
        <v>0</v>
      </c>
      <c r="W73" s="23">
        <f>+claims!E73</f>
        <v>0</v>
      </c>
      <c r="X73" s="23">
        <f>+claims!F73</f>
        <v>0</v>
      </c>
      <c r="Z73" s="6">
        <f t="shared" si="12"/>
        <v>0</v>
      </c>
      <c r="AA73" s="6">
        <f t="shared" si="13"/>
        <v>0</v>
      </c>
      <c r="AB73" s="6">
        <f t="shared" si="15"/>
        <v>0</v>
      </c>
      <c r="AD73" s="6">
        <f t="shared" si="16"/>
        <v>0</v>
      </c>
    </row>
    <row r="74" spans="1:30">
      <c r="A74" t="s">
        <v>114</v>
      </c>
      <c r="B74" t="s">
        <v>115</v>
      </c>
      <c r="C74" s="40">
        <v>62.7</v>
      </c>
      <c r="D74" s="40">
        <v>68.2</v>
      </c>
      <c r="E74" s="40">
        <v>69.5</v>
      </c>
      <c r="F74" s="40">
        <v>72.3</v>
      </c>
      <c r="G74" s="40">
        <f t="shared" si="17"/>
        <v>68.174999999999997</v>
      </c>
      <c r="H74" s="74">
        <v>71.7</v>
      </c>
      <c r="I74" s="74">
        <v>76.5</v>
      </c>
      <c r="J74" s="74">
        <v>72.099999999999994</v>
      </c>
      <c r="K74" s="74">
        <v>74.400000000000006</v>
      </c>
      <c r="L74" s="40">
        <f t="shared" si="18"/>
        <v>73.674999999999997</v>
      </c>
      <c r="M74" s="74">
        <v>74.599999999999994</v>
      </c>
      <c r="N74" s="74">
        <v>76.900000000000006</v>
      </c>
      <c r="O74" s="74">
        <v>86.1</v>
      </c>
      <c r="P74" s="74">
        <v>86.2</v>
      </c>
      <c r="Q74" s="40">
        <f t="shared" si="14"/>
        <v>80.95</v>
      </c>
      <c r="R74" s="16">
        <f t="shared" si="11"/>
        <v>76.395833333333329</v>
      </c>
      <c r="T74" s="6">
        <f t="shared" si="19"/>
        <v>4.1023860694559111E-4</v>
      </c>
      <c r="V74" s="23">
        <f>+claims!D74</f>
        <v>0</v>
      </c>
      <c r="W74" s="23">
        <f>+claims!E74</f>
        <v>0</v>
      </c>
      <c r="X74" s="23">
        <f>+claims!F74</f>
        <v>0</v>
      </c>
      <c r="Z74" s="6">
        <f t="shared" si="12"/>
        <v>0</v>
      </c>
      <c r="AA74" s="6">
        <f t="shared" si="13"/>
        <v>0</v>
      </c>
      <c r="AB74" s="6">
        <f t="shared" si="15"/>
        <v>0</v>
      </c>
      <c r="AD74" s="6">
        <f t="shared" si="16"/>
        <v>0</v>
      </c>
    </row>
    <row r="75" spans="1:30">
      <c r="A75" t="s">
        <v>116</v>
      </c>
      <c r="B75" t="s">
        <v>117</v>
      </c>
      <c r="C75" s="40">
        <v>23.1</v>
      </c>
      <c r="D75" s="40">
        <v>23.5</v>
      </c>
      <c r="E75" s="40">
        <v>23.4</v>
      </c>
      <c r="F75" s="40">
        <v>23.5</v>
      </c>
      <c r="G75" s="40">
        <f t="shared" si="17"/>
        <v>23.375</v>
      </c>
      <c r="H75" s="74">
        <v>23.4</v>
      </c>
      <c r="I75" s="74">
        <v>22.5</v>
      </c>
      <c r="J75" s="74">
        <v>22.5</v>
      </c>
      <c r="K75" s="74">
        <v>24</v>
      </c>
      <c r="L75" s="40">
        <f t="shared" si="18"/>
        <v>23.1</v>
      </c>
      <c r="M75" s="74">
        <v>24</v>
      </c>
      <c r="N75" s="74">
        <v>23</v>
      </c>
      <c r="O75" s="74">
        <v>24</v>
      </c>
      <c r="P75" s="74">
        <v>26</v>
      </c>
      <c r="Q75" s="40">
        <f t="shared" si="14"/>
        <v>24.25</v>
      </c>
      <c r="R75" s="16">
        <f t="shared" si="11"/>
        <v>23.720833333333331</v>
      </c>
      <c r="T75" s="6">
        <f t="shared" si="19"/>
        <v>1.273786959008045E-4</v>
      </c>
      <c r="V75" s="23">
        <f>+claims!D75</f>
        <v>0</v>
      </c>
      <c r="W75" s="23">
        <f>+claims!E75</f>
        <v>0</v>
      </c>
      <c r="X75" s="23">
        <f>+claims!F75</f>
        <v>0</v>
      </c>
      <c r="Z75" s="6">
        <f t="shared" si="12"/>
        <v>0</v>
      </c>
      <c r="AA75" s="6">
        <f t="shared" si="13"/>
        <v>0</v>
      </c>
      <c r="AB75" s="6">
        <f t="shared" si="15"/>
        <v>0</v>
      </c>
      <c r="AD75" s="6">
        <f t="shared" si="16"/>
        <v>0</v>
      </c>
    </row>
    <row r="76" spans="1:30">
      <c r="A76" t="s">
        <v>118</v>
      </c>
      <c r="B76" t="s">
        <v>119</v>
      </c>
      <c r="C76" s="40">
        <v>168</v>
      </c>
      <c r="D76" s="40">
        <v>169.5</v>
      </c>
      <c r="E76" s="40">
        <v>168.9</v>
      </c>
      <c r="F76" s="40">
        <v>168.2</v>
      </c>
      <c r="G76" s="40">
        <f t="shared" si="17"/>
        <v>168.64999999999998</v>
      </c>
      <c r="H76" s="74">
        <v>164.4</v>
      </c>
      <c r="I76" s="74">
        <v>166.1</v>
      </c>
      <c r="J76" s="74">
        <v>163.30000000000001</v>
      </c>
      <c r="K76" s="74">
        <v>156.19999999999999</v>
      </c>
      <c r="L76" s="40">
        <f t="shared" si="18"/>
        <v>162.5</v>
      </c>
      <c r="M76" s="74">
        <v>161.80000000000001</v>
      </c>
      <c r="N76" s="74">
        <v>166.1</v>
      </c>
      <c r="O76" s="74">
        <v>167.4</v>
      </c>
      <c r="P76" s="74">
        <v>171.9</v>
      </c>
      <c r="Q76" s="40">
        <f t="shared" si="14"/>
        <v>166.79999999999998</v>
      </c>
      <c r="R76" s="16">
        <f t="shared" si="11"/>
        <v>165.67499999999998</v>
      </c>
      <c r="T76" s="6">
        <f t="shared" si="19"/>
        <v>8.896595303719986E-4</v>
      </c>
      <c r="V76" s="23">
        <f>+claims!D76</f>
        <v>3</v>
      </c>
      <c r="W76" s="23">
        <f>+claims!E76</f>
        <v>1</v>
      </c>
      <c r="X76" s="23">
        <f>+claims!F76</f>
        <v>1</v>
      </c>
      <c r="Z76" s="6">
        <f t="shared" si="12"/>
        <v>1.778831900385414E-2</v>
      </c>
      <c r="AA76" s="6">
        <f t="shared" si="13"/>
        <v>6.1538461538461538E-3</v>
      </c>
      <c r="AB76" s="6">
        <f t="shared" si="15"/>
        <v>5.9952038369304565E-3</v>
      </c>
      <c r="AD76" s="6">
        <f t="shared" si="16"/>
        <v>8.0136038037229695E-3</v>
      </c>
    </row>
    <row r="77" spans="1:30">
      <c r="A77" t="s">
        <v>120</v>
      </c>
      <c r="B77" t="s">
        <v>121</v>
      </c>
      <c r="C77" s="40">
        <v>15</v>
      </c>
      <c r="D77" s="40">
        <v>16</v>
      </c>
      <c r="E77" s="40">
        <v>15</v>
      </c>
      <c r="F77" s="40">
        <v>15</v>
      </c>
      <c r="G77" s="40">
        <f t="shared" si="17"/>
        <v>15.25</v>
      </c>
      <c r="H77" s="74">
        <v>15</v>
      </c>
      <c r="I77" s="74">
        <v>15</v>
      </c>
      <c r="J77" s="74">
        <v>15</v>
      </c>
      <c r="K77" s="74">
        <v>14.9</v>
      </c>
      <c r="L77" s="40">
        <f t="shared" si="18"/>
        <v>14.975</v>
      </c>
      <c r="M77" s="74">
        <v>15.8</v>
      </c>
      <c r="N77" s="74">
        <v>17.600000000000001</v>
      </c>
      <c r="O77" s="74">
        <v>17.2</v>
      </c>
      <c r="P77" s="74">
        <v>18</v>
      </c>
      <c r="Q77" s="40">
        <f t="shared" si="14"/>
        <v>17.150000000000002</v>
      </c>
      <c r="R77" s="16">
        <f t="shared" si="11"/>
        <v>16.108333333333334</v>
      </c>
      <c r="T77" s="6">
        <f t="shared" si="19"/>
        <v>8.6500270218252276E-5</v>
      </c>
      <c r="V77" s="23">
        <f>+claims!D77</f>
        <v>0</v>
      </c>
      <c r="W77" s="23">
        <f>+claims!E77</f>
        <v>0</v>
      </c>
      <c r="X77" s="23">
        <f>+claims!F77</f>
        <v>0</v>
      </c>
      <c r="Z77" s="6">
        <f t="shared" si="12"/>
        <v>0</v>
      </c>
      <c r="AA77" s="6">
        <f t="shared" si="13"/>
        <v>0</v>
      </c>
      <c r="AB77" s="6">
        <f t="shared" si="15"/>
        <v>0</v>
      </c>
      <c r="AD77" s="6">
        <f t="shared" si="16"/>
        <v>0</v>
      </c>
    </row>
    <row r="78" spans="1:30">
      <c r="A78" t="s">
        <v>122</v>
      </c>
      <c r="B78" t="s">
        <v>123</v>
      </c>
      <c r="C78" s="40">
        <v>47.3</v>
      </c>
      <c r="D78" s="40">
        <v>42.2</v>
      </c>
      <c r="E78" s="40">
        <v>47.5</v>
      </c>
      <c r="F78" s="40">
        <v>49.3</v>
      </c>
      <c r="G78" s="40">
        <f t="shared" si="17"/>
        <v>46.575000000000003</v>
      </c>
      <c r="H78" s="74">
        <v>48.6</v>
      </c>
      <c r="I78" s="74">
        <v>46</v>
      </c>
      <c r="J78" s="74">
        <v>48.5</v>
      </c>
      <c r="K78" s="74">
        <v>48.9</v>
      </c>
      <c r="L78" s="40">
        <f t="shared" si="18"/>
        <v>48</v>
      </c>
      <c r="M78" s="74">
        <v>49.7</v>
      </c>
      <c r="N78" s="74">
        <v>44.8</v>
      </c>
      <c r="O78" s="74">
        <v>47.4</v>
      </c>
      <c r="P78" s="74">
        <v>50</v>
      </c>
      <c r="Q78" s="40">
        <f t="shared" si="14"/>
        <v>47.975000000000001</v>
      </c>
      <c r="R78" s="16">
        <f t="shared" si="11"/>
        <v>47.75</v>
      </c>
      <c r="T78" s="6">
        <f t="shared" si="19"/>
        <v>2.5641311347676438E-4</v>
      </c>
      <c r="V78" s="23">
        <f>+claims!D78</f>
        <v>0</v>
      </c>
      <c r="W78" s="23">
        <f>+claims!E78</f>
        <v>0</v>
      </c>
      <c r="X78" s="23">
        <f>+claims!F78</f>
        <v>0</v>
      </c>
      <c r="Z78" s="6">
        <f t="shared" si="12"/>
        <v>0</v>
      </c>
      <c r="AA78" s="6">
        <f t="shared" si="13"/>
        <v>0</v>
      </c>
      <c r="AB78" s="6">
        <f t="shared" si="15"/>
        <v>0</v>
      </c>
      <c r="AD78" s="6">
        <f t="shared" si="16"/>
        <v>0</v>
      </c>
    </row>
    <row r="79" spans="1:30">
      <c r="A79" t="s">
        <v>124</v>
      </c>
      <c r="B79" t="s">
        <v>504</v>
      </c>
      <c r="C79" s="40">
        <v>22.9</v>
      </c>
      <c r="D79" s="40">
        <v>22.5</v>
      </c>
      <c r="E79" s="40">
        <v>22.5</v>
      </c>
      <c r="F79" s="40">
        <v>23.3</v>
      </c>
      <c r="G79" s="40">
        <f t="shared" si="17"/>
        <v>22.8</v>
      </c>
      <c r="H79" s="74">
        <v>24.2</v>
      </c>
      <c r="I79" s="74">
        <v>22</v>
      </c>
      <c r="J79" s="74">
        <v>21</v>
      </c>
      <c r="K79" s="74">
        <v>21</v>
      </c>
      <c r="L79" s="40">
        <f t="shared" si="18"/>
        <v>22.05</v>
      </c>
      <c r="M79" s="74">
        <v>21</v>
      </c>
      <c r="N79" s="74">
        <v>24</v>
      </c>
      <c r="O79" s="74">
        <v>24</v>
      </c>
      <c r="P79" s="74">
        <v>25</v>
      </c>
      <c r="Q79" s="40">
        <f t="shared" si="14"/>
        <v>23.5</v>
      </c>
      <c r="R79" s="16">
        <f t="shared" si="11"/>
        <v>22.900000000000002</v>
      </c>
      <c r="T79" s="6">
        <f t="shared" si="19"/>
        <v>1.2297089630613413E-4</v>
      </c>
      <c r="V79" s="23">
        <f>+claims!D79</f>
        <v>0</v>
      </c>
      <c r="W79" s="23">
        <f>+claims!E79</f>
        <v>0</v>
      </c>
      <c r="X79" s="23">
        <f>+claims!F79</f>
        <v>0</v>
      </c>
      <c r="Z79" s="6">
        <f t="shared" si="12"/>
        <v>0</v>
      </c>
      <c r="AA79" s="6">
        <f t="shared" si="13"/>
        <v>0</v>
      </c>
      <c r="AB79" s="6">
        <f t="shared" si="15"/>
        <v>0</v>
      </c>
      <c r="AD79" s="6">
        <f t="shared" si="16"/>
        <v>0</v>
      </c>
    </row>
    <row r="80" spans="1:30">
      <c r="A80" t="s">
        <v>125</v>
      </c>
      <c r="B80" t="s">
        <v>126</v>
      </c>
      <c r="C80" s="40">
        <v>112.7</v>
      </c>
      <c r="D80" s="40">
        <v>113.2</v>
      </c>
      <c r="E80" s="40">
        <v>113.9</v>
      </c>
      <c r="F80" s="40">
        <v>117.3</v>
      </c>
      <c r="G80" s="40">
        <f t="shared" si="17"/>
        <v>114.27500000000001</v>
      </c>
      <c r="H80" s="74">
        <v>115.8</v>
      </c>
      <c r="I80" s="74">
        <v>116.2</v>
      </c>
      <c r="J80" s="74">
        <v>115.8</v>
      </c>
      <c r="K80" s="74">
        <v>112.7</v>
      </c>
      <c r="L80" s="40">
        <f t="shared" si="18"/>
        <v>115.125</v>
      </c>
      <c r="M80" s="74">
        <v>110.7</v>
      </c>
      <c r="N80" s="74">
        <v>111.2</v>
      </c>
      <c r="O80" s="74">
        <v>113</v>
      </c>
      <c r="P80" s="74">
        <v>114</v>
      </c>
      <c r="Q80" s="40">
        <f t="shared" si="14"/>
        <v>112.22499999999999</v>
      </c>
      <c r="R80" s="16">
        <f t="shared" si="11"/>
        <v>113.53333333333332</v>
      </c>
      <c r="T80" s="6">
        <f t="shared" si="19"/>
        <v>6.0966357033288604E-4</v>
      </c>
      <c r="V80" s="23">
        <f>+claims!D80</f>
        <v>1</v>
      </c>
      <c r="W80" s="23">
        <f>+claims!E80</f>
        <v>2</v>
      </c>
      <c r="X80" s="23">
        <f>+claims!F80</f>
        <v>3</v>
      </c>
      <c r="Z80" s="6">
        <f t="shared" si="12"/>
        <v>8.7508203894115077E-3</v>
      </c>
      <c r="AA80" s="6">
        <f t="shared" si="13"/>
        <v>1.737242128121607E-2</v>
      </c>
      <c r="AB80" s="6">
        <f t="shared" si="15"/>
        <v>2.6732011583871687E-2</v>
      </c>
      <c r="AD80" s="6">
        <f t="shared" si="16"/>
        <v>2.0615282950576453E-2</v>
      </c>
    </row>
    <row r="81" spans="1:30">
      <c r="A81" t="s">
        <v>483</v>
      </c>
      <c r="B81" t="s">
        <v>540</v>
      </c>
      <c r="C81" s="40">
        <v>6.3</v>
      </c>
      <c r="D81" s="40">
        <v>7</v>
      </c>
      <c r="E81" s="40">
        <v>7.7</v>
      </c>
      <c r="F81" s="40">
        <v>8</v>
      </c>
      <c r="G81" s="40">
        <f t="shared" si="17"/>
        <v>7.25</v>
      </c>
      <c r="H81" s="74">
        <v>8</v>
      </c>
      <c r="I81" s="74">
        <v>8</v>
      </c>
      <c r="J81" s="74">
        <v>8</v>
      </c>
      <c r="K81" s="74">
        <v>8</v>
      </c>
      <c r="L81" s="40">
        <f>AVERAGE(H81:K81)</f>
        <v>8</v>
      </c>
      <c r="M81" s="74">
        <v>8</v>
      </c>
      <c r="N81" s="74">
        <v>8</v>
      </c>
      <c r="O81" s="74">
        <v>7</v>
      </c>
      <c r="P81" s="74">
        <v>7</v>
      </c>
      <c r="Q81" s="40">
        <f>AVERAGE(M81:P81)</f>
        <v>7.5</v>
      </c>
      <c r="R81" s="16">
        <f>IF(G81&gt;0,(+G81+(L81*2)+(Q81*3))/6,IF(L81&gt;0,((L81*2)+(Q81*3))/5,Q81))</f>
        <v>7.625</v>
      </c>
      <c r="T81" s="6">
        <f t="shared" si="19"/>
        <v>4.0945549534247712E-5</v>
      </c>
      <c r="V81" s="23">
        <f>+claims!D81</f>
        <v>0</v>
      </c>
      <c r="W81" s="23">
        <f>+claims!E81</f>
        <v>0</v>
      </c>
      <c r="X81" s="23">
        <f>+claims!F81</f>
        <v>0</v>
      </c>
      <c r="Z81" s="6">
        <f>IF(G81&gt;100,IF(V81&lt;1,0,+V81/G81),IF(V81&lt;1,0,+V81/100))</f>
        <v>0</v>
      </c>
      <c r="AA81" s="6">
        <f>IF(L81&gt;100,IF(W81&lt;1,0,+W81/L81),IF(W81&lt;1,0,+W81/100))</f>
        <v>0</v>
      </c>
      <c r="AB81" s="6">
        <f>IF(Q81&gt;100,IF(X81&lt;1,0,+X81/Q81),IF(X81&lt;1,0,+X81/100))</f>
        <v>0</v>
      </c>
      <c r="AD81" s="6">
        <f t="shared" si="16"/>
        <v>0</v>
      </c>
    </row>
    <row r="82" spans="1:30">
      <c r="A82" t="s">
        <v>127</v>
      </c>
      <c r="B82" t="s">
        <v>498</v>
      </c>
      <c r="C82" s="40">
        <v>156.9</v>
      </c>
      <c r="D82" s="40">
        <v>159.1</v>
      </c>
      <c r="E82" s="40">
        <v>153</v>
      </c>
      <c r="F82" s="40">
        <v>155.19999999999999</v>
      </c>
      <c r="G82" s="40">
        <f t="shared" si="17"/>
        <v>156.05000000000001</v>
      </c>
      <c r="H82" s="74">
        <v>154.80000000000001</v>
      </c>
      <c r="I82" s="74">
        <v>154.80000000000001</v>
      </c>
      <c r="J82" s="74">
        <v>156.5</v>
      </c>
      <c r="K82" s="74">
        <v>155.30000000000001</v>
      </c>
      <c r="L82" s="40">
        <f t="shared" ref="L82:L91" si="20">AVERAGE(H82:K82)</f>
        <v>155.35000000000002</v>
      </c>
      <c r="M82" s="74">
        <v>154.19999999999999</v>
      </c>
      <c r="N82" s="74">
        <v>159.5</v>
      </c>
      <c r="O82" s="74">
        <v>164.9</v>
      </c>
      <c r="P82" s="74">
        <v>161</v>
      </c>
      <c r="Q82" s="40">
        <f t="shared" si="14"/>
        <v>159.9</v>
      </c>
      <c r="R82" s="16">
        <f t="shared" si="11"/>
        <v>157.74166666666667</v>
      </c>
      <c r="T82" s="6">
        <f t="shared" si="19"/>
        <v>8.4705825916259561E-4</v>
      </c>
      <c r="V82" s="23">
        <f>+claims!D82</f>
        <v>0</v>
      </c>
      <c r="W82" s="23">
        <f>+claims!E82</f>
        <v>0</v>
      </c>
      <c r="X82" s="23">
        <f>+claims!F82</f>
        <v>1</v>
      </c>
      <c r="Z82" s="6">
        <f t="shared" si="12"/>
        <v>0</v>
      </c>
      <c r="AA82" s="6">
        <f t="shared" si="13"/>
        <v>0</v>
      </c>
      <c r="AB82" s="6">
        <f t="shared" si="15"/>
        <v>6.2539086929330832E-3</v>
      </c>
      <c r="AD82" s="6">
        <f t="shared" si="16"/>
        <v>3.126954346466542E-3</v>
      </c>
    </row>
    <row r="83" spans="1:30">
      <c r="A83" t="s">
        <v>128</v>
      </c>
      <c r="B83" t="s">
        <v>129</v>
      </c>
      <c r="C83" s="40">
        <v>29.8</v>
      </c>
      <c r="D83" s="40">
        <v>31.7</v>
      </c>
      <c r="E83" s="40">
        <v>31.9</v>
      </c>
      <c r="F83" s="40">
        <v>34.6</v>
      </c>
      <c r="G83" s="40">
        <f t="shared" si="17"/>
        <v>32</v>
      </c>
      <c r="H83" s="74">
        <v>35</v>
      </c>
      <c r="I83" s="74">
        <v>36</v>
      </c>
      <c r="J83" s="74">
        <v>32.299999999999997</v>
      </c>
      <c r="K83" s="74">
        <v>31.8</v>
      </c>
      <c r="L83" s="40">
        <f t="shared" si="20"/>
        <v>33.774999999999999</v>
      </c>
      <c r="M83" s="74">
        <v>43.5</v>
      </c>
      <c r="N83" s="74">
        <v>44.6</v>
      </c>
      <c r="O83" s="74">
        <v>47.1</v>
      </c>
      <c r="P83" s="74">
        <v>51.3</v>
      </c>
      <c r="Q83" s="40">
        <f t="shared" si="14"/>
        <v>46.625</v>
      </c>
      <c r="R83" s="16">
        <f t="shared" si="11"/>
        <v>39.904166666666669</v>
      </c>
      <c r="T83" s="6">
        <f t="shared" si="19"/>
        <v>2.1428170922922971E-4</v>
      </c>
      <c r="V83" s="23">
        <f>+claims!D83</f>
        <v>1</v>
      </c>
      <c r="W83" s="23">
        <f>+claims!E83</f>
        <v>0</v>
      </c>
      <c r="X83" s="23">
        <f>+claims!F83</f>
        <v>0</v>
      </c>
      <c r="Z83" s="6">
        <f t="shared" si="12"/>
        <v>0.01</v>
      </c>
      <c r="AA83" s="6">
        <f t="shared" si="13"/>
        <v>0</v>
      </c>
      <c r="AB83" s="6">
        <f t="shared" si="15"/>
        <v>0</v>
      </c>
      <c r="AD83" s="6">
        <f t="shared" si="16"/>
        <v>1.6666666666666668E-3</v>
      </c>
    </row>
    <row r="84" spans="1:30">
      <c r="A84" t="s">
        <v>130</v>
      </c>
      <c r="B84" t="s">
        <v>541</v>
      </c>
      <c r="C84" s="40">
        <v>93.5</v>
      </c>
      <c r="D84" s="40">
        <v>93.7</v>
      </c>
      <c r="E84" s="40">
        <v>102.7</v>
      </c>
      <c r="F84" s="40">
        <v>101.2</v>
      </c>
      <c r="G84" s="40">
        <f t="shared" si="17"/>
        <v>97.774999999999991</v>
      </c>
      <c r="H84" s="74">
        <v>100.2</v>
      </c>
      <c r="I84" s="74">
        <v>103.4</v>
      </c>
      <c r="J84" s="74">
        <v>103</v>
      </c>
      <c r="K84" s="74">
        <v>100.4</v>
      </c>
      <c r="L84" s="40">
        <f t="shared" si="20"/>
        <v>101.75</v>
      </c>
      <c r="M84" s="74">
        <v>101.8</v>
      </c>
      <c r="N84" s="74">
        <v>100.8</v>
      </c>
      <c r="O84" s="74">
        <v>107.7</v>
      </c>
      <c r="P84" s="74">
        <v>111.8</v>
      </c>
      <c r="Q84" s="40">
        <f t="shared" si="14"/>
        <v>105.52500000000001</v>
      </c>
      <c r="R84" s="16">
        <f t="shared" si="11"/>
        <v>102.97500000000001</v>
      </c>
      <c r="T84" s="6">
        <f t="shared" si="19"/>
        <v>5.5296629026743065E-4</v>
      </c>
      <c r="V84" s="23">
        <f>+claims!D84</f>
        <v>2</v>
      </c>
      <c r="W84" s="23">
        <f>+claims!E84</f>
        <v>1</v>
      </c>
      <c r="X84" s="23">
        <f>+claims!F84</f>
        <v>1</v>
      </c>
      <c r="Z84" s="6">
        <f t="shared" si="12"/>
        <v>0.02</v>
      </c>
      <c r="AA84" s="6">
        <f t="shared" si="13"/>
        <v>9.8280098280098278E-3</v>
      </c>
      <c r="AB84" s="6">
        <f t="shared" si="15"/>
        <v>9.4764273868751473E-3</v>
      </c>
      <c r="AD84" s="6">
        <f t="shared" si="16"/>
        <v>1.1347550302774184E-2</v>
      </c>
    </row>
    <row r="85" spans="1:30">
      <c r="A85" t="s">
        <v>131</v>
      </c>
      <c r="B85" t="s">
        <v>132</v>
      </c>
      <c r="C85" s="40">
        <v>8.6999999999999993</v>
      </c>
      <c r="D85" s="40">
        <v>9.4</v>
      </c>
      <c r="E85" s="40">
        <v>9.8000000000000007</v>
      </c>
      <c r="F85" s="40">
        <v>9.8000000000000007</v>
      </c>
      <c r="G85" s="40">
        <f t="shared" si="17"/>
        <v>9.4250000000000007</v>
      </c>
      <c r="H85" s="74">
        <v>10.7</v>
      </c>
      <c r="I85" s="74">
        <v>10.5</v>
      </c>
      <c r="J85" s="74">
        <v>10.5</v>
      </c>
      <c r="K85" s="74">
        <v>10.5</v>
      </c>
      <c r="L85" s="40">
        <f t="shared" si="20"/>
        <v>10.55</v>
      </c>
      <c r="M85" s="74">
        <v>10</v>
      </c>
      <c r="N85" s="74">
        <v>11</v>
      </c>
      <c r="O85" s="74">
        <v>12</v>
      </c>
      <c r="P85" s="74">
        <v>14</v>
      </c>
      <c r="Q85" s="40">
        <f t="shared" si="14"/>
        <v>11.75</v>
      </c>
      <c r="R85" s="16">
        <f t="shared" si="11"/>
        <v>10.9625</v>
      </c>
      <c r="T85" s="6">
        <f t="shared" si="19"/>
        <v>5.8867617936943026E-5</v>
      </c>
      <c r="V85" s="23">
        <f>+claims!D85</f>
        <v>0</v>
      </c>
      <c r="W85" s="23">
        <f>+claims!E85</f>
        <v>0</v>
      </c>
      <c r="X85" s="23">
        <f>+claims!F85</f>
        <v>0</v>
      </c>
      <c r="Z85" s="6">
        <f t="shared" si="12"/>
        <v>0</v>
      </c>
      <c r="AA85" s="6">
        <f t="shared" si="13"/>
        <v>0</v>
      </c>
      <c r="AB85" s="6">
        <f t="shared" si="15"/>
        <v>0</v>
      </c>
      <c r="AD85" s="6">
        <f t="shared" si="16"/>
        <v>0</v>
      </c>
    </row>
    <row r="86" spans="1:30">
      <c r="A86" t="s">
        <v>133</v>
      </c>
      <c r="B86" t="s">
        <v>542</v>
      </c>
      <c r="C86" s="40">
        <v>3</v>
      </c>
      <c r="D86" s="40">
        <v>3</v>
      </c>
      <c r="E86" s="40">
        <v>3</v>
      </c>
      <c r="F86" s="40">
        <v>3</v>
      </c>
      <c r="G86" s="40">
        <f t="shared" si="17"/>
        <v>3</v>
      </c>
      <c r="H86" s="74">
        <v>3</v>
      </c>
      <c r="I86" s="74">
        <v>3</v>
      </c>
      <c r="J86" s="74">
        <v>3</v>
      </c>
      <c r="K86" s="74">
        <v>3</v>
      </c>
      <c r="L86" s="40">
        <f t="shared" si="20"/>
        <v>3</v>
      </c>
      <c r="M86" s="74">
        <v>3</v>
      </c>
      <c r="N86" s="74">
        <v>4</v>
      </c>
      <c r="O86" s="74">
        <v>4</v>
      </c>
      <c r="P86" s="74">
        <v>4</v>
      </c>
      <c r="Q86" s="40">
        <f t="shared" si="14"/>
        <v>3.75</v>
      </c>
      <c r="R86" s="16">
        <f t="shared" si="11"/>
        <v>3.375</v>
      </c>
      <c r="T86" s="6">
        <f t="shared" si="19"/>
        <v>1.8123439957781773E-5</v>
      </c>
      <c r="V86" s="23">
        <f>+claims!D86</f>
        <v>0</v>
      </c>
      <c r="W86" s="23">
        <f>+claims!E86</f>
        <v>0</v>
      </c>
      <c r="X86" s="23">
        <f>+claims!F86</f>
        <v>0</v>
      </c>
      <c r="Z86" s="6">
        <f t="shared" si="12"/>
        <v>0</v>
      </c>
      <c r="AA86" s="6">
        <f t="shared" si="13"/>
        <v>0</v>
      </c>
      <c r="AB86" s="6">
        <f t="shared" si="15"/>
        <v>0</v>
      </c>
      <c r="AD86" s="6">
        <f t="shared" si="16"/>
        <v>0</v>
      </c>
    </row>
    <row r="87" spans="1:30">
      <c r="A87" t="s">
        <v>134</v>
      </c>
      <c r="B87" t="s">
        <v>135</v>
      </c>
      <c r="C87" s="40">
        <v>12</v>
      </c>
      <c r="D87" s="40">
        <v>10</v>
      </c>
      <c r="E87" s="40">
        <v>10.7</v>
      </c>
      <c r="F87" s="40">
        <v>11.7</v>
      </c>
      <c r="G87" s="40">
        <f t="shared" si="17"/>
        <v>11.100000000000001</v>
      </c>
      <c r="H87" s="74">
        <v>11</v>
      </c>
      <c r="I87" s="74">
        <v>11.3</v>
      </c>
      <c r="J87" s="74">
        <v>11.1</v>
      </c>
      <c r="K87" s="74">
        <v>10.5</v>
      </c>
      <c r="L87" s="40">
        <f t="shared" si="20"/>
        <v>10.975</v>
      </c>
      <c r="M87" s="74">
        <v>11</v>
      </c>
      <c r="N87" s="74">
        <v>11.1</v>
      </c>
      <c r="O87" s="74">
        <v>11.5</v>
      </c>
      <c r="P87" s="74">
        <v>11.6</v>
      </c>
      <c r="Q87" s="40">
        <f t="shared" si="14"/>
        <v>11.3</v>
      </c>
      <c r="R87" s="16">
        <f t="shared" si="11"/>
        <v>11.158333333333333</v>
      </c>
      <c r="T87" s="6">
        <f t="shared" si="19"/>
        <v>5.9919224946839002E-5</v>
      </c>
      <c r="V87" s="23">
        <f>+claims!D87</f>
        <v>1</v>
      </c>
      <c r="W87" s="23">
        <f>+claims!E87</f>
        <v>0</v>
      </c>
      <c r="X87" s="23">
        <f>+claims!F87</f>
        <v>0</v>
      </c>
      <c r="Z87" s="6">
        <f t="shared" si="12"/>
        <v>0.01</v>
      </c>
      <c r="AA87" s="6">
        <f t="shared" si="13"/>
        <v>0</v>
      </c>
      <c r="AB87" s="6">
        <f t="shared" si="15"/>
        <v>0</v>
      </c>
      <c r="AD87" s="6">
        <f t="shared" si="16"/>
        <v>1.6666666666666668E-3</v>
      </c>
    </row>
    <row r="88" spans="1:30">
      <c r="A88" t="s">
        <v>136</v>
      </c>
      <c r="B88" t="s">
        <v>137</v>
      </c>
      <c r="C88" s="40">
        <v>6.5</v>
      </c>
      <c r="D88" s="40">
        <v>6.5</v>
      </c>
      <c r="E88" s="40">
        <v>6.5</v>
      </c>
      <c r="F88" s="40">
        <v>6.5</v>
      </c>
      <c r="G88" s="40">
        <f t="shared" si="17"/>
        <v>6.5</v>
      </c>
      <c r="H88" s="74">
        <v>6.5</v>
      </c>
      <c r="I88" s="74">
        <v>6.5</v>
      </c>
      <c r="J88" s="74">
        <v>6.8</v>
      </c>
      <c r="K88" s="74">
        <v>6.5</v>
      </c>
      <c r="L88" s="40">
        <f t="shared" si="20"/>
        <v>6.5750000000000002</v>
      </c>
      <c r="M88" s="74">
        <v>6.5</v>
      </c>
      <c r="N88" s="74">
        <v>5.5</v>
      </c>
      <c r="O88" s="74">
        <v>5.6</v>
      </c>
      <c r="P88" s="74">
        <v>6.2</v>
      </c>
      <c r="Q88" s="40">
        <f t="shared" si="14"/>
        <v>5.95</v>
      </c>
      <c r="R88" s="16">
        <f t="shared" si="11"/>
        <v>6.25</v>
      </c>
      <c r="T88" s="6">
        <f t="shared" si="19"/>
        <v>3.3561925847744024E-5</v>
      </c>
      <c r="V88" s="23">
        <f>+claims!D88</f>
        <v>0</v>
      </c>
      <c r="W88" s="23">
        <f>+claims!E88</f>
        <v>0</v>
      </c>
      <c r="X88" s="23">
        <f>+claims!F88</f>
        <v>0</v>
      </c>
      <c r="Z88" s="6">
        <f t="shared" si="12"/>
        <v>0</v>
      </c>
      <c r="AA88" s="6">
        <f t="shared" si="13"/>
        <v>0</v>
      </c>
      <c r="AB88" s="6">
        <f t="shared" si="15"/>
        <v>0</v>
      </c>
      <c r="AD88" s="6">
        <f t="shared" si="16"/>
        <v>0</v>
      </c>
    </row>
    <row r="89" spans="1:30">
      <c r="A89" t="s">
        <v>138</v>
      </c>
      <c r="B89" t="s">
        <v>139</v>
      </c>
      <c r="C89" s="40">
        <v>71.400000000000006</v>
      </c>
      <c r="D89" s="40">
        <v>70.900000000000006</v>
      </c>
      <c r="E89" s="40">
        <v>72.3</v>
      </c>
      <c r="F89" s="40">
        <v>72</v>
      </c>
      <c r="G89" s="40">
        <f t="shared" si="17"/>
        <v>71.650000000000006</v>
      </c>
      <c r="H89" s="74">
        <v>73.900000000000006</v>
      </c>
      <c r="I89" s="74">
        <v>73.599999999999994</v>
      </c>
      <c r="J89" s="74">
        <v>75.599999999999994</v>
      </c>
      <c r="K89" s="74">
        <v>75.099999999999994</v>
      </c>
      <c r="L89" s="40">
        <f t="shared" si="20"/>
        <v>74.55</v>
      </c>
      <c r="M89" s="74">
        <v>73.900000000000006</v>
      </c>
      <c r="N89" s="74">
        <v>73.7</v>
      </c>
      <c r="O89" s="74">
        <v>79.599999999999994</v>
      </c>
      <c r="P89" s="74">
        <v>85.8</v>
      </c>
      <c r="Q89" s="40">
        <f t="shared" si="14"/>
        <v>78.25</v>
      </c>
      <c r="R89" s="16">
        <f t="shared" si="11"/>
        <v>75.916666666666671</v>
      </c>
      <c r="T89" s="6">
        <f t="shared" si="19"/>
        <v>4.0766552596393081E-4</v>
      </c>
      <c r="V89" s="23">
        <f>+claims!D89</f>
        <v>1</v>
      </c>
      <c r="W89" s="23">
        <f>+claims!E89</f>
        <v>0</v>
      </c>
      <c r="X89" s="23">
        <f>+claims!F89</f>
        <v>1</v>
      </c>
      <c r="Z89" s="6">
        <f t="shared" si="12"/>
        <v>0.01</v>
      </c>
      <c r="AA89" s="6">
        <f t="shared" si="13"/>
        <v>0</v>
      </c>
      <c r="AB89" s="6">
        <f t="shared" si="15"/>
        <v>0.01</v>
      </c>
      <c r="AD89" s="6">
        <f t="shared" si="16"/>
        <v>6.6666666666666671E-3</v>
      </c>
    </row>
    <row r="90" spans="1:30">
      <c r="A90" t="s">
        <v>140</v>
      </c>
      <c r="B90" t="s">
        <v>141</v>
      </c>
      <c r="C90" s="40">
        <v>12.8</v>
      </c>
      <c r="D90" s="40">
        <v>12.7</v>
      </c>
      <c r="E90" s="40">
        <v>13</v>
      </c>
      <c r="F90" s="40">
        <v>12.5</v>
      </c>
      <c r="G90" s="40">
        <f t="shared" si="17"/>
        <v>12.75</v>
      </c>
      <c r="H90" s="74">
        <v>11.6</v>
      </c>
      <c r="I90" s="74">
        <v>12.7</v>
      </c>
      <c r="J90" s="74">
        <v>12.8</v>
      </c>
      <c r="K90" s="74">
        <v>12.7</v>
      </c>
      <c r="L90" s="40">
        <f t="shared" si="20"/>
        <v>12.45</v>
      </c>
      <c r="M90" s="74">
        <v>12.7</v>
      </c>
      <c r="N90" s="74">
        <v>12.6</v>
      </c>
      <c r="O90" s="74">
        <v>12.6</v>
      </c>
      <c r="P90" s="74">
        <v>13.5</v>
      </c>
      <c r="Q90" s="40">
        <f t="shared" si="14"/>
        <v>12.85</v>
      </c>
      <c r="R90" s="16">
        <f t="shared" si="11"/>
        <v>12.699999999999998</v>
      </c>
      <c r="T90" s="6">
        <f t="shared" si="19"/>
        <v>6.8197833322615852E-5</v>
      </c>
      <c r="V90" s="23">
        <f>+claims!D90</f>
        <v>0</v>
      </c>
      <c r="W90" s="23">
        <f>+claims!E90</f>
        <v>0</v>
      </c>
      <c r="X90" s="23">
        <f>+claims!F90</f>
        <v>0</v>
      </c>
      <c r="Z90" s="6">
        <f t="shared" si="12"/>
        <v>0</v>
      </c>
      <c r="AA90" s="6">
        <f t="shared" si="13"/>
        <v>0</v>
      </c>
      <c r="AB90" s="6">
        <f t="shared" si="15"/>
        <v>0</v>
      </c>
      <c r="AD90" s="6">
        <f t="shared" si="16"/>
        <v>0</v>
      </c>
    </row>
    <row r="91" spans="1:30">
      <c r="A91" t="s">
        <v>142</v>
      </c>
      <c r="B91" t="s">
        <v>143</v>
      </c>
      <c r="C91" s="40">
        <v>11832.4</v>
      </c>
      <c r="D91" s="40">
        <v>11871.1</v>
      </c>
      <c r="E91" s="40">
        <v>11885.7</v>
      </c>
      <c r="F91" s="40">
        <v>11854.1</v>
      </c>
      <c r="G91" s="40">
        <f t="shared" si="17"/>
        <v>11860.824999999999</v>
      </c>
      <c r="H91" s="74">
        <v>11822.9</v>
      </c>
      <c r="I91" s="74">
        <v>11864.4</v>
      </c>
      <c r="J91" s="74">
        <v>11897.7</v>
      </c>
      <c r="K91" s="74">
        <v>11908</v>
      </c>
      <c r="L91" s="40">
        <f t="shared" si="20"/>
        <v>11873.25</v>
      </c>
      <c r="M91" s="75">
        <v>11944.7</v>
      </c>
      <c r="N91" s="75">
        <v>12019.7</v>
      </c>
      <c r="O91" s="75">
        <v>12019.3</v>
      </c>
      <c r="P91" s="75">
        <v>12002.6</v>
      </c>
      <c r="Q91" s="40">
        <f t="shared" ref="Q91:Q96" si="21">AVERAGE(M91:P91)</f>
        <v>11996.574999999999</v>
      </c>
      <c r="R91" s="16">
        <f t="shared" ref="R91:R96" si="22">IF(G91&gt;0,(+G91+(L91*2)+(Q91*3))/6,IF(L91&gt;0,((L91*2)+(Q91*3))/5,Q91))</f>
        <v>11932.841666666665</v>
      </c>
      <c r="T91" s="6">
        <f t="shared" si="19"/>
        <v>6.4078263547125897E-2</v>
      </c>
      <c r="V91" s="23">
        <f>+claims!D91</f>
        <v>171</v>
      </c>
      <c r="W91" s="23">
        <f>+claims!E91</f>
        <v>137</v>
      </c>
      <c r="X91" s="23">
        <f>+claims!F91</f>
        <v>121</v>
      </c>
      <c r="Z91" s="6">
        <f t="shared" ref="Z91:Z96" si="23">IF(G91&gt;100,IF(V91&lt;1,0,+V91/G91),IF(V91&lt;1,0,+V91/100))</f>
        <v>1.4417209595453943E-2</v>
      </c>
      <c r="AA91" s="6">
        <f t="shared" ref="AA91:AA96" si="24">IF(L91&gt;100,IF(W91&lt;1,0,+W91/L91),IF(W91&lt;1,0,+W91/100))</f>
        <v>1.1538542522055882E-2</v>
      </c>
      <c r="AB91" s="6">
        <f t="shared" ref="AB91:AB96" si="25">IF(Q91&gt;100,IF(X91&lt;1,0,+X91/Q91),IF(X91&lt;1,0,+X91/100))</f>
        <v>1.0086212106372028E-2</v>
      </c>
      <c r="AD91" s="6">
        <f t="shared" si="16"/>
        <v>1.1292155159780298E-2</v>
      </c>
    </row>
    <row r="92" spans="1:30">
      <c r="A92" t="s">
        <v>144</v>
      </c>
      <c r="B92" t="s">
        <v>488</v>
      </c>
      <c r="C92" s="40">
        <v>10356</v>
      </c>
      <c r="D92" s="40">
        <v>10426.1</v>
      </c>
      <c r="E92" s="40">
        <v>10565.5</v>
      </c>
      <c r="F92" s="40">
        <v>10615.8</v>
      </c>
      <c r="G92" s="40">
        <f>AVERAGE(C92:F92)</f>
        <v>10490.849999999999</v>
      </c>
      <c r="H92" s="74">
        <v>10582.9</v>
      </c>
      <c r="I92" s="74">
        <v>10652.4</v>
      </c>
      <c r="J92" s="74">
        <v>10686.3</v>
      </c>
      <c r="K92" s="74">
        <v>10677.9</v>
      </c>
      <c r="L92" s="40">
        <f>AVERAGE(H92:K92)</f>
        <v>10649.875</v>
      </c>
      <c r="M92" s="75">
        <v>10905.2</v>
      </c>
      <c r="N92" s="75">
        <v>11335.9</v>
      </c>
      <c r="O92" s="75">
        <v>11676.5</v>
      </c>
      <c r="P92" s="75">
        <v>11796.2</v>
      </c>
      <c r="Q92" s="40">
        <f>AVERAGE(M92:P92)</f>
        <v>11428.45</v>
      </c>
      <c r="R92" s="16">
        <f>IF(G92&gt;0,(+G92+(L92*2)+(Q92*3))/6,IF(L92&gt;0,((L92*2)+(Q92*3))/5,Q92))</f>
        <v>11012.658333333335</v>
      </c>
      <c r="T92" s="6">
        <f t="shared" si="19"/>
        <v>5.9136963579179795E-2</v>
      </c>
      <c r="V92" s="23">
        <f>+claims!D92</f>
        <v>256</v>
      </c>
      <c r="W92" s="23">
        <f>+claims!E92</f>
        <v>254</v>
      </c>
      <c r="X92" s="23">
        <f>+claims!F92</f>
        <v>272</v>
      </c>
      <c r="Z92" s="6">
        <f>IF(G92&gt;100,IF(V92&lt;1,0,+V92/G92),IF(V92&lt;1,0,+V92/100))</f>
        <v>2.4402217170200701E-2</v>
      </c>
      <c r="AA92" s="6">
        <f>IF(L92&gt;100,IF(W92&lt;1,0,+W92/L92),IF(W92&lt;1,0,+W92/100))</f>
        <v>2.3850045188323808E-2</v>
      </c>
      <c r="AB92" s="6">
        <f>IF(Q92&gt;100,IF(X92&lt;1,0,+X92/Q92),IF(X92&lt;1,0,+X92/100))</f>
        <v>2.3800252877686823E-2</v>
      </c>
      <c r="AD92" s="6">
        <f t="shared" si="16"/>
        <v>2.3917177696651467E-2</v>
      </c>
    </row>
    <row r="93" spans="1:30">
      <c r="A93" t="s">
        <v>145</v>
      </c>
      <c r="B93" t="s">
        <v>146</v>
      </c>
      <c r="C93" s="40">
        <v>18</v>
      </c>
      <c r="D93" s="40">
        <v>17.7</v>
      </c>
      <c r="E93" s="40">
        <v>18</v>
      </c>
      <c r="F93" s="40">
        <v>18</v>
      </c>
      <c r="G93" s="40">
        <f>AVERAGE(C93:F93)</f>
        <v>17.925000000000001</v>
      </c>
      <c r="H93" s="74">
        <v>17.8</v>
      </c>
      <c r="I93" s="74">
        <v>18</v>
      </c>
      <c r="J93" s="74">
        <v>18</v>
      </c>
      <c r="K93" s="74">
        <v>18</v>
      </c>
      <c r="L93" s="40">
        <f>AVERAGE(H93:K93)</f>
        <v>17.95</v>
      </c>
      <c r="M93" s="74">
        <v>19</v>
      </c>
      <c r="N93" s="74">
        <v>18</v>
      </c>
      <c r="O93" s="74">
        <v>18.8</v>
      </c>
      <c r="P93" s="74">
        <v>18</v>
      </c>
      <c r="Q93" s="40">
        <f>AVERAGE(M93:P93)</f>
        <v>18.45</v>
      </c>
      <c r="R93" s="16">
        <f>IF(G93&gt;0,(+G93+(L93*2)+(Q93*3))/6,IF(L93&gt;0,((L93*2)+(Q93*3))/5,Q93))</f>
        <v>18.195833333333333</v>
      </c>
      <c r="T93" s="6">
        <f t="shared" si="19"/>
        <v>9.7709953451398775E-5</v>
      </c>
      <c r="V93" s="23">
        <f>+claims!D93</f>
        <v>1</v>
      </c>
      <c r="W93" s="23">
        <f>+claims!E93</f>
        <v>0</v>
      </c>
      <c r="X93" s="23">
        <f>+claims!F93</f>
        <v>1</v>
      </c>
      <c r="Z93" s="6">
        <f>IF(G93&gt;100,IF(V93&lt;1,0,+V93/G93),IF(V93&lt;1,0,+V93/100))</f>
        <v>0.01</v>
      </c>
      <c r="AA93" s="6">
        <f>IF(L93&gt;100,IF(W93&lt;1,0,+W93/L93),IF(W93&lt;1,0,+W93/100))</f>
        <v>0</v>
      </c>
      <c r="AB93" s="6">
        <f>IF(Q93&gt;100,IF(X93&lt;1,0,+X93/Q93),IF(X93&lt;1,0,+X93/100))</f>
        <v>0.01</v>
      </c>
      <c r="AD93" s="6">
        <f t="shared" si="16"/>
        <v>6.6666666666666671E-3</v>
      </c>
    </row>
    <row r="94" spans="1:30">
      <c r="A94" t="s">
        <v>487</v>
      </c>
      <c r="B94" t="s">
        <v>492</v>
      </c>
      <c r="C94" s="40">
        <v>11892.4</v>
      </c>
      <c r="D94" s="40">
        <v>11887.3</v>
      </c>
      <c r="E94" s="40">
        <v>11787.7</v>
      </c>
      <c r="F94" s="40">
        <v>11906.900000000001</v>
      </c>
      <c r="G94" s="40">
        <f t="shared" ref="G94:G96" si="26">AVERAGE(C94:F94)</f>
        <v>11868.574999999999</v>
      </c>
      <c r="H94" s="74">
        <v>11781.2</v>
      </c>
      <c r="I94" s="74">
        <v>11919</v>
      </c>
      <c r="J94" s="74">
        <v>11871</v>
      </c>
      <c r="K94" s="74">
        <v>11950</v>
      </c>
      <c r="L94" s="40">
        <f t="shared" ref="L94:L96" si="27">AVERAGE(H94:K94)</f>
        <v>11880.3</v>
      </c>
      <c r="M94" s="75">
        <v>11912</v>
      </c>
      <c r="N94" s="75">
        <v>11913</v>
      </c>
      <c r="O94" s="75">
        <v>11965</v>
      </c>
      <c r="P94" s="75">
        <v>11973</v>
      </c>
      <c r="Q94" s="40">
        <f t="shared" si="21"/>
        <v>11940.75</v>
      </c>
      <c r="R94" s="16">
        <f t="shared" si="22"/>
        <v>11908.570833333331</v>
      </c>
      <c r="T94" s="6">
        <f t="shared" si="19"/>
        <v>6.3947931401750494E-2</v>
      </c>
      <c r="V94" s="23">
        <f>+claims!D94</f>
        <v>729</v>
      </c>
      <c r="W94" s="23">
        <f>+claims!E94</f>
        <v>771</v>
      </c>
      <c r="X94" s="23">
        <f>+claims!F94</f>
        <v>849</v>
      </c>
      <c r="Z94" s="6">
        <f t="shared" si="23"/>
        <v>6.1422706601255844E-2</v>
      </c>
      <c r="AA94" s="6">
        <f t="shared" si="24"/>
        <v>6.4897351076993015E-2</v>
      </c>
      <c r="AB94" s="6">
        <f t="shared" si="25"/>
        <v>7.1101061491112366E-2</v>
      </c>
      <c r="AD94" s="6">
        <f t="shared" si="16"/>
        <v>6.7420098871429829E-2</v>
      </c>
    </row>
    <row r="95" spans="1:30">
      <c r="A95" t="s">
        <v>485</v>
      </c>
      <c r="B95" t="s">
        <v>493</v>
      </c>
      <c r="C95" s="40">
        <v>3078.7</v>
      </c>
      <c r="D95" s="40">
        <v>3050.3</v>
      </c>
      <c r="E95" s="40">
        <v>3045.9</v>
      </c>
      <c r="F95" s="40">
        <v>3019.5</v>
      </c>
      <c r="G95" s="40">
        <f t="shared" si="26"/>
        <v>3048.6</v>
      </c>
      <c r="H95" s="74">
        <v>2963.6</v>
      </c>
      <c r="I95" s="74">
        <v>2948</v>
      </c>
      <c r="J95" s="74">
        <v>2927.1</v>
      </c>
      <c r="K95" s="74">
        <v>2906.2</v>
      </c>
      <c r="L95" s="40">
        <f t="shared" si="27"/>
        <v>2936.2250000000004</v>
      </c>
      <c r="M95" s="75">
        <v>2876.5</v>
      </c>
      <c r="N95" s="75">
        <v>2874.3</v>
      </c>
      <c r="O95" s="75">
        <v>2916.1</v>
      </c>
      <c r="P95" s="75">
        <v>2908.8</v>
      </c>
      <c r="Q95" s="40">
        <f t="shared" si="21"/>
        <v>2893.9250000000002</v>
      </c>
      <c r="R95" s="16">
        <f t="shared" si="22"/>
        <v>2933.8041666666672</v>
      </c>
      <c r="T95" s="6">
        <f t="shared" si="19"/>
        <v>1.5754258862955062E-2</v>
      </c>
      <c r="V95" s="23">
        <f>+claims!D95</f>
        <v>27</v>
      </c>
      <c r="W95" s="23">
        <f>+claims!E95</f>
        <v>23</v>
      </c>
      <c r="X95" s="23">
        <f>+claims!F95</f>
        <v>36</v>
      </c>
      <c r="Z95" s="6">
        <f t="shared" si="23"/>
        <v>8.8565243062389293E-3</v>
      </c>
      <c r="AA95" s="6">
        <f t="shared" si="24"/>
        <v>7.8331871706017065E-3</v>
      </c>
      <c r="AB95" s="6">
        <f t="shared" si="25"/>
        <v>1.243985244952789E-2</v>
      </c>
      <c r="AD95" s="6">
        <f t="shared" si="16"/>
        <v>1.0307075999337669E-2</v>
      </c>
    </row>
    <row r="96" spans="1:30">
      <c r="A96" t="s">
        <v>486</v>
      </c>
      <c r="B96" t="s">
        <v>494</v>
      </c>
      <c r="C96" s="40">
        <v>16636.900000000001</v>
      </c>
      <c r="D96" s="40">
        <v>16500.099999999999</v>
      </c>
      <c r="E96" s="40">
        <v>16131.6</v>
      </c>
      <c r="F96" s="40">
        <v>16065</v>
      </c>
      <c r="G96" s="40">
        <f t="shared" si="26"/>
        <v>16333.4</v>
      </c>
      <c r="H96" s="74">
        <v>16134.8</v>
      </c>
      <c r="I96" s="74">
        <v>16069.8</v>
      </c>
      <c r="J96" s="74">
        <v>15917.7</v>
      </c>
      <c r="K96" s="74">
        <v>15844.7</v>
      </c>
      <c r="L96" s="40">
        <f t="shared" si="27"/>
        <v>15991.75</v>
      </c>
      <c r="M96" s="75">
        <v>15745.5</v>
      </c>
      <c r="N96" s="75">
        <v>15780.5</v>
      </c>
      <c r="O96" s="75">
        <v>15661.9</v>
      </c>
      <c r="P96" s="75">
        <v>15542.6</v>
      </c>
      <c r="Q96" s="40">
        <f t="shared" si="21"/>
        <v>15682.625</v>
      </c>
      <c r="R96" s="16">
        <f t="shared" si="22"/>
        <v>15894.129166666666</v>
      </c>
      <c r="T96" s="6">
        <f t="shared" si="19"/>
        <v>8.5350013520981149E-2</v>
      </c>
      <c r="V96" s="23">
        <f>+claims!D96</f>
        <v>1589</v>
      </c>
      <c r="W96" s="23">
        <f>+claims!E96</f>
        <v>1495</v>
      </c>
      <c r="X96" s="23">
        <f>+claims!F96</f>
        <v>1390</v>
      </c>
      <c r="Z96" s="6">
        <f t="shared" si="23"/>
        <v>9.7285317202786936E-2</v>
      </c>
      <c r="AA96" s="6">
        <f t="shared" si="24"/>
        <v>9.3485703565901163E-2</v>
      </c>
      <c r="AB96" s="6">
        <f t="shared" si="25"/>
        <v>8.8633121049569191E-2</v>
      </c>
      <c r="AD96" s="6">
        <f t="shared" si="16"/>
        <v>9.1692681247216135E-2</v>
      </c>
    </row>
    <row r="97" spans="1:30">
      <c r="A97" t="s">
        <v>511</v>
      </c>
      <c r="B97" t="s">
        <v>553</v>
      </c>
      <c r="C97" s="40">
        <v>20.9</v>
      </c>
      <c r="D97" s="40">
        <v>21</v>
      </c>
      <c r="E97" s="40">
        <v>19</v>
      </c>
      <c r="F97" s="40">
        <v>19.3</v>
      </c>
      <c r="G97" s="40">
        <f>AVERAGE(C97:F97)</f>
        <v>20.05</v>
      </c>
      <c r="H97" s="74">
        <v>19.100000000000001</v>
      </c>
      <c r="I97" s="74">
        <v>20</v>
      </c>
      <c r="J97" s="74">
        <v>18</v>
      </c>
      <c r="K97" s="74">
        <v>18</v>
      </c>
      <c r="L97" s="40">
        <f>AVERAGE(H97:K97)</f>
        <v>18.774999999999999</v>
      </c>
      <c r="M97" s="74">
        <v>18</v>
      </c>
      <c r="N97" s="74">
        <v>16.8</v>
      </c>
      <c r="O97" s="74">
        <v>18</v>
      </c>
      <c r="P97" s="74">
        <v>25</v>
      </c>
      <c r="Q97" s="40">
        <f>AVERAGE(M97:P97)</f>
        <v>19.45</v>
      </c>
      <c r="R97" s="16">
        <f>IF(G97&gt;0,(+G97+(L97*2)+(Q97*3))/6,IF(L97&gt;0,((L97*2)+(Q97*3))/5,Q97))</f>
        <v>19.324999999999999</v>
      </c>
      <c r="T97" s="6">
        <f t="shared" si="19"/>
        <v>1.0377347472122453E-4</v>
      </c>
      <c r="V97" s="23">
        <f>+claims!D97</f>
        <v>0</v>
      </c>
      <c r="W97" s="23">
        <f>+claims!E97</f>
        <v>0</v>
      </c>
      <c r="X97" s="23">
        <f>+claims!F97</f>
        <v>0</v>
      </c>
      <c r="Z97" s="6">
        <f>IF(G97&gt;100,IF(V97&lt;1,0,+V97/G97),IF(V97&lt;1,0,+V97/100))</f>
        <v>0</v>
      </c>
      <c r="AA97" s="6">
        <f>IF(L97&gt;100,IF(W97&lt;1,0,+W97/L97),IF(W97&lt;1,0,+W97/100))</f>
        <v>0</v>
      </c>
      <c r="AB97" s="6">
        <f>IF(Q97&gt;100,IF(X97&lt;1,0,+X97/Q97),IF(X97&lt;1,0,+X97/100))</f>
        <v>0</v>
      </c>
      <c r="AD97" s="6">
        <f t="shared" si="16"/>
        <v>0</v>
      </c>
    </row>
    <row r="98" spans="1:30">
      <c r="A98" t="s">
        <v>147</v>
      </c>
      <c r="B98" t="s">
        <v>148</v>
      </c>
      <c r="C98" s="40">
        <v>570.29999999999995</v>
      </c>
      <c r="D98" s="40">
        <v>566.20000000000005</v>
      </c>
      <c r="E98" s="40">
        <v>564.5</v>
      </c>
      <c r="F98" s="40">
        <v>581.70000000000005</v>
      </c>
      <c r="G98" s="40">
        <f t="shared" ref="G98:G102" si="28">AVERAGE(C98:F98)</f>
        <v>570.67499999999995</v>
      </c>
      <c r="H98" s="74">
        <v>569.70000000000005</v>
      </c>
      <c r="I98" s="74">
        <v>571</v>
      </c>
      <c r="J98" s="74">
        <v>587</v>
      </c>
      <c r="K98" s="74">
        <v>594</v>
      </c>
      <c r="L98" s="40">
        <f t="shared" ref="L98:L102" si="29">AVERAGE(H98:K98)</f>
        <v>580.42499999999995</v>
      </c>
      <c r="M98" s="74">
        <v>593</v>
      </c>
      <c r="N98" s="74">
        <v>595</v>
      </c>
      <c r="O98" s="74">
        <v>596</v>
      </c>
      <c r="P98" s="74">
        <v>618</v>
      </c>
      <c r="Q98" s="40">
        <f t="shared" si="14"/>
        <v>600.5</v>
      </c>
      <c r="R98" s="16">
        <f t="shared" si="11"/>
        <v>588.83749999999998</v>
      </c>
      <c r="T98" s="6">
        <f t="shared" si="19"/>
        <v>3.1620032818193556E-3</v>
      </c>
      <c r="V98" s="23">
        <f>+claims!D98</f>
        <v>12</v>
      </c>
      <c r="W98" s="23">
        <f>+claims!E98</f>
        <v>12</v>
      </c>
      <c r="X98" s="23">
        <f>+claims!F98</f>
        <v>18</v>
      </c>
      <c r="Z98" s="6">
        <f t="shared" si="12"/>
        <v>2.1027730319358656E-2</v>
      </c>
      <c r="AA98" s="6">
        <f t="shared" si="13"/>
        <v>2.0674505750096914E-2</v>
      </c>
      <c r="AB98" s="6">
        <f t="shared" si="15"/>
        <v>2.9975020815986679E-2</v>
      </c>
      <c r="AD98" s="6">
        <f t="shared" si="16"/>
        <v>2.5383634044585417E-2</v>
      </c>
    </row>
    <row r="99" spans="1:30">
      <c r="A99" t="s">
        <v>149</v>
      </c>
      <c r="B99" t="s">
        <v>150</v>
      </c>
      <c r="C99" s="40">
        <v>145.9</v>
      </c>
      <c r="D99" s="40">
        <v>135.80000000000001</v>
      </c>
      <c r="E99" s="40">
        <v>132.30000000000001</v>
      </c>
      <c r="F99" s="40">
        <v>130.6</v>
      </c>
      <c r="G99" s="40">
        <f t="shared" si="28"/>
        <v>136.15</v>
      </c>
      <c r="H99" s="74">
        <v>126.7</v>
      </c>
      <c r="I99" s="74">
        <v>128.19999999999999</v>
      </c>
      <c r="J99" s="74">
        <v>133</v>
      </c>
      <c r="K99" s="74">
        <v>134</v>
      </c>
      <c r="L99" s="40">
        <f t="shared" si="29"/>
        <v>130.47499999999999</v>
      </c>
      <c r="M99" s="74">
        <v>138</v>
      </c>
      <c r="N99" s="74">
        <v>138.9</v>
      </c>
      <c r="O99" s="74">
        <v>143.30000000000001</v>
      </c>
      <c r="P99" s="74">
        <v>148</v>
      </c>
      <c r="Q99" s="40">
        <f t="shared" si="14"/>
        <v>142.05000000000001</v>
      </c>
      <c r="R99" s="16">
        <f t="shared" si="11"/>
        <v>137.20833333333334</v>
      </c>
      <c r="T99" s="6">
        <f t="shared" si="19"/>
        <v>7.3679614544414063E-4</v>
      </c>
      <c r="V99" s="23">
        <f>+claims!D99</f>
        <v>4</v>
      </c>
      <c r="W99" s="23">
        <f>+claims!E99</f>
        <v>4</v>
      </c>
      <c r="X99" s="23">
        <f>+claims!F99</f>
        <v>14</v>
      </c>
      <c r="Z99" s="6">
        <f t="shared" si="12"/>
        <v>2.9379360998898273E-2</v>
      </c>
      <c r="AA99" s="6">
        <f t="shared" si="13"/>
        <v>3.0657214025675419E-2</v>
      </c>
      <c r="AB99" s="6">
        <f t="shared" si="15"/>
        <v>9.8556846180922197E-2</v>
      </c>
      <c r="AD99" s="6">
        <f t="shared" si="16"/>
        <v>6.4394054598835945E-2</v>
      </c>
    </row>
    <row r="100" spans="1:30">
      <c r="A100" t="s">
        <v>151</v>
      </c>
      <c r="B100" t="s">
        <v>152</v>
      </c>
      <c r="C100" s="40">
        <v>13.5</v>
      </c>
      <c r="D100" s="40">
        <v>14.9</v>
      </c>
      <c r="E100" s="40">
        <v>13.2</v>
      </c>
      <c r="F100" s="40">
        <v>13</v>
      </c>
      <c r="G100" s="40">
        <f t="shared" si="28"/>
        <v>13.649999999999999</v>
      </c>
      <c r="H100" s="74">
        <v>15.6</v>
      </c>
      <c r="I100" s="74">
        <v>16.2</v>
      </c>
      <c r="J100" s="74">
        <v>15.8</v>
      </c>
      <c r="K100" s="74">
        <v>16.100000000000001</v>
      </c>
      <c r="L100" s="40">
        <f t="shared" si="29"/>
        <v>15.924999999999999</v>
      </c>
      <c r="M100" s="74">
        <v>15.5</v>
      </c>
      <c r="N100" s="74">
        <v>17.8</v>
      </c>
      <c r="O100" s="74">
        <v>18.2</v>
      </c>
      <c r="P100" s="74">
        <v>17.5</v>
      </c>
      <c r="Q100" s="40">
        <f t="shared" si="14"/>
        <v>17.25</v>
      </c>
      <c r="R100" s="16">
        <f t="shared" si="11"/>
        <v>16.208333333333332</v>
      </c>
      <c r="T100" s="6">
        <f t="shared" si="19"/>
        <v>8.7037261031816171E-5</v>
      </c>
      <c r="V100" s="23">
        <f>+claims!D100</f>
        <v>0</v>
      </c>
      <c r="W100" s="23">
        <f>+claims!E100</f>
        <v>1</v>
      </c>
      <c r="X100" s="23">
        <f>+claims!F100</f>
        <v>0</v>
      </c>
      <c r="Z100" s="6">
        <f t="shared" si="12"/>
        <v>0</v>
      </c>
      <c r="AA100" s="6">
        <f t="shared" si="13"/>
        <v>0.01</v>
      </c>
      <c r="AB100" s="6">
        <f t="shared" si="15"/>
        <v>0</v>
      </c>
      <c r="AD100" s="6">
        <f t="shared" si="16"/>
        <v>3.3333333333333335E-3</v>
      </c>
    </row>
    <row r="101" spans="1:30">
      <c r="A101" t="s">
        <v>153</v>
      </c>
      <c r="B101" t="s">
        <v>154</v>
      </c>
      <c r="C101" s="40">
        <v>293.3</v>
      </c>
      <c r="D101" s="40">
        <v>290.10000000000002</v>
      </c>
      <c r="E101" s="40">
        <v>285.39999999999998</v>
      </c>
      <c r="F101" s="40">
        <v>287.8</v>
      </c>
      <c r="G101" s="40">
        <f t="shared" si="28"/>
        <v>289.15000000000003</v>
      </c>
      <c r="H101" s="74">
        <v>282</v>
      </c>
      <c r="I101" s="74">
        <v>277</v>
      </c>
      <c r="J101" s="74">
        <v>280.60000000000002</v>
      </c>
      <c r="K101" s="74">
        <v>276.2</v>
      </c>
      <c r="L101" s="40">
        <f t="shared" si="29"/>
        <v>278.95</v>
      </c>
      <c r="M101" s="74">
        <v>275</v>
      </c>
      <c r="N101" s="74">
        <v>270.89999999999998</v>
      </c>
      <c r="O101" s="74">
        <v>272.39999999999998</v>
      </c>
      <c r="P101" s="74">
        <v>283.5</v>
      </c>
      <c r="Q101" s="40">
        <f t="shared" si="14"/>
        <v>275.45</v>
      </c>
      <c r="R101" s="16">
        <f t="shared" si="11"/>
        <v>278.89999999999998</v>
      </c>
      <c r="T101" s="6">
        <f t="shared" ref="T101:T133" si="30">+R101/$R$267</f>
        <v>1.4976673790297293E-3</v>
      </c>
      <c r="V101" s="23">
        <f>+claims!D101</f>
        <v>2</v>
      </c>
      <c r="W101" s="23">
        <f>+claims!E101</f>
        <v>2</v>
      </c>
      <c r="X101" s="23">
        <f>+claims!F101</f>
        <v>3</v>
      </c>
      <c r="Z101" s="6">
        <f t="shared" si="12"/>
        <v>6.916825177243644E-3</v>
      </c>
      <c r="AA101" s="6">
        <f t="shared" si="13"/>
        <v>7.1697436816633812E-3</v>
      </c>
      <c r="AB101" s="6">
        <f t="shared" si="15"/>
        <v>1.0891268832819025E-2</v>
      </c>
      <c r="AD101" s="6">
        <f t="shared" si="16"/>
        <v>8.9883531731712474E-3</v>
      </c>
    </row>
    <row r="102" spans="1:30">
      <c r="A102" t="s">
        <v>155</v>
      </c>
      <c r="B102" t="s">
        <v>480</v>
      </c>
      <c r="C102" s="40">
        <v>2659</v>
      </c>
      <c r="D102" s="40">
        <v>2638.3</v>
      </c>
      <c r="E102" s="40">
        <v>2629.9</v>
      </c>
      <c r="F102" s="40">
        <v>2618</v>
      </c>
      <c r="G102" s="40">
        <f t="shared" si="28"/>
        <v>2636.3</v>
      </c>
      <c r="H102" s="74">
        <v>2609.3000000000002</v>
      </c>
      <c r="I102" s="74">
        <v>2602</v>
      </c>
      <c r="J102" s="74">
        <v>2601.1999999999998</v>
      </c>
      <c r="K102" s="74">
        <v>2596.6</v>
      </c>
      <c r="L102" s="40">
        <f t="shared" si="29"/>
        <v>2602.2750000000001</v>
      </c>
      <c r="M102" s="75">
        <v>2596.8000000000002</v>
      </c>
      <c r="N102" s="75">
        <v>2637.4</v>
      </c>
      <c r="O102" s="75">
        <v>2661.8</v>
      </c>
      <c r="P102" s="75">
        <v>2678.6</v>
      </c>
      <c r="Q102" s="40">
        <f t="shared" si="14"/>
        <v>2643.65</v>
      </c>
      <c r="R102" s="16">
        <f t="shared" si="11"/>
        <v>2628.6333333333337</v>
      </c>
      <c r="T102" s="6">
        <f t="shared" si="30"/>
        <v>1.4115519522278649E-2</v>
      </c>
      <c r="V102" s="23">
        <f>+claims!D102</f>
        <v>13</v>
      </c>
      <c r="W102" s="23">
        <f>+claims!E102</f>
        <v>12</v>
      </c>
      <c r="X102" s="23">
        <f>+claims!F102</f>
        <v>14</v>
      </c>
      <c r="Z102" s="6">
        <f t="shared" si="12"/>
        <v>4.9311535106019797E-3</v>
      </c>
      <c r="AA102" s="6">
        <f t="shared" si="13"/>
        <v>4.6113496844107562E-3</v>
      </c>
      <c r="AB102" s="6">
        <f t="shared" si="15"/>
        <v>5.2957085847218808E-3</v>
      </c>
      <c r="AD102" s="6">
        <f t="shared" si="16"/>
        <v>5.0068297722648562E-3</v>
      </c>
    </row>
    <row r="103" spans="1:30">
      <c r="A103" t="s">
        <v>156</v>
      </c>
      <c r="B103" t="s">
        <v>543</v>
      </c>
      <c r="C103" s="40">
        <v>70.400000000000006</v>
      </c>
      <c r="D103" s="40">
        <v>71.3</v>
      </c>
      <c r="E103" s="40">
        <v>71.3</v>
      </c>
      <c r="F103" s="40">
        <v>70.400000000000006</v>
      </c>
      <c r="G103" s="40">
        <f>AVERAGE(C103:F103)</f>
        <v>70.849999999999994</v>
      </c>
      <c r="H103" s="74">
        <v>67</v>
      </c>
      <c r="I103" s="74">
        <v>65.400000000000006</v>
      </c>
      <c r="J103" s="74">
        <v>67.099999999999994</v>
      </c>
      <c r="K103" s="74">
        <v>72</v>
      </c>
      <c r="L103" s="40">
        <f>AVERAGE(H103:K103)</f>
        <v>67.875</v>
      </c>
      <c r="M103" s="74">
        <v>72</v>
      </c>
      <c r="N103" s="74">
        <v>69.599999999999994</v>
      </c>
      <c r="O103" s="74">
        <v>67.900000000000006</v>
      </c>
      <c r="P103" s="74">
        <v>70</v>
      </c>
      <c r="Q103" s="40">
        <f>AVERAGE(M103:P103)</f>
        <v>69.875</v>
      </c>
      <c r="R103" s="16">
        <f>IF(G103&gt;0,(+G103+(L103*2)+(Q103*3))/6,IF(L103&gt;0,((L103*2)+(Q103*3))/5,Q103))</f>
        <v>69.370833333333337</v>
      </c>
      <c r="T103" s="6">
        <f t="shared" si="30"/>
        <v>3.725150022927269E-4</v>
      </c>
      <c r="V103" s="23">
        <f>+claims!D103</f>
        <v>0</v>
      </c>
      <c r="W103" s="23">
        <f>+claims!E103</f>
        <v>0</v>
      </c>
      <c r="X103" s="23">
        <f>+claims!F103</f>
        <v>0</v>
      </c>
      <c r="Z103" s="6">
        <f>IF(G103&gt;100,IF(V103&lt;1,0,+V103/G103),IF(V103&lt;1,0,+V103/100))</f>
        <v>0</v>
      </c>
      <c r="AA103" s="6">
        <f>IF(L103&gt;100,IF(W103&lt;1,0,+W103/L103),IF(W103&lt;1,0,+W103/100))</f>
        <v>0</v>
      </c>
      <c r="AB103" s="6">
        <f>IF(Q103&gt;100,IF(X103&lt;1,0,+X103/Q103),IF(X103&lt;1,0,+X103/100))</f>
        <v>0</v>
      </c>
      <c r="AD103" s="6">
        <f t="shared" si="16"/>
        <v>0</v>
      </c>
    </row>
    <row r="104" spans="1:30">
      <c r="A104" t="s">
        <v>514</v>
      </c>
      <c r="B104" t="s">
        <v>515</v>
      </c>
      <c r="C104" s="40">
        <v>571.79999999999995</v>
      </c>
      <c r="D104" s="40">
        <v>649.4</v>
      </c>
      <c r="E104" s="40">
        <v>685.9</v>
      </c>
      <c r="F104" s="40">
        <v>699.7</v>
      </c>
      <c r="G104" s="40">
        <f>AVERAGE(C104:F104)</f>
        <v>651.70000000000005</v>
      </c>
      <c r="H104" s="74">
        <v>689.4</v>
      </c>
      <c r="I104" s="74">
        <v>701.4</v>
      </c>
      <c r="J104" s="74">
        <v>705.6</v>
      </c>
      <c r="K104" s="74">
        <v>713</v>
      </c>
      <c r="L104" s="40">
        <f>AVERAGE(H104:K104)</f>
        <v>702.35</v>
      </c>
      <c r="M104" s="74">
        <v>700.1</v>
      </c>
      <c r="N104" s="74">
        <v>708.4</v>
      </c>
      <c r="O104" s="74">
        <v>717.8</v>
      </c>
      <c r="P104" s="74">
        <v>724.8</v>
      </c>
      <c r="Q104" s="40">
        <f>AVERAGE(M104:P104)</f>
        <v>712.77500000000009</v>
      </c>
      <c r="R104" s="16">
        <f>IF(G104&gt;0,(+G104+(L104*2)+(Q104*3))/6,IF(L104&gt;0,((L104*2)+(Q104*3))/5,Q104))</f>
        <v>699.12083333333339</v>
      </c>
      <c r="T104" s="6">
        <f t="shared" si="30"/>
        <v>3.7542146507114154E-3</v>
      </c>
      <c r="V104" s="23">
        <f>+claims!D104</f>
        <v>9</v>
      </c>
      <c r="W104" s="23">
        <f>+claims!E104</f>
        <v>7</v>
      </c>
      <c r="X104" s="23">
        <f>+claims!F104</f>
        <v>6</v>
      </c>
      <c r="Z104" s="6">
        <f>IF(G104&gt;100,IF(V104&lt;1,0,+V104/G104),IF(V104&lt;1,0,+V104/100))</f>
        <v>1.3810035292312412E-2</v>
      </c>
      <c r="AA104" s="6">
        <f>IF(L104&gt;100,IF(W104&lt;1,0,+W104/L104),IF(W104&lt;1,0,+W104/100))</f>
        <v>9.9665408984124723E-3</v>
      </c>
      <c r="AB104" s="6">
        <f>IF(Q104&gt;100,IF(X104&lt;1,0,+X104/Q104),IF(X104&lt;1,0,+X104/100))</f>
        <v>8.4178036547297528E-3</v>
      </c>
      <c r="AD104" s="6">
        <f t="shared" si="16"/>
        <v>9.8327546755544361E-3</v>
      </c>
    </row>
    <row r="105" spans="1:30">
      <c r="A105" t="s">
        <v>559</v>
      </c>
      <c r="B105" t="s">
        <v>560</v>
      </c>
      <c r="C105" s="40">
        <v>2672.2999999999997</v>
      </c>
      <c r="D105" s="40">
        <v>2683</v>
      </c>
      <c r="E105" s="40">
        <v>2716.2</v>
      </c>
      <c r="F105" s="40">
        <v>2708.4</v>
      </c>
      <c r="G105" s="40">
        <f t="shared" ref="G105:G145" si="31">AVERAGE(C105:F105)</f>
        <v>2694.9749999999999</v>
      </c>
      <c r="H105" s="74">
        <v>2707.1</v>
      </c>
      <c r="I105" s="74">
        <v>2723.9</v>
      </c>
      <c r="J105" s="74">
        <v>2699.9</v>
      </c>
      <c r="K105" s="74">
        <v>2699.4</v>
      </c>
      <c r="L105" s="40">
        <f t="shared" ref="L105:L129" si="32">AVERAGE(H105:K105)</f>
        <v>2707.5749999999998</v>
      </c>
      <c r="M105" s="75">
        <v>2639.5</v>
      </c>
      <c r="N105" s="75">
        <v>2537</v>
      </c>
      <c r="O105" s="75">
        <v>2511</v>
      </c>
      <c r="P105" s="75">
        <v>2516</v>
      </c>
      <c r="Q105" s="40">
        <f t="shared" si="14"/>
        <v>2550.875</v>
      </c>
      <c r="R105" s="16">
        <f t="shared" ref="R105:R164" si="33">IF(G105&gt;0,(+G105+(L105*2)+(Q105*3))/6,IF(L105&gt;0,((L105*2)+(Q105*3))/5,Q105))</f>
        <v>2627.125</v>
      </c>
      <c r="T105" s="6">
        <f t="shared" si="30"/>
        <v>1.4107419910840725E-2</v>
      </c>
      <c r="V105" s="23">
        <f>+claims!D105</f>
        <v>573</v>
      </c>
      <c r="W105" s="23">
        <f>+claims!E105</f>
        <v>427</v>
      </c>
      <c r="X105" s="23">
        <f>+claims!F105</f>
        <v>476</v>
      </c>
      <c r="Z105" s="6">
        <f t="shared" ref="Z105:Z168" si="34">IF(G105&gt;100,IF(V105&lt;1,0,+V105/G105),IF(V105&lt;1,0,+V105/100))</f>
        <v>0.21261792781009101</v>
      </c>
      <c r="AA105" s="6">
        <f t="shared" ref="AA105:AA168" si="35">IF(L105&gt;100,IF(W105&lt;1,0,+W105/L105),IF(W105&lt;1,0,+W105/100))</f>
        <v>0.15770569605643428</v>
      </c>
      <c r="AB105" s="6">
        <f t="shared" si="15"/>
        <v>0.18660263635027197</v>
      </c>
      <c r="AD105" s="6">
        <f t="shared" si="16"/>
        <v>0.18130620482896256</v>
      </c>
    </row>
    <row r="106" spans="1:30">
      <c r="A106" t="s">
        <v>157</v>
      </c>
      <c r="B106" t="s">
        <v>158</v>
      </c>
      <c r="C106" s="40">
        <v>37824.6</v>
      </c>
      <c r="D106" s="40">
        <v>38015.300000000003</v>
      </c>
      <c r="E106" s="40">
        <v>37766.400000000001</v>
      </c>
      <c r="F106" s="40">
        <v>37662.9</v>
      </c>
      <c r="G106" s="40">
        <f t="shared" si="31"/>
        <v>37817.299999999996</v>
      </c>
      <c r="H106" s="74">
        <v>37762.199999999997</v>
      </c>
      <c r="I106" s="74">
        <v>37857.5</v>
      </c>
      <c r="J106" s="74">
        <v>37890.6</v>
      </c>
      <c r="K106" s="74">
        <v>37745</v>
      </c>
      <c r="L106" s="40">
        <f t="shared" si="32"/>
        <v>37813.824999999997</v>
      </c>
      <c r="M106" s="75">
        <v>37561</v>
      </c>
      <c r="N106" s="75">
        <v>37687.199999999997</v>
      </c>
      <c r="O106" s="75">
        <v>37817.199999999997</v>
      </c>
      <c r="P106" s="75">
        <v>37771.1</v>
      </c>
      <c r="Q106" s="40">
        <f t="shared" ref="Q106:Q142" si="36">AVERAGE(M106:P106)</f>
        <v>37709.125</v>
      </c>
      <c r="R106" s="16">
        <f t="shared" si="33"/>
        <v>37762.054166666661</v>
      </c>
      <c r="T106" s="6">
        <f t="shared" si="30"/>
        <v>0.20277876188802557</v>
      </c>
      <c r="V106" s="23">
        <f>+claims!D106</f>
        <v>1991</v>
      </c>
      <c r="W106" s="23">
        <f>+claims!E106</f>
        <v>1746</v>
      </c>
      <c r="X106" s="23">
        <f>+claims!F106</f>
        <v>1725</v>
      </c>
      <c r="Z106" s="6">
        <f t="shared" si="34"/>
        <v>5.2647862221787391E-2</v>
      </c>
      <c r="AA106" s="6">
        <f t="shared" si="35"/>
        <v>4.6173588627968741E-2</v>
      </c>
      <c r="AB106" s="6">
        <f t="shared" si="15"/>
        <v>4.5744895963510161E-2</v>
      </c>
      <c r="AD106" s="6">
        <f t="shared" si="16"/>
        <v>4.7038287894709228E-2</v>
      </c>
    </row>
    <row r="107" spans="1:30" s="54" customFormat="1">
      <c r="A107" s="54" t="s">
        <v>519</v>
      </c>
      <c r="B107" s="54" t="s">
        <v>518</v>
      </c>
      <c r="C107" s="40">
        <v>1011.4</v>
      </c>
      <c r="D107" s="40">
        <v>1011.4</v>
      </c>
      <c r="E107" s="40">
        <v>1011.4</v>
      </c>
      <c r="F107" s="40">
        <v>1011.4</v>
      </c>
      <c r="G107" s="40">
        <f t="shared" si="31"/>
        <v>1011.4</v>
      </c>
      <c r="H107" s="40">
        <v>980.1</v>
      </c>
      <c r="I107" s="40">
        <v>980.1</v>
      </c>
      <c r="J107" s="40">
        <v>980.1</v>
      </c>
      <c r="K107" s="40">
        <v>980.1</v>
      </c>
      <c r="L107" s="40">
        <f t="shared" si="32"/>
        <v>980.1</v>
      </c>
      <c r="M107" s="40">
        <v>979.9</v>
      </c>
      <c r="N107" s="40">
        <v>979.9</v>
      </c>
      <c r="O107" s="40">
        <v>979.9</v>
      </c>
      <c r="P107" s="40">
        <v>979.9</v>
      </c>
      <c r="Q107" s="40">
        <f t="shared" si="36"/>
        <v>979.9</v>
      </c>
      <c r="R107" s="40">
        <f>IF(G107&gt;0,(+G107+(L107*2)+(Q107*3))/6,IF(L107&gt;0,((L107*2)+(Q107*3))/5,Q107))</f>
        <v>985.21666666666658</v>
      </c>
      <c r="T107" s="42">
        <f t="shared" si="30"/>
        <v>5.2905229937005131E-3</v>
      </c>
      <c r="V107" s="43">
        <f>+claims!D107</f>
        <v>8</v>
      </c>
      <c r="W107" s="43">
        <f>+claims!E107</f>
        <v>22</v>
      </c>
      <c r="X107" s="43">
        <f>+claims!F107</f>
        <v>14</v>
      </c>
      <c r="Z107" s="42">
        <f>IF(G107&gt;100,IF(V107&lt;1,0,+V107/G107),IF(V107&lt;1,0,+V107/100))</f>
        <v>7.9098279612418426E-3</v>
      </c>
      <c r="AA107" s="42">
        <f>IF(L107&gt;100,IF(W107&lt;1,0,+W107/L107),IF(W107&lt;1,0,+W107/100))</f>
        <v>2.2446689113355778E-2</v>
      </c>
      <c r="AB107" s="42">
        <f>IF(Q107&gt;100,IF(X107&lt;1,0,+X107/Q107),IF(X107&lt;1,0,+X107/100))</f>
        <v>1.4287172160424534E-2</v>
      </c>
      <c r="AD107" s="42">
        <f t="shared" si="16"/>
        <v>1.5944120444871167E-2</v>
      </c>
    </row>
    <row r="108" spans="1:30">
      <c r="A108" t="s">
        <v>159</v>
      </c>
      <c r="B108" t="s">
        <v>160</v>
      </c>
      <c r="C108" s="40">
        <v>690.2</v>
      </c>
      <c r="D108" s="40">
        <v>689.5</v>
      </c>
      <c r="E108" s="40">
        <v>701.3</v>
      </c>
      <c r="F108" s="40">
        <v>701.6</v>
      </c>
      <c r="G108" s="40">
        <f t="shared" si="31"/>
        <v>695.65</v>
      </c>
      <c r="H108" s="74">
        <v>700.9</v>
      </c>
      <c r="I108" s="74">
        <v>712.8</v>
      </c>
      <c r="J108" s="74">
        <v>718.8</v>
      </c>
      <c r="K108" s="74">
        <v>719.2</v>
      </c>
      <c r="L108" s="40">
        <f t="shared" si="32"/>
        <v>712.92499999999995</v>
      </c>
      <c r="M108" s="74">
        <v>738.1</v>
      </c>
      <c r="N108" s="74">
        <v>752</v>
      </c>
      <c r="O108" s="74">
        <v>762.3</v>
      </c>
      <c r="P108" s="74">
        <v>769</v>
      </c>
      <c r="Q108" s="40">
        <f t="shared" si="36"/>
        <v>755.34999999999991</v>
      </c>
      <c r="R108" s="16">
        <f t="shared" si="33"/>
        <v>731.25833333333321</v>
      </c>
      <c r="T108" s="6">
        <f t="shared" si="30"/>
        <v>3.9267900734205139E-3</v>
      </c>
      <c r="V108" s="23">
        <f>+claims!D108</f>
        <v>3</v>
      </c>
      <c r="W108" s="23">
        <f>+claims!E108</f>
        <v>3</v>
      </c>
      <c r="X108" s="23">
        <f>+claims!F108</f>
        <v>3</v>
      </c>
      <c r="Z108" s="6">
        <f t="shared" si="34"/>
        <v>4.3125134766046147E-3</v>
      </c>
      <c r="AA108" s="6">
        <f t="shared" si="35"/>
        <v>4.2080162709962482E-3</v>
      </c>
      <c r="AB108" s="6">
        <f t="shared" si="15"/>
        <v>3.9716687628251809E-3</v>
      </c>
      <c r="AD108" s="6">
        <f t="shared" si="16"/>
        <v>4.1072587178454419E-3</v>
      </c>
    </row>
    <row r="109" spans="1:30">
      <c r="A109" t="s">
        <v>161</v>
      </c>
      <c r="B109" t="s">
        <v>162</v>
      </c>
      <c r="C109" s="40">
        <v>1372.8000000000002</v>
      </c>
      <c r="D109" s="40">
        <v>1348.6999999999998</v>
      </c>
      <c r="E109" s="40">
        <v>1328.5</v>
      </c>
      <c r="F109" s="40">
        <v>1326.9</v>
      </c>
      <c r="G109" s="40">
        <f t="shared" si="31"/>
        <v>1344.2249999999999</v>
      </c>
      <c r="H109" s="74">
        <v>1632.9</v>
      </c>
      <c r="I109" s="74">
        <v>1484.5</v>
      </c>
      <c r="J109" s="74">
        <v>1442.4</v>
      </c>
      <c r="K109" s="74">
        <v>1082.0999999999999</v>
      </c>
      <c r="L109" s="40">
        <f t="shared" si="32"/>
        <v>1410.4749999999999</v>
      </c>
      <c r="M109" s="75">
        <v>1385</v>
      </c>
      <c r="N109" s="75">
        <v>1386.7</v>
      </c>
      <c r="O109" s="75">
        <v>1400.7</v>
      </c>
      <c r="P109" s="75">
        <v>1230.8</v>
      </c>
      <c r="Q109" s="40">
        <f t="shared" si="36"/>
        <v>1350.8</v>
      </c>
      <c r="R109" s="16">
        <f t="shared" si="33"/>
        <v>1369.5958333333331</v>
      </c>
      <c r="T109" s="6">
        <f t="shared" si="30"/>
        <v>7.3546038079540018E-3</v>
      </c>
      <c r="V109" s="23">
        <f>+claims!D109</f>
        <v>23</v>
      </c>
      <c r="W109" s="23">
        <f>+claims!E109</f>
        <v>21</v>
      </c>
      <c r="X109" s="23">
        <f>+claims!F109</f>
        <v>23</v>
      </c>
      <c r="Z109" s="6">
        <f t="shared" si="34"/>
        <v>1.711023080213506E-2</v>
      </c>
      <c r="AA109" s="6">
        <f t="shared" si="35"/>
        <v>1.4888601357698648E-2</v>
      </c>
      <c r="AB109" s="6">
        <f t="shared" ref="AB109:AB172" si="37">IF(Q109&gt;100,IF(X109&lt;1,0,+X109/Q109),IF(X109&lt;1,0,+X109/100))</f>
        <v>1.7026946994373706E-2</v>
      </c>
      <c r="AD109" s="6">
        <f t="shared" si="16"/>
        <v>1.6328045750108912E-2</v>
      </c>
    </row>
    <row r="110" spans="1:30">
      <c r="A110" t="s">
        <v>163</v>
      </c>
      <c r="B110" t="s">
        <v>164</v>
      </c>
      <c r="C110" s="40">
        <v>1634.6999999999998</v>
      </c>
      <c r="D110" s="40">
        <v>1643.7</v>
      </c>
      <c r="E110" s="40">
        <v>1638.3999999999999</v>
      </c>
      <c r="F110" s="40">
        <v>1675.7999999999997</v>
      </c>
      <c r="G110" s="40">
        <f t="shared" si="31"/>
        <v>1648.1499999999996</v>
      </c>
      <c r="H110" s="74">
        <v>1657.2</v>
      </c>
      <c r="I110" s="74">
        <v>1658.6</v>
      </c>
      <c r="J110" s="74">
        <v>1686</v>
      </c>
      <c r="K110" s="74">
        <v>1682</v>
      </c>
      <c r="L110" s="40">
        <f t="shared" si="32"/>
        <v>1670.95</v>
      </c>
      <c r="M110" s="75">
        <v>1678</v>
      </c>
      <c r="N110" s="75">
        <v>1667</v>
      </c>
      <c r="O110" s="75">
        <v>1671</v>
      </c>
      <c r="P110" s="75">
        <v>1691</v>
      </c>
      <c r="Q110" s="40">
        <f t="shared" si="36"/>
        <v>1676.75</v>
      </c>
      <c r="R110" s="16">
        <f t="shared" si="33"/>
        <v>1670.05</v>
      </c>
      <c r="T110" s="6">
        <f t="shared" si="30"/>
        <v>8.968015081923986E-3</v>
      </c>
      <c r="V110" s="23">
        <f>+claims!D110</f>
        <v>23</v>
      </c>
      <c r="W110" s="23">
        <f>+claims!E110</f>
        <v>44</v>
      </c>
      <c r="X110" s="23">
        <f>+claims!F110</f>
        <v>33</v>
      </c>
      <c r="Z110" s="6">
        <f t="shared" si="34"/>
        <v>1.3955040499954498E-2</v>
      </c>
      <c r="AA110" s="6">
        <f t="shared" si="35"/>
        <v>2.6332325922379485E-2</v>
      </c>
      <c r="AB110" s="6">
        <f t="shared" si="37"/>
        <v>1.9680930371253912E-2</v>
      </c>
      <c r="AD110" s="6">
        <f t="shared" si="16"/>
        <v>2.0943747243079198E-2</v>
      </c>
    </row>
    <row r="111" spans="1:30">
      <c r="A111" t="s">
        <v>165</v>
      </c>
      <c r="B111" t="s">
        <v>166</v>
      </c>
      <c r="C111" s="40">
        <v>6409</v>
      </c>
      <c r="D111" s="40">
        <v>6468.8</v>
      </c>
      <c r="E111" s="40">
        <v>6388.7999999999993</v>
      </c>
      <c r="F111" s="40">
        <v>5205.2999999999993</v>
      </c>
      <c r="G111" s="40">
        <f t="shared" si="31"/>
        <v>6117.9749999999995</v>
      </c>
      <c r="H111" s="74">
        <v>6659.2000000000007</v>
      </c>
      <c r="I111" s="74">
        <v>6636.4</v>
      </c>
      <c r="J111" s="74">
        <v>6526</v>
      </c>
      <c r="K111" s="74">
        <v>5405.3</v>
      </c>
      <c r="L111" s="40">
        <f t="shared" si="32"/>
        <v>6306.7249999999995</v>
      </c>
      <c r="M111" s="75">
        <v>6774.5</v>
      </c>
      <c r="N111" s="75">
        <v>6499.6</v>
      </c>
      <c r="O111" s="75">
        <v>6725.3</v>
      </c>
      <c r="P111" s="75">
        <v>5582.4</v>
      </c>
      <c r="Q111" s="40">
        <f t="shared" si="36"/>
        <v>6395.4500000000007</v>
      </c>
      <c r="R111" s="16">
        <f t="shared" si="33"/>
        <v>6319.6291666666666</v>
      </c>
      <c r="T111" s="6">
        <f t="shared" si="30"/>
        <v>3.393582807630513E-2</v>
      </c>
      <c r="V111" s="23">
        <f>+claims!D111</f>
        <v>115</v>
      </c>
      <c r="W111" s="23">
        <f>+claims!E111</f>
        <v>89</v>
      </c>
      <c r="X111" s="23">
        <f>+claims!F111</f>
        <v>78</v>
      </c>
      <c r="Z111" s="6">
        <f t="shared" si="34"/>
        <v>1.8797069291718257E-2</v>
      </c>
      <c r="AA111" s="6">
        <f t="shared" si="35"/>
        <v>1.4111920212154487E-2</v>
      </c>
      <c r="AB111" s="6">
        <f t="shared" si="37"/>
        <v>1.2196170715117778E-2</v>
      </c>
      <c r="AD111" s="6">
        <f t="shared" si="16"/>
        <v>1.3934903643563428E-2</v>
      </c>
    </row>
    <row r="112" spans="1:30">
      <c r="A112" t="s">
        <v>167</v>
      </c>
      <c r="B112" t="s">
        <v>168</v>
      </c>
      <c r="C112" s="40">
        <v>1779.8999999999999</v>
      </c>
      <c r="D112" s="40">
        <v>1808.8999999999999</v>
      </c>
      <c r="E112" s="40">
        <v>1757.6999999999998</v>
      </c>
      <c r="F112" s="40">
        <v>1465.8000000000002</v>
      </c>
      <c r="G112" s="40">
        <f t="shared" si="31"/>
        <v>1703.075</v>
      </c>
      <c r="H112" s="74">
        <v>1808.6999999999998</v>
      </c>
      <c r="I112" s="74">
        <v>1844.2</v>
      </c>
      <c r="J112" s="74">
        <v>1801.8999999999999</v>
      </c>
      <c r="K112" s="74">
        <v>1426.4</v>
      </c>
      <c r="L112" s="40">
        <f t="shared" si="32"/>
        <v>1720.2999999999997</v>
      </c>
      <c r="M112" s="75">
        <v>1846.4</v>
      </c>
      <c r="N112" s="75">
        <v>1881.6</v>
      </c>
      <c r="O112" s="75">
        <v>1814.8</v>
      </c>
      <c r="P112" s="75">
        <v>1400.9</v>
      </c>
      <c r="Q112" s="40">
        <f t="shared" si="36"/>
        <v>1735.9250000000002</v>
      </c>
      <c r="R112" s="16">
        <f t="shared" si="33"/>
        <v>1725.2416666666668</v>
      </c>
      <c r="T112" s="6">
        <f t="shared" si="30"/>
        <v>9.2643892617767978E-3</v>
      </c>
      <c r="V112" s="23">
        <f>+claims!D112</f>
        <v>26</v>
      </c>
      <c r="W112" s="23">
        <f>+claims!E112</f>
        <v>26</v>
      </c>
      <c r="X112" s="23">
        <f>+claims!F112</f>
        <v>28</v>
      </c>
      <c r="Z112" s="6">
        <f t="shared" si="34"/>
        <v>1.5266503236792272E-2</v>
      </c>
      <c r="AA112" s="6">
        <f t="shared" si="35"/>
        <v>1.5113642969249552E-2</v>
      </c>
      <c r="AB112" s="6">
        <f t="shared" si="37"/>
        <v>1.6129729106960266E-2</v>
      </c>
      <c r="AD112" s="6">
        <f t="shared" si="16"/>
        <v>1.5647162749362026E-2</v>
      </c>
    </row>
    <row r="113" spans="1:30">
      <c r="A113" t="s">
        <v>169</v>
      </c>
      <c r="B113" t="s">
        <v>170</v>
      </c>
      <c r="C113" s="40">
        <v>6516.2</v>
      </c>
      <c r="D113" s="40">
        <v>6312</v>
      </c>
      <c r="E113" s="40">
        <v>6394.7999999999993</v>
      </c>
      <c r="F113" s="40">
        <v>5194.3999999999996</v>
      </c>
      <c r="G113" s="40">
        <f t="shared" si="31"/>
        <v>6104.35</v>
      </c>
      <c r="H113" s="74">
        <v>6673.7</v>
      </c>
      <c r="I113" s="74">
        <v>6558.2</v>
      </c>
      <c r="J113" s="74">
        <v>6586.7</v>
      </c>
      <c r="K113" s="74">
        <v>5384.9</v>
      </c>
      <c r="L113" s="40">
        <f t="shared" si="32"/>
        <v>6300.875</v>
      </c>
      <c r="M113" s="75">
        <v>6979.2</v>
      </c>
      <c r="N113" s="75">
        <v>6705.2</v>
      </c>
      <c r="O113" s="75">
        <v>6857.9</v>
      </c>
      <c r="P113" s="75">
        <v>5568.6</v>
      </c>
      <c r="Q113" s="40">
        <f t="shared" si="36"/>
        <v>6527.7250000000004</v>
      </c>
      <c r="R113" s="16">
        <f t="shared" si="33"/>
        <v>6381.5458333333336</v>
      </c>
      <c r="T113" s="6">
        <f t="shared" si="30"/>
        <v>3.4268314888370115E-2</v>
      </c>
      <c r="V113" s="23">
        <f>+claims!D113</f>
        <v>110</v>
      </c>
      <c r="W113" s="23">
        <f>+claims!E113</f>
        <v>109</v>
      </c>
      <c r="X113" s="23">
        <f>+claims!F113</f>
        <v>115</v>
      </c>
      <c r="Z113" s="6">
        <f t="shared" si="34"/>
        <v>1.8019936602586679E-2</v>
      </c>
      <c r="AA113" s="6">
        <f t="shared" si="35"/>
        <v>1.7299184637054377E-2</v>
      </c>
      <c r="AB113" s="6">
        <f t="shared" si="37"/>
        <v>1.7617163713238532E-2</v>
      </c>
      <c r="AD113" s="6">
        <f t="shared" si="16"/>
        <v>1.7578299502735172E-2</v>
      </c>
    </row>
    <row r="114" spans="1:30">
      <c r="A114" t="s">
        <v>171</v>
      </c>
      <c r="B114" t="s">
        <v>172</v>
      </c>
      <c r="C114" s="40">
        <v>1490.6000000000001</v>
      </c>
      <c r="D114" s="40">
        <v>1429.3</v>
      </c>
      <c r="E114" s="40">
        <v>1460.6</v>
      </c>
      <c r="F114" s="40">
        <v>952.5</v>
      </c>
      <c r="G114" s="40">
        <f t="shared" si="31"/>
        <v>1333.25</v>
      </c>
      <c r="H114" s="74">
        <v>1507.9</v>
      </c>
      <c r="I114" s="74">
        <v>1417.8</v>
      </c>
      <c r="J114" s="74">
        <v>1435</v>
      </c>
      <c r="K114" s="74">
        <v>967.1</v>
      </c>
      <c r="L114" s="40">
        <f t="shared" si="32"/>
        <v>1331.95</v>
      </c>
      <c r="M114" s="75">
        <v>1517</v>
      </c>
      <c r="N114" s="75">
        <v>1420.8</v>
      </c>
      <c r="O114" s="75">
        <v>1230.2</v>
      </c>
      <c r="P114" s="74">
        <v>966.2</v>
      </c>
      <c r="Q114" s="40">
        <f t="shared" si="36"/>
        <v>1283.55</v>
      </c>
      <c r="R114" s="16">
        <f t="shared" si="33"/>
        <v>1307.9666666666665</v>
      </c>
      <c r="T114" s="6">
        <f t="shared" si="30"/>
        <v>7.0236608444780146E-3</v>
      </c>
      <c r="V114" s="23">
        <f>+claims!D114</f>
        <v>20</v>
      </c>
      <c r="W114" s="23">
        <f>+claims!E114</f>
        <v>21</v>
      </c>
      <c r="X114" s="23">
        <f>+claims!F114</f>
        <v>23</v>
      </c>
      <c r="Z114" s="6">
        <f t="shared" si="34"/>
        <v>1.5000937558597412E-2</v>
      </c>
      <c r="AA114" s="6">
        <f t="shared" si="35"/>
        <v>1.5766357596005854E-2</v>
      </c>
      <c r="AB114" s="6">
        <f t="shared" si="37"/>
        <v>1.7919052627478477E-2</v>
      </c>
      <c r="AD114" s="6">
        <f t="shared" si="16"/>
        <v>1.6715135105507425E-2</v>
      </c>
    </row>
    <row r="115" spans="1:30">
      <c r="A115" t="s">
        <v>173</v>
      </c>
      <c r="B115" t="s">
        <v>174</v>
      </c>
      <c r="C115" s="40">
        <v>811.59999999999991</v>
      </c>
      <c r="D115" s="40">
        <v>802</v>
      </c>
      <c r="E115" s="40">
        <v>808.40000000000009</v>
      </c>
      <c r="F115" s="40">
        <v>591.4</v>
      </c>
      <c r="G115" s="40">
        <f t="shared" si="31"/>
        <v>753.35</v>
      </c>
      <c r="H115" s="74">
        <v>826.7</v>
      </c>
      <c r="I115" s="74">
        <v>766.6</v>
      </c>
      <c r="J115" s="74">
        <v>792.3</v>
      </c>
      <c r="K115" s="74">
        <v>589.9</v>
      </c>
      <c r="L115" s="40">
        <f t="shared" si="32"/>
        <v>743.87500000000011</v>
      </c>
      <c r="M115" s="74">
        <v>800.9</v>
      </c>
      <c r="N115" s="74">
        <v>768.4</v>
      </c>
      <c r="O115" s="74">
        <v>764.6</v>
      </c>
      <c r="P115" s="74">
        <v>575.1</v>
      </c>
      <c r="Q115" s="40">
        <f t="shared" si="36"/>
        <v>727.25</v>
      </c>
      <c r="R115" s="16">
        <f t="shared" si="33"/>
        <v>737.14166666666677</v>
      </c>
      <c r="T115" s="6">
        <f t="shared" si="30"/>
        <v>3.9583830329518585E-3</v>
      </c>
      <c r="V115" s="23">
        <f>+claims!D115</f>
        <v>14</v>
      </c>
      <c r="W115" s="23">
        <f>+claims!E115</f>
        <v>11</v>
      </c>
      <c r="X115" s="23">
        <f>+claims!F115</f>
        <v>17</v>
      </c>
      <c r="Z115" s="6">
        <f t="shared" si="34"/>
        <v>1.8583659653547486E-2</v>
      </c>
      <c r="AA115" s="6">
        <f t="shared" si="35"/>
        <v>1.4787430683918667E-2</v>
      </c>
      <c r="AB115" s="6">
        <f t="shared" si="37"/>
        <v>2.3375730491577863E-2</v>
      </c>
      <c r="AD115" s="6">
        <f t="shared" si="16"/>
        <v>1.9714285416019734E-2</v>
      </c>
    </row>
    <row r="116" spans="1:30">
      <c r="A116" t="s">
        <v>175</v>
      </c>
      <c r="B116" t="s">
        <v>176</v>
      </c>
      <c r="C116" s="40">
        <v>957.5</v>
      </c>
      <c r="D116" s="40">
        <v>1095.7</v>
      </c>
      <c r="E116" s="40">
        <v>1033.2</v>
      </c>
      <c r="F116" s="40">
        <v>772.4</v>
      </c>
      <c r="G116" s="40">
        <f t="shared" si="31"/>
        <v>964.69999999999993</v>
      </c>
      <c r="H116" s="74">
        <v>948.8</v>
      </c>
      <c r="I116" s="74">
        <v>1055.2</v>
      </c>
      <c r="J116" s="74">
        <v>1014.0999999999999</v>
      </c>
      <c r="K116" s="74">
        <v>783.7</v>
      </c>
      <c r="L116" s="40">
        <f t="shared" si="32"/>
        <v>950.45</v>
      </c>
      <c r="M116" s="74">
        <v>952</v>
      </c>
      <c r="N116" s="75">
        <v>1012.3</v>
      </c>
      <c r="O116" s="75">
        <v>1000.9</v>
      </c>
      <c r="P116" s="74">
        <v>775.6</v>
      </c>
      <c r="Q116" s="40">
        <f t="shared" si="36"/>
        <v>935.19999999999993</v>
      </c>
      <c r="R116" s="16">
        <f t="shared" si="33"/>
        <v>945.19999999999993</v>
      </c>
      <c r="T116" s="6">
        <f t="shared" si="30"/>
        <v>5.0756371698060243E-3</v>
      </c>
      <c r="V116" s="23">
        <f>+claims!D116</f>
        <v>3</v>
      </c>
      <c r="W116" s="23">
        <f>+claims!E116</f>
        <v>14</v>
      </c>
      <c r="X116" s="23">
        <f>+claims!F116</f>
        <v>9</v>
      </c>
      <c r="Z116" s="6">
        <f t="shared" si="34"/>
        <v>3.1097750596040222E-3</v>
      </c>
      <c r="AA116" s="6">
        <f t="shared" si="35"/>
        <v>1.472986480088379E-2</v>
      </c>
      <c r="AB116" s="6">
        <f t="shared" si="37"/>
        <v>9.6236099230111206E-3</v>
      </c>
      <c r="AD116" s="6">
        <f t="shared" si="16"/>
        <v>1.0240055738400826E-2</v>
      </c>
    </row>
    <row r="117" spans="1:30">
      <c r="A117" t="s">
        <v>177</v>
      </c>
      <c r="B117" t="s">
        <v>544</v>
      </c>
      <c r="C117" s="40">
        <f>5260.3-1357</f>
        <v>3903.3</v>
      </c>
      <c r="D117" s="40">
        <f>5248.7-1357</f>
        <v>3891.7</v>
      </c>
      <c r="E117" s="40">
        <f>5168-1357</f>
        <v>3811</v>
      </c>
      <c r="F117" s="40">
        <f>5231.7-1357</f>
        <v>3874.7</v>
      </c>
      <c r="G117" s="40">
        <f t="shared" si="31"/>
        <v>3870.1750000000002</v>
      </c>
      <c r="H117" s="74">
        <f>5317.3-1447</f>
        <v>3870.3</v>
      </c>
      <c r="I117" s="74">
        <f>5386-1447</f>
        <v>3939</v>
      </c>
      <c r="J117" s="74">
        <f>5302-1447</f>
        <v>3855</v>
      </c>
      <c r="K117" s="74">
        <f>5439.6-1447</f>
        <v>3992.6000000000004</v>
      </c>
      <c r="L117" s="40">
        <f t="shared" si="32"/>
        <v>3914.2249999999999</v>
      </c>
      <c r="M117" s="75">
        <f>5511.7-1518.6</f>
        <v>3993.1</v>
      </c>
      <c r="N117" s="75">
        <f>5617.7-1518.6</f>
        <v>4099.1000000000004</v>
      </c>
      <c r="O117" s="75">
        <f>5638.4-1518.6</f>
        <v>4119.7999999999993</v>
      </c>
      <c r="P117" s="75">
        <f>5652.2-1518.6</f>
        <v>4133.6000000000004</v>
      </c>
      <c r="Q117" s="40">
        <f t="shared" si="36"/>
        <v>4086.4</v>
      </c>
      <c r="R117" s="16">
        <f t="shared" si="33"/>
        <v>3992.9708333333333</v>
      </c>
      <c r="T117" s="6">
        <f t="shared" si="30"/>
        <v>2.1441886563286081E-2</v>
      </c>
      <c r="V117" s="23">
        <f>+claims!D117</f>
        <v>61</v>
      </c>
      <c r="W117" s="23">
        <f>+claims!E117</f>
        <v>52</v>
      </c>
      <c r="X117" s="23">
        <f>+claims!F117</f>
        <v>60</v>
      </c>
      <c r="Z117" s="6">
        <f t="shared" si="34"/>
        <v>1.5761561169714548E-2</v>
      </c>
      <c r="AA117" s="6">
        <f t="shared" si="35"/>
        <v>1.3284877593904286E-2</v>
      </c>
      <c r="AB117" s="6">
        <f t="shared" si="37"/>
        <v>1.4682850430696946E-2</v>
      </c>
      <c r="AD117" s="6">
        <f t="shared" si="16"/>
        <v>1.4396644608268991E-2</v>
      </c>
    </row>
    <row r="118" spans="1:30">
      <c r="A118" t="s">
        <v>178</v>
      </c>
      <c r="B118" t="s">
        <v>179</v>
      </c>
      <c r="C118" s="40">
        <v>5759.1</v>
      </c>
      <c r="D118" s="40">
        <v>5332.3</v>
      </c>
      <c r="E118" s="40">
        <v>5236.3999999999996</v>
      </c>
      <c r="F118" s="40">
        <v>4281.2999999999993</v>
      </c>
      <c r="G118" s="40">
        <f t="shared" si="31"/>
        <v>5152.2749999999996</v>
      </c>
      <c r="H118" s="74">
        <v>5648.6</v>
      </c>
      <c r="I118" s="74">
        <v>5341.5</v>
      </c>
      <c r="J118" s="74">
        <v>5213</v>
      </c>
      <c r="K118" s="74">
        <v>3906.7</v>
      </c>
      <c r="L118" s="40">
        <f t="shared" si="32"/>
        <v>5027.45</v>
      </c>
      <c r="M118" s="75">
        <v>5436.2</v>
      </c>
      <c r="N118" s="75">
        <v>5264.2</v>
      </c>
      <c r="O118" s="75">
        <v>5400.7</v>
      </c>
      <c r="P118" s="75">
        <v>3950.3</v>
      </c>
      <c r="Q118" s="40">
        <f t="shared" si="36"/>
        <v>5012.8499999999995</v>
      </c>
      <c r="R118" s="16">
        <f t="shared" si="33"/>
        <v>5040.9541666666664</v>
      </c>
      <c r="T118" s="6">
        <f t="shared" si="30"/>
        <v>2.7069460790966872E-2</v>
      </c>
      <c r="V118" s="23">
        <f>+claims!D118</f>
        <v>66</v>
      </c>
      <c r="W118" s="23">
        <f>+claims!E118</f>
        <v>47</v>
      </c>
      <c r="X118" s="23">
        <f>+claims!F118</f>
        <v>58</v>
      </c>
      <c r="Z118" s="6">
        <f t="shared" si="34"/>
        <v>1.2809875249283084E-2</v>
      </c>
      <c r="AA118" s="6">
        <f t="shared" si="35"/>
        <v>9.348675770022576E-3</v>
      </c>
      <c r="AB118" s="6">
        <f t="shared" si="37"/>
        <v>1.1570264420439472E-2</v>
      </c>
      <c r="AD118" s="6">
        <f t="shared" si="16"/>
        <v>1.1036336675107774E-2</v>
      </c>
    </row>
    <row r="119" spans="1:30">
      <c r="A119" t="s">
        <v>180</v>
      </c>
      <c r="B119" t="s">
        <v>181</v>
      </c>
      <c r="C119" s="40">
        <v>2194.8000000000002</v>
      </c>
      <c r="D119" s="40">
        <v>2243.6999999999998</v>
      </c>
      <c r="E119" s="40">
        <v>2341.6000000000004</v>
      </c>
      <c r="F119" s="40">
        <v>1695.4</v>
      </c>
      <c r="G119" s="40">
        <f t="shared" si="31"/>
        <v>2118.875</v>
      </c>
      <c r="H119" s="74">
        <v>2403.1999999999998</v>
      </c>
      <c r="I119" s="74">
        <v>2322.1999999999998</v>
      </c>
      <c r="J119" s="74">
        <v>2381.6</v>
      </c>
      <c r="K119" s="74">
        <v>1805.9</v>
      </c>
      <c r="L119" s="40">
        <f t="shared" si="32"/>
        <v>2228.2249999999999</v>
      </c>
      <c r="M119" s="75">
        <v>2540</v>
      </c>
      <c r="N119" s="75">
        <v>2417.6999999999998</v>
      </c>
      <c r="O119" s="75">
        <v>2527.1999999999998</v>
      </c>
      <c r="P119" s="75">
        <v>1887.6</v>
      </c>
      <c r="Q119" s="40">
        <f t="shared" si="36"/>
        <v>2343.125</v>
      </c>
      <c r="R119" s="16">
        <f t="shared" si="33"/>
        <v>2267.4500000000003</v>
      </c>
      <c r="T119" s="6">
        <f t="shared" si="30"/>
        <v>1.2175998202154753E-2</v>
      </c>
      <c r="V119" s="23">
        <f>+claims!D119</f>
        <v>14</v>
      </c>
      <c r="W119" s="23">
        <f>+claims!E119</f>
        <v>24</v>
      </c>
      <c r="X119" s="23">
        <f>+claims!F119</f>
        <v>17</v>
      </c>
      <c r="Z119" s="6">
        <f t="shared" si="34"/>
        <v>6.6072798065010914E-3</v>
      </c>
      <c r="AA119" s="6">
        <f t="shared" si="35"/>
        <v>1.0770905092618565E-2</v>
      </c>
      <c r="AB119" s="6">
        <f t="shared" si="37"/>
        <v>7.2552680714857293E-3</v>
      </c>
      <c r="AD119" s="6">
        <f t="shared" si="16"/>
        <v>8.3191490343659021E-3</v>
      </c>
    </row>
    <row r="120" spans="1:30">
      <c r="A120" t="s">
        <v>182</v>
      </c>
      <c r="B120" s="36" t="s">
        <v>565</v>
      </c>
      <c r="C120" s="40">
        <v>4399.1000000000004</v>
      </c>
      <c r="D120" s="40">
        <v>4244.7000000000007</v>
      </c>
      <c r="E120" s="40">
        <v>4312.1000000000004</v>
      </c>
      <c r="F120" s="40">
        <v>3348.2</v>
      </c>
      <c r="G120" s="40">
        <f t="shared" si="31"/>
        <v>4076.0250000000005</v>
      </c>
      <c r="H120" s="74">
        <v>4555.5</v>
      </c>
      <c r="I120" s="74">
        <v>4383.7</v>
      </c>
      <c r="J120" s="74">
        <v>4356.3</v>
      </c>
      <c r="K120" s="74">
        <v>3370.7</v>
      </c>
      <c r="L120" s="40">
        <f t="shared" si="32"/>
        <v>4166.55</v>
      </c>
      <c r="M120" s="75">
        <v>4557.8999999999996</v>
      </c>
      <c r="N120" s="75">
        <v>4438.8999999999996</v>
      </c>
      <c r="O120" s="75">
        <v>4508.8999999999996</v>
      </c>
      <c r="P120" s="75">
        <v>3336.3</v>
      </c>
      <c r="Q120" s="40">
        <f t="shared" si="36"/>
        <v>4210.5</v>
      </c>
      <c r="R120" s="16">
        <f t="shared" si="33"/>
        <v>4173.4375</v>
      </c>
      <c r="T120" s="6">
        <f t="shared" si="30"/>
        <v>2.2410975984831074E-2</v>
      </c>
      <c r="V120" s="23">
        <f>+claims!D120</f>
        <v>72</v>
      </c>
      <c r="W120" s="23">
        <f>+claims!E120</f>
        <v>79</v>
      </c>
      <c r="X120" s="23">
        <f>+claims!F120</f>
        <v>64</v>
      </c>
      <c r="Z120" s="6">
        <f t="shared" si="34"/>
        <v>1.7664268496881151E-2</v>
      </c>
      <c r="AA120" s="6">
        <f t="shared" si="35"/>
        <v>1.8960530894865057E-2</v>
      </c>
      <c r="AB120" s="6">
        <f t="shared" si="37"/>
        <v>1.5200095000593754E-2</v>
      </c>
      <c r="AD120" s="6">
        <f t="shared" si="16"/>
        <v>1.6864269214732087E-2</v>
      </c>
    </row>
    <row r="121" spans="1:30">
      <c r="A121" t="s">
        <v>183</v>
      </c>
      <c r="B121" t="s">
        <v>184</v>
      </c>
      <c r="C121" s="40">
        <v>1937.1</v>
      </c>
      <c r="D121" s="40">
        <v>1830.9</v>
      </c>
      <c r="E121" s="40">
        <v>1839.6</v>
      </c>
      <c r="F121" s="40">
        <v>1323</v>
      </c>
      <c r="G121" s="40">
        <f t="shared" si="31"/>
        <v>1732.65</v>
      </c>
      <c r="H121" s="40">
        <v>1939.7</v>
      </c>
      <c r="I121" s="40">
        <v>1813.4</v>
      </c>
      <c r="J121" s="40">
        <v>1814.3</v>
      </c>
      <c r="K121" s="40">
        <v>1338.5</v>
      </c>
      <c r="L121" s="40">
        <f t="shared" si="32"/>
        <v>1726.4750000000001</v>
      </c>
      <c r="M121" s="40">
        <v>1967.9</v>
      </c>
      <c r="N121" s="40">
        <v>1840.7</v>
      </c>
      <c r="O121" s="40">
        <v>1842.5</v>
      </c>
      <c r="P121" s="40">
        <v>1348.7</v>
      </c>
      <c r="Q121" s="40">
        <f t="shared" si="36"/>
        <v>1749.95</v>
      </c>
      <c r="R121" s="16">
        <f t="shared" si="33"/>
        <v>1739.2416666666668</v>
      </c>
      <c r="T121" s="6">
        <f t="shared" si="30"/>
        <v>9.3395679756757451E-3</v>
      </c>
      <c r="V121" s="23">
        <f>+claims!D121</f>
        <v>37</v>
      </c>
      <c r="W121" s="23">
        <f>+claims!E121</f>
        <v>16</v>
      </c>
      <c r="X121" s="23">
        <f>+claims!F121</f>
        <v>26</v>
      </c>
      <c r="Z121" s="6">
        <f t="shared" si="34"/>
        <v>2.135457247568753E-2</v>
      </c>
      <c r="AA121" s="6">
        <f t="shared" si="35"/>
        <v>9.2674379878075266E-3</v>
      </c>
      <c r="AB121" s="6">
        <f t="shared" si="37"/>
        <v>1.4857567359067401E-2</v>
      </c>
      <c r="AD121" s="6">
        <f t="shared" si="16"/>
        <v>1.407702508808413E-2</v>
      </c>
    </row>
    <row r="122" spans="1:30">
      <c r="A122" t="s">
        <v>185</v>
      </c>
      <c r="B122" t="s">
        <v>186</v>
      </c>
      <c r="C122" s="40">
        <v>541.70000000000005</v>
      </c>
      <c r="D122" s="40">
        <v>515.20000000000005</v>
      </c>
      <c r="E122" s="40">
        <v>511.4</v>
      </c>
      <c r="F122" s="40">
        <v>435.9</v>
      </c>
      <c r="G122" s="40">
        <f t="shared" si="31"/>
        <v>501.05000000000007</v>
      </c>
      <c r="H122" s="40">
        <v>533.29999999999995</v>
      </c>
      <c r="I122" s="40">
        <v>512.4</v>
      </c>
      <c r="J122" s="40">
        <v>524.4</v>
      </c>
      <c r="K122" s="40">
        <v>422.4</v>
      </c>
      <c r="L122" s="40">
        <f t="shared" si="32"/>
        <v>498.125</v>
      </c>
      <c r="M122" s="40">
        <v>526.20000000000005</v>
      </c>
      <c r="N122" s="40">
        <v>492.3</v>
      </c>
      <c r="O122" s="40">
        <v>530.5</v>
      </c>
      <c r="P122" s="40">
        <v>445.3</v>
      </c>
      <c r="Q122" s="40">
        <f t="shared" si="36"/>
        <v>498.57499999999999</v>
      </c>
      <c r="R122" s="16">
        <f t="shared" si="33"/>
        <v>498.83750000000003</v>
      </c>
      <c r="T122" s="6">
        <f t="shared" si="30"/>
        <v>2.678711549611842E-3</v>
      </c>
      <c r="V122" s="23">
        <f>+claims!D122</f>
        <v>1</v>
      </c>
      <c r="W122" s="23">
        <f>+claims!E122</f>
        <v>13</v>
      </c>
      <c r="X122" s="23">
        <f>+claims!F122</f>
        <v>3</v>
      </c>
      <c r="Z122" s="6">
        <f t="shared" si="34"/>
        <v>1.9958088015168142E-3</v>
      </c>
      <c r="AA122" s="6">
        <f t="shared" si="35"/>
        <v>2.6097867001254705E-2</v>
      </c>
      <c r="AB122" s="6">
        <f t="shared" si="37"/>
        <v>6.0171488742917318E-3</v>
      </c>
      <c r="AD122" s="6">
        <f t="shared" si="16"/>
        <v>1.2040498237816902E-2</v>
      </c>
    </row>
    <row r="123" spans="1:30">
      <c r="A123" t="s">
        <v>187</v>
      </c>
      <c r="B123" t="s">
        <v>545</v>
      </c>
      <c r="C123" s="40">
        <v>20.5</v>
      </c>
      <c r="D123" s="40">
        <v>20.5</v>
      </c>
      <c r="E123" s="40">
        <v>20.5</v>
      </c>
      <c r="F123" s="40">
        <v>20.5</v>
      </c>
      <c r="G123" s="40">
        <f t="shared" si="31"/>
        <v>20.5</v>
      </c>
      <c r="H123" s="74">
        <v>20.6</v>
      </c>
      <c r="I123" s="74">
        <v>21.200000000000003</v>
      </c>
      <c r="J123" s="74">
        <v>21.5</v>
      </c>
      <c r="K123" s="74">
        <v>21.5</v>
      </c>
      <c r="L123" s="40">
        <f t="shared" si="32"/>
        <v>21.200000000000003</v>
      </c>
      <c r="M123" s="74">
        <v>20.7</v>
      </c>
      <c r="N123" s="74">
        <v>21.1</v>
      </c>
      <c r="O123" s="74">
        <v>21.5</v>
      </c>
      <c r="P123" s="74">
        <v>21.5</v>
      </c>
      <c r="Q123" s="40">
        <f t="shared" si="36"/>
        <v>21.2</v>
      </c>
      <c r="R123" s="16">
        <f t="shared" si="33"/>
        <v>21.083333333333332</v>
      </c>
      <c r="T123" s="6">
        <f t="shared" si="30"/>
        <v>1.1321556319305651E-4</v>
      </c>
      <c r="V123" s="23">
        <f>+claims!D123</f>
        <v>0</v>
      </c>
      <c r="W123" s="23">
        <f>+claims!E123</f>
        <v>0</v>
      </c>
      <c r="X123" s="23">
        <f>+claims!F123</f>
        <v>0</v>
      </c>
      <c r="Z123" s="6">
        <f t="shared" si="34"/>
        <v>0</v>
      </c>
      <c r="AA123" s="6">
        <f t="shared" si="35"/>
        <v>0</v>
      </c>
      <c r="AB123" s="6">
        <f t="shared" si="37"/>
        <v>0</v>
      </c>
      <c r="AD123" s="6">
        <f t="shared" si="16"/>
        <v>0</v>
      </c>
    </row>
    <row r="124" spans="1:30">
      <c r="A124" t="s">
        <v>188</v>
      </c>
      <c r="B124" t="s">
        <v>189</v>
      </c>
      <c r="C124" s="40">
        <v>1021.6999999999999</v>
      </c>
      <c r="D124" s="40">
        <v>1004.5999999999999</v>
      </c>
      <c r="E124" s="40">
        <v>983.59999999999991</v>
      </c>
      <c r="F124" s="40">
        <v>688.90000000000009</v>
      </c>
      <c r="G124" s="40">
        <f t="shared" si="31"/>
        <v>924.69999999999993</v>
      </c>
      <c r="H124" s="74">
        <v>998</v>
      </c>
      <c r="I124" s="74">
        <v>1003.5</v>
      </c>
      <c r="J124" s="74">
        <v>961.7</v>
      </c>
      <c r="K124" s="74">
        <v>686.40000000000009</v>
      </c>
      <c r="L124" s="40">
        <f t="shared" si="32"/>
        <v>912.4</v>
      </c>
      <c r="M124" s="75">
        <v>1040.3</v>
      </c>
      <c r="N124" s="75">
        <v>1025.5</v>
      </c>
      <c r="O124" s="75">
        <v>1021.7</v>
      </c>
      <c r="P124" s="74">
        <v>754.3</v>
      </c>
      <c r="Q124" s="40">
        <f t="shared" si="36"/>
        <v>960.45</v>
      </c>
      <c r="R124" s="16">
        <f t="shared" si="33"/>
        <v>938.47500000000002</v>
      </c>
      <c r="T124" s="6">
        <f t="shared" si="30"/>
        <v>5.0395245375938523E-3</v>
      </c>
      <c r="V124" s="23">
        <f>+claims!D124</f>
        <v>14</v>
      </c>
      <c r="W124" s="23">
        <f>+claims!E124</f>
        <v>18</v>
      </c>
      <c r="X124" s="23">
        <f>+claims!F124</f>
        <v>18</v>
      </c>
      <c r="Z124" s="6">
        <f t="shared" si="34"/>
        <v>1.5140045420136262E-2</v>
      </c>
      <c r="AA124" s="6">
        <f t="shared" si="35"/>
        <v>1.9728189390618149E-2</v>
      </c>
      <c r="AB124" s="6">
        <f t="shared" si="37"/>
        <v>1.874121505544276E-2</v>
      </c>
      <c r="AD124" s="6">
        <f t="shared" si="16"/>
        <v>1.8470011561283473E-2</v>
      </c>
    </row>
    <row r="125" spans="1:30">
      <c r="A125" t="s">
        <v>190</v>
      </c>
      <c r="B125" t="s">
        <v>191</v>
      </c>
      <c r="C125" s="40">
        <v>1461</v>
      </c>
      <c r="D125" s="40">
        <v>1464.1999999999998</v>
      </c>
      <c r="E125" s="40">
        <v>1469.6</v>
      </c>
      <c r="F125" s="40">
        <v>1507.1</v>
      </c>
      <c r="G125" s="40">
        <f t="shared" si="31"/>
        <v>1475.4749999999999</v>
      </c>
      <c r="H125" s="74">
        <v>1496.1</v>
      </c>
      <c r="I125" s="74">
        <v>1492.6</v>
      </c>
      <c r="J125" s="74">
        <v>1499.6</v>
      </c>
      <c r="K125" s="74">
        <v>1552.6999999999998</v>
      </c>
      <c r="L125" s="40">
        <f t="shared" si="32"/>
        <v>1510.2499999999998</v>
      </c>
      <c r="M125" s="75">
        <v>1557.3</v>
      </c>
      <c r="N125" s="75">
        <v>1568.1</v>
      </c>
      <c r="O125" s="75">
        <v>1607.8</v>
      </c>
      <c r="P125" s="75">
        <v>1654.1</v>
      </c>
      <c r="Q125" s="40">
        <f t="shared" si="36"/>
        <v>1596.8249999999998</v>
      </c>
      <c r="R125" s="16">
        <f t="shared" si="33"/>
        <v>1547.7416666666666</v>
      </c>
      <c r="T125" s="6">
        <f t="shared" si="30"/>
        <v>8.3112305677008665E-3</v>
      </c>
      <c r="V125" s="23">
        <f>+claims!D125</f>
        <v>21</v>
      </c>
      <c r="W125" s="23">
        <f>+claims!E125</f>
        <v>16</v>
      </c>
      <c r="X125" s="23">
        <f>+claims!F125</f>
        <v>10</v>
      </c>
      <c r="Z125" s="6">
        <f t="shared" si="34"/>
        <v>1.4232704722208103E-2</v>
      </c>
      <c r="AA125" s="6">
        <f t="shared" si="35"/>
        <v>1.0594272471445126E-2</v>
      </c>
      <c r="AB125" s="6">
        <f t="shared" si="37"/>
        <v>6.2624270035852398E-3</v>
      </c>
      <c r="AD125" s="6">
        <f t="shared" si="16"/>
        <v>9.0347551126423453E-3</v>
      </c>
    </row>
    <row r="126" spans="1:30">
      <c r="A126" t="s">
        <v>192</v>
      </c>
      <c r="B126" t="s">
        <v>546</v>
      </c>
      <c r="C126" s="40">
        <v>439.9</v>
      </c>
      <c r="D126" s="40">
        <v>427.2</v>
      </c>
      <c r="E126" s="40">
        <v>436.70000000000005</v>
      </c>
      <c r="F126" s="40">
        <v>344.3</v>
      </c>
      <c r="G126" s="40">
        <f t="shared" si="31"/>
        <v>412.02499999999998</v>
      </c>
      <c r="H126" s="74">
        <v>453.4</v>
      </c>
      <c r="I126" s="74">
        <v>456.5</v>
      </c>
      <c r="J126" s="74">
        <v>452</v>
      </c>
      <c r="K126" s="74">
        <v>367.9</v>
      </c>
      <c r="L126" s="40">
        <f t="shared" si="32"/>
        <v>432.45000000000005</v>
      </c>
      <c r="M126" s="74">
        <v>481</v>
      </c>
      <c r="N126" s="74">
        <v>476.2</v>
      </c>
      <c r="O126" s="74">
        <v>477.2</v>
      </c>
      <c r="P126" s="74">
        <v>381.7</v>
      </c>
      <c r="Q126" s="40">
        <f t="shared" si="36"/>
        <v>454.02500000000003</v>
      </c>
      <c r="R126" s="16">
        <f t="shared" si="33"/>
        <v>439.83333333333331</v>
      </c>
      <c r="T126" s="6">
        <f t="shared" si="30"/>
        <v>2.3618645949919064E-3</v>
      </c>
      <c r="V126" s="23">
        <f>+claims!D126</f>
        <v>3</v>
      </c>
      <c r="W126" s="23">
        <f>+claims!E126</f>
        <v>2</v>
      </c>
      <c r="X126" s="23">
        <f>+claims!F126</f>
        <v>4</v>
      </c>
      <c r="Z126" s="6">
        <f t="shared" si="34"/>
        <v>7.2811115830350107E-3</v>
      </c>
      <c r="AA126" s="6">
        <f t="shared" si="35"/>
        <v>4.6248121170077462E-3</v>
      </c>
      <c r="AB126" s="6">
        <f t="shared" si="37"/>
        <v>8.8100875502450295E-3</v>
      </c>
      <c r="AD126" s="6">
        <f t="shared" si="16"/>
        <v>7.1601664112975983E-3</v>
      </c>
    </row>
    <row r="127" spans="1:30">
      <c r="A127" t="s">
        <v>481</v>
      </c>
      <c r="B127" t="s">
        <v>482</v>
      </c>
      <c r="C127" s="40">
        <v>170.7</v>
      </c>
      <c r="D127" s="40">
        <v>365.29999999999995</v>
      </c>
      <c r="E127" s="40">
        <v>360.3</v>
      </c>
      <c r="F127" s="40">
        <v>385.2</v>
      </c>
      <c r="G127" s="40">
        <f t="shared" si="31"/>
        <v>320.375</v>
      </c>
      <c r="H127" s="74">
        <v>390.5</v>
      </c>
      <c r="I127" s="74">
        <v>387.7</v>
      </c>
      <c r="J127" s="74">
        <v>381.2</v>
      </c>
      <c r="K127" s="74">
        <v>400.40000000000003</v>
      </c>
      <c r="L127" s="40">
        <f t="shared" si="32"/>
        <v>389.95000000000005</v>
      </c>
      <c r="M127" s="74">
        <v>397.1</v>
      </c>
      <c r="N127" s="74">
        <v>412.8</v>
      </c>
      <c r="O127" s="74">
        <v>418.2</v>
      </c>
      <c r="P127" s="74">
        <v>430.1</v>
      </c>
      <c r="Q127" s="40">
        <f t="shared" si="36"/>
        <v>414.55000000000007</v>
      </c>
      <c r="R127" s="16">
        <f>IF(G127&gt;0,(+G127+(L127*2)+(Q127*3))/6,IF(L127&gt;0,((L127*2)+(Q127*3))/5,Q127))</f>
        <v>390.6541666666667</v>
      </c>
      <c r="T127" s="6">
        <f t="shared" si="30"/>
        <v>2.0977769878046245E-3</v>
      </c>
      <c r="V127" s="23">
        <f>+claims!D127</f>
        <v>3</v>
      </c>
      <c r="W127" s="23">
        <f>+claims!E127</f>
        <v>1</v>
      </c>
      <c r="X127" s="23">
        <f>+claims!F127</f>
        <v>4</v>
      </c>
      <c r="Z127" s="6">
        <f>IF(G127&gt;100,IF(V127&lt;1,0,+V127/G127),IF(V127&lt;1,0,+V127/100))</f>
        <v>9.364026531408505E-3</v>
      </c>
      <c r="AA127" s="6">
        <f>IF(L127&gt;100,IF(W127&lt;1,0,+W127/L127),IF(W127&lt;1,0,+W127/100))</f>
        <v>2.5644313373509421E-3</v>
      </c>
      <c r="AB127" s="6">
        <f>IF(Q127&gt;100,IF(X127&lt;1,0,+X127/Q127),IF(X127&lt;1,0,+X127/100))</f>
        <v>9.6490170063924727E-3</v>
      </c>
      <c r="AD127" s="6">
        <f t="shared" si="16"/>
        <v>7.2399900375479673E-3</v>
      </c>
    </row>
    <row r="128" spans="1:30">
      <c r="A128" t="s">
        <v>193</v>
      </c>
      <c r="B128" t="s">
        <v>505</v>
      </c>
      <c r="C128" s="40">
        <v>403.8</v>
      </c>
      <c r="D128" s="40">
        <v>388.7</v>
      </c>
      <c r="E128" s="40">
        <v>402.8</v>
      </c>
      <c r="F128" s="40">
        <v>275.3</v>
      </c>
      <c r="G128" s="40">
        <f t="shared" si="31"/>
        <v>367.65</v>
      </c>
      <c r="H128" s="74">
        <v>406.2</v>
      </c>
      <c r="I128" s="74">
        <v>393.8</v>
      </c>
      <c r="J128" s="74">
        <v>406.4</v>
      </c>
      <c r="K128" s="74">
        <v>302.3</v>
      </c>
      <c r="L128" s="40">
        <f t="shared" si="32"/>
        <v>377.17500000000001</v>
      </c>
      <c r="M128" s="74">
        <v>408.8</v>
      </c>
      <c r="N128" s="74">
        <v>396.4</v>
      </c>
      <c r="O128" s="74">
        <v>402</v>
      </c>
      <c r="P128" s="74">
        <v>307.39999999999998</v>
      </c>
      <c r="Q128" s="40">
        <f t="shared" si="36"/>
        <v>378.65</v>
      </c>
      <c r="R128" s="16">
        <f t="shared" si="33"/>
        <v>376.32499999999999</v>
      </c>
      <c r="T128" s="6">
        <f t="shared" si="30"/>
        <v>2.0208306791443635E-3</v>
      </c>
      <c r="V128" s="23">
        <f>+claims!D128</f>
        <v>26</v>
      </c>
      <c r="W128" s="23">
        <f>+claims!E128</f>
        <v>19</v>
      </c>
      <c r="X128" s="23">
        <f>+claims!F128</f>
        <v>12</v>
      </c>
      <c r="Z128" s="6">
        <f t="shared" si="34"/>
        <v>7.071943424452605E-2</v>
      </c>
      <c r="AA128" s="6">
        <f t="shared" si="35"/>
        <v>5.0374494597998275E-2</v>
      </c>
      <c r="AB128" s="6">
        <f t="shared" si="37"/>
        <v>3.1691535719001719E-2</v>
      </c>
      <c r="AD128" s="6">
        <f t="shared" si="16"/>
        <v>4.4423838432921296E-2</v>
      </c>
    </row>
    <row r="129" spans="1:30">
      <c r="A129" t="s">
        <v>194</v>
      </c>
      <c r="B129" t="s">
        <v>195</v>
      </c>
      <c r="C129" s="40">
        <v>466.7</v>
      </c>
      <c r="D129" s="40">
        <v>465</v>
      </c>
      <c r="E129" s="40">
        <v>464.7</v>
      </c>
      <c r="F129" s="40">
        <v>411.4</v>
      </c>
      <c r="G129" s="40">
        <f t="shared" si="31"/>
        <v>451.95000000000005</v>
      </c>
      <c r="H129" s="74">
        <v>469.9</v>
      </c>
      <c r="I129" s="74">
        <v>482.5</v>
      </c>
      <c r="J129" s="74">
        <v>482.7</v>
      </c>
      <c r="K129" s="74">
        <v>395.8</v>
      </c>
      <c r="L129" s="40">
        <f t="shared" si="32"/>
        <v>457.72499999999997</v>
      </c>
      <c r="M129" s="74">
        <v>457.5</v>
      </c>
      <c r="N129" s="74">
        <v>455.2</v>
      </c>
      <c r="O129" s="74">
        <v>443.1</v>
      </c>
      <c r="P129" s="74">
        <v>378.1</v>
      </c>
      <c r="Q129" s="40">
        <f t="shared" si="36"/>
        <v>433.47500000000002</v>
      </c>
      <c r="R129" s="16">
        <f t="shared" si="33"/>
        <v>444.63750000000005</v>
      </c>
      <c r="T129" s="6">
        <f t="shared" si="30"/>
        <v>2.3876625286602059E-3</v>
      </c>
      <c r="V129" s="23">
        <f>+claims!D129</f>
        <v>30</v>
      </c>
      <c r="W129" s="23">
        <f>+claims!E129</f>
        <v>25</v>
      </c>
      <c r="X129" s="23">
        <f>+claims!F129</f>
        <v>19</v>
      </c>
      <c r="Z129" s="6">
        <f t="shared" si="34"/>
        <v>6.6379024228343839E-2</v>
      </c>
      <c r="AA129" s="6">
        <f t="shared" si="35"/>
        <v>5.4617947457534552E-2</v>
      </c>
      <c r="AB129" s="6">
        <f t="shared" si="37"/>
        <v>4.3831824211315526E-2</v>
      </c>
      <c r="AD129" s="6">
        <f t="shared" si="16"/>
        <v>5.118506529622658E-2</v>
      </c>
    </row>
    <row r="130" spans="1:30">
      <c r="A130" t="s">
        <v>557</v>
      </c>
      <c r="B130" t="s">
        <v>558</v>
      </c>
      <c r="C130" s="40">
        <v>190.8</v>
      </c>
      <c r="D130" s="40">
        <v>187.89999999999998</v>
      </c>
      <c r="E130" s="40">
        <v>195.6</v>
      </c>
      <c r="F130" s="40">
        <v>141.4</v>
      </c>
      <c r="G130" s="40">
        <f t="shared" si="31"/>
        <v>178.92499999999998</v>
      </c>
      <c r="H130" s="74">
        <v>188.9</v>
      </c>
      <c r="I130" s="74">
        <v>185.5</v>
      </c>
      <c r="J130" s="74">
        <v>198.7</v>
      </c>
      <c r="K130" s="74">
        <v>152.1</v>
      </c>
      <c r="L130" s="40">
        <f>AVERAGE(H130:K130)</f>
        <v>181.29999999999998</v>
      </c>
      <c r="M130" s="74">
        <v>200</v>
      </c>
      <c r="N130" s="74">
        <v>196.9</v>
      </c>
      <c r="O130" s="74">
        <v>200.3</v>
      </c>
      <c r="P130" s="74">
        <v>152.6</v>
      </c>
      <c r="Q130" s="40">
        <f>AVERAGE(M130:P130)</f>
        <v>187.45000000000002</v>
      </c>
      <c r="R130" s="16">
        <f>IF(G130&gt;0,(+G130+(L130*2)+(Q130*3))/6,IF(L130&gt;0,((L130*2)+(Q130*3))/5,Q130))</f>
        <v>183.97916666666666</v>
      </c>
      <c r="T130" s="6">
        <f t="shared" si="30"/>
        <v>9.8795122387142502E-4</v>
      </c>
      <c r="V130" s="23">
        <f>+claims!D130</f>
        <v>1</v>
      </c>
      <c r="W130" s="23">
        <f>+claims!E130</f>
        <v>0</v>
      </c>
      <c r="X130" s="23">
        <f>+claims!F130</f>
        <v>3</v>
      </c>
      <c r="Z130" s="6">
        <f>IF(G130&gt;100,IF(V130&lt;1,0,+V130/G130),IF(V130&lt;1,0,+V130/100))</f>
        <v>5.5889339108565047E-3</v>
      </c>
      <c r="AA130" s="6">
        <f>IF(L130&gt;100,IF(W130&lt;1,0,+W130/L130),IF(W130&lt;1,0,+W130/100))</f>
        <v>0</v>
      </c>
      <c r="AB130" s="6">
        <f>IF(Q130&gt;100,IF(X130&lt;1,0,+X130/Q130),IF(X130&lt;1,0,+X130/100))</f>
        <v>1.6004267804747931E-2</v>
      </c>
      <c r="AD130" s="6">
        <f t="shared" si="16"/>
        <v>8.9336228875167168E-3</v>
      </c>
    </row>
    <row r="131" spans="1:30" s="52" customFormat="1">
      <c r="A131" s="54" t="s">
        <v>584</v>
      </c>
      <c r="B131" s="54" t="s">
        <v>575</v>
      </c>
      <c r="C131" s="40">
        <v>1357</v>
      </c>
      <c r="D131" s="40">
        <v>1357</v>
      </c>
      <c r="E131" s="40">
        <v>1357</v>
      </c>
      <c r="F131" s="40">
        <v>1357</v>
      </c>
      <c r="G131" s="40">
        <f t="shared" si="31"/>
        <v>1357</v>
      </c>
      <c r="H131" s="74">
        <v>1447</v>
      </c>
      <c r="I131" s="74">
        <v>1447</v>
      </c>
      <c r="J131" s="74">
        <v>1447</v>
      </c>
      <c r="K131" s="74">
        <v>1447</v>
      </c>
      <c r="L131" s="40">
        <f t="shared" ref="L131:L145" si="38">AVERAGE(H131:K131)</f>
        <v>1447</v>
      </c>
      <c r="M131" s="74">
        <v>1518.6</v>
      </c>
      <c r="N131" s="74">
        <v>1518.6</v>
      </c>
      <c r="O131" s="74">
        <v>1518.6</v>
      </c>
      <c r="P131" s="74">
        <v>1518.6</v>
      </c>
      <c r="Q131" s="40">
        <f t="shared" ref="Q131" si="39">AVERAGE(M131:P131)</f>
        <v>1518.6</v>
      </c>
      <c r="R131" s="16">
        <f t="shared" ref="R131" si="40">IF(G131&gt;0,(+G131+(L131*2)+(Q131*3))/6,IF(L131&gt;0,((L131*2)+(Q131*3))/5,Q131))</f>
        <v>1467.8</v>
      </c>
      <c r="T131" s="57">
        <f t="shared" si="30"/>
        <v>7.8819511614909889E-3</v>
      </c>
      <c r="V131" s="23">
        <f>+claims!D131</f>
        <v>37</v>
      </c>
      <c r="W131" s="23">
        <f>+claims!E131</f>
        <v>52</v>
      </c>
      <c r="X131" s="23">
        <f>+claims!F131</f>
        <v>42</v>
      </c>
      <c r="Z131" s="57">
        <f t="shared" ref="Z131" si="41">IF(G131&gt;100,IF(V131&lt;1,0,+V131/G131),IF(V131&lt;1,0,+V131/100))</f>
        <v>2.7266028002947678E-2</v>
      </c>
      <c r="AA131" s="57">
        <f t="shared" ref="AA131" si="42">IF(L131&gt;100,IF(W131&lt;1,0,+W131/L131),IF(W131&lt;1,0,+W131/100))</f>
        <v>3.5936420179682099E-2</v>
      </c>
      <c r="AB131" s="57">
        <f t="shared" ref="AB131" si="43">IF(Q131&gt;100,IF(X131&lt;1,0,+X131/Q131),IF(X131&lt;1,0,+X131/100))</f>
        <v>2.7657052548399844E-2</v>
      </c>
      <c r="AD131" s="57">
        <f t="shared" si="16"/>
        <v>3.0351671001251902E-2</v>
      </c>
    </row>
    <row r="132" spans="1:30">
      <c r="A132" t="s">
        <v>196</v>
      </c>
      <c r="B132" t="s">
        <v>197</v>
      </c>
      <c r="C132" s="40">
        <v>247.5</v>
      </c>
      <c r="D132" s="40">
        <v>247.3</v>
      </c>
      <c r="E132" s="40">
        <v>245.2</v>
      </c>
      <c r="F132" s="40">
        <v>244.2</v>
      </c>
      <c r="G132" s="40">
        <f t="shared" si="31"/>
        <v>246.05</v>
      </c>
      <c r="H132" s="74">
        <v>241.9</v>
      </c>
      <c r="I132" s="74">
        <v>242.6</v>
      </c>
      <c r="J132" s="74">
        <v>239</v>
      </c>
      <c r="K132" s="74">
        <v>235.8</v>
      </c>
      <c r="L132" s="40">
        <f t="shared" si="38"/>
        <v>239.82499999999999</v>
      </c>
      <c r="M132" s="74">
        <v>230.4</v>
      </c>
      <c r="N132" s="74">
        <v>235.5</v>
      </c>
      <c r="O132" s="74">
        <v>230.3</v>
      </c>
      <c r="P132" s="74">
        <v>229.8</v>
      </c>
      <c r="Q132" s="40">
        <f t="shared" si="36"/>
        <v>231.5</v>
      </c>
      <c r="R132" s="16">
        <f t="shared" si="33"/>
        <v>236.70000000000002</v>
      </c>
      <c r="T132" s="6">
        <f t="shared" si="30"/>
        <v>1.2710572557057618E-3</v>
      </c>
      <c r="V132" s="23">
        <f>+claims!D132</f>
        <v>1</v>
      </c>
      <c r="W132" s="23">
        <f>+claims!E132</f>
        <v>0</v>
      </c>
      <c r="X132" s="23">
        <f>+claims!F132</f>
        <v>1</v>
      </c>
      <c r="Z132" s="6">
        <f t="shared" si="34"/>
        <v>4.0642145905303798E-3</v>
      </c>
      <c r="AA132" s="6">
        <f t="shared" si="35"/>
        <v>0</v>
      </c>
      <c r="AB132" s="6">
        <f t="shared" si="37"/>
        <v>4.3196544276457886E-3</v>
      </c>
      <c r="AD132" s="6">
        <f t="shared" ref="AD132:AD194" si="44">(+Z132+(AA132*2)+(AB132*3))/6</f>
        <v>2.837196312244624E-3</v>
      </c>
    </row>
    <row r="133" spans="1:30">
      <c r="A133" t="s">
        <v>198</v>
      </c>
      <c r="B133" t="s">
        <v>547</v>
      </c>
      <c r="C133" s="40">
        <v>100.10000000000001</v>
      </c>
      <c r="D133" s="40">
        <v>93.4</v>
      </c>
      <c r="E133" s="40">
        <v>95.1</v>
      </c>
      <c r="F133" s="40">
        <v>97.100000000000009</v>
      </c>
      <c r="G133" s="40">
        <f t="shared" si="31"/>
        <v>96.425000000000011</v>
      </c>
      <c r="H133" s="74">
        <v>62.2</v>
      </c>
      <c r="I133" s="74">
        <v>65.3</v>
      </c>
      <c r="J133" s="74">
        <v>64</v>
      </c>
      <c r="K133" s="74">
        <v>62.1</v>
      </c>
      <c r="L133" s="40">
        <f t="shared" si="38"/>
        <v>63.4</v>
      </c>
      <c r="M133" s="74">
        <v>60.8</v>
      </c>
      <c r="N133" s="74">
        <v>59.3</v>
      </c>
      <c r="O133" s="74">
        <v>58.2</v>
      </c>
      <c r="P133" s="74">
        <v>59.5</v>
      </c>
      <c r="Q133" s="40">
        <f t="shared" si="36"/>
        <v>59.45</v>
      </c>
      <c r="R133" s="16">
        <f t="shared" si="33"/>
        <v>66.929166666666674</v>
      </c>
      <c r="T133" s="6">
        <f t="shared" si="30"/>
        <v>3.5940347659487489E-4</v>
      </c>
      <c r="V133" s="23">
        <f>+claims!D133</f>
        <v>0</v>
      </c>
      <c r="W133" s="23">
        <f>+claims!E133</f>
        <v>0</v>
      </c>
      <c r="X133" s="23">
        <f>+claims!F133</f>
        <v>0</v>
      </c>
      <c r="Z133" s="6">
        <f t="shared" si="34"/>
        <v>0</v>
      </c>
      <c r="AA133" s="6">
        <f t="shared" si="35"/>
        <v>0</v>
      </c>
      <c r="AB133" s="6">
        <f t="shared" si="37"/>
        <v>0</v>
      </c>
      <c r="AD133" s="6">
        <f t="shared" si="44"/>
        <v>0</v>
      </c>
    </row>
    <row r="134" spans="1:30">
      <c r="A134" t="s">
        <v>199</v>
      </c>
      <c r="B134" t="s">
        <v>200</v>
      </c>
      <c r="C134" s="40">
        <v>1095.9000000000001</v>
      </c>
      <c r="D134" s="40">
        <v>1064.2</v>
      </c>
      <c r="E134" s="40">
        <v>1067.7</v>
      </c>
      <c r="F134" s="40">
        <v>760.9</v>
      </c>
      <c r="G134" s="40">
        <f t="shared" si="31"/>
        <v>997.17500000000007</v>
      </c>
      <c r="H134" s="74">
        <v>1139.8</v>
      </c>
      <c r="I134" s="74">
        <v>1083.7</v>
      </c>
      <c r="J134" s="74">
        <v>1052.4000000000001</v>
      </c>
      <c r="K134" s="74">
        <v>767.7</v>
      </c>
      <c r="L134" s="40">
        <f t="shared" si="38"/>
        <v>1010.9000000000001</v>
      </c>
      <c r="M134" s="75">
        <v>1087.2</v>
      </c>
      <c r="N134" s="75">
        <v>1045.5999999999999</v>
      </c>
      <c r="O134" s="75">
        <v>1115.2</v>
      </c>
      <c r="P134" s="74">
        <v>797.8</v>
      </c>
      <c r="Q134" s="40">
        <f t="shared" si="36"/>
        <v>1011.45</v>
      </c>
      <c r="R134" s="16">
        <f t="shared" si="33"/>
        <v>1008.8875000000002</v>
      </c>
      <c r="T134" s="6">
        <f t="shared" ref="T134:T197" si="45">+R134/$R$267</f>
        <v>5.417633194194537E-3</v>
      </c>
      <c r="V134" s="23">
        <f>+claims!D134</f>
        <v>15</v>
      </c>
      <c r="W134" s="23">
        <f>+claims!E134</f>
        <v>14</v>
      </c>
      <c r="X134" s="23">
        <f>+claims!F134</f>
        <v>13</v>
      </c>
      <c r="Z134" s="6">
        <f t="shared" si="34"/>
        <v>1.5042495048512046E-2</v>
      </c>
      <c r="AA134" s="6">
        <f t="shared" si="35"/>
        <v>1.3849045405084576E-2</v>
      </c>
      <c r="AB134" s="6">
        <f t="shared" si="37"/>
        <v>1.2852835038805674E-2</v>
      </c>
      <c r="AD134" s="6">
        <f t="shared" si="44"/>
        <v>1.3549848495849703E-2</v>
      </c>
    </row>
    <row r="135" spans="1:30">
      <c r="A135" t="s">
        <v>201</v>
      </c>
      <c r="B135" t="s">
        <v>548</v>
      </c>
      <c r="C135" s="40">
        <v>190.79999999999998</v>
      </c>
      <c r="D135" s="40">
        <v>187.29999999999998</v>
      </c>
      <c r="E135" s="40">
        <v>188.3</v>
      </c>
      <c r="F135" s="40">
        <v>140.69999999999999</v>
      </c>
      <c r="G135" s="40">
        <f t="shared" si="31"/>
        <v>176.77499999999998</v>
      </c>
      <c r="H135" s="74">
        <v>185.3</v>
      </c>
      <c r="I135" s="74">
        <v>182.3</v>
      </c>
      <c r="J135" s="74">
        <v>184.60000000000002</v>
      </c>
      <c r="K135" s="74">
        <v>134.1</v>
      </c>
      <c r="L135" s="40">
        <f t="shared" si="38"/>
        <v>171.57500000000002</v>
      </c>
      <c r="M135" s="74">
        <v>179</v>
      </c>
      <c r="N135" s="74">
        <v>174.6</v>
      </c>
      <c r="O135" s="74">
        <v>176.7</v>
      </c>
      <c r="P135" s="74">
        <v>127.2</v>
      </c>
      <c r="Q135" s="40">
        <f t="shared" si="36"/>
        <v>164.375</v>
      </c>
      <c r="R135" s="16">
        <f t="shared" si="33"/>
        <v>168.84166666666667</v>
      </c>
      <c r="T135" s="6">
        <f t="shared" si="45"/>
        <v>9.0666423946818904E-4</v>
      </c>
      <c r="V135" s="23">
        <f>+claims!D135</f>
        <v>4</v>
      </c>
      <c r="W135" s="23">
        <f>+claims!E135</f>
        <v>1</v>
      </c>
      <c r="X135" s="23">
        <f>+claims!F135</f>
        <v>2</v>
      </c>
      <c r="Z135" s="6">
        <f t="shared" si="34"/>
        <v>2.2627633998020084E-2</v>
      </c>
      <c r="AA135" s="6">
        <f t="shared" si="35"/>
        <v>5.8283549468162608E-3</v>
      </c>
      <c r="AB135" s="6">
        <f t="shared" si="37"/>
        <v>1.2167300380228136E-2</v>
      </c>
      <c r="AD135" s="6">
        <f t="shared" si="44"/>
        <v>1.1797707505389504E-2</v>
      </c>
    </row>
    <row r="136" spans="1:30">
      <c r="A136" t="s">
        <v>202</v>
      </c>
      <c r="B136" t="s">
        <v>549</v>
      </c>
      <c r="C136" s="40">
        <v>200.5</v>
      </c>
      <c r="D136" s="40">
        <v>230.4</v>
      </c>
      <c r="E136" s="40">
        <v>237.5</v>
      </c>
      <c r="F136" s="40">
        <v>209.9</v>
      </c>
      <c r="G136" s="40">
        <f t="shared" si="31"/>
        <v>219.57499999999999</v>
      </c>
      <c r="H136" s="74">
        <v>233.70000000000002</v>
      </c>
      <c r="I136" s="74">
        <v>233.7</v>
      </c>
      <c r="J136" s="74">
        <v>240.9</v>
      </c>
      <c r="K136" s="74">
        <v>204.8</v>
      </c>
      <c r="L136" s="40">
        <f t="shared" si="38"/>
        <v>228.27499999999998</v>
      </c>
      <c r="M136" s="74">
        <v>245</v>
      </c>
      <c r="N136" s="74">
        <v>232.5</v>
      </c>
      <c r="O136" s="74">
        <v>245</v>
      </c>
      <c r="P136" s="74">
        <v>209.6</v>
      </c>
      <c r="Q136" s="40">
        <f t="shared" si="36"/>
        <v>233.02500000000001</v>
      </c>
      <c r="R136" s="16">
        <f t="shared" si="33"/>
        <v>229.20000000000002</v>
      </c>
      <c r="T136" s="6">
        <f t="shared" si="45"/>
        <v>1.2307829446884691E-3</v>
      </c>
      <c r="V136" s="23">
        <f>+claims!D136</f>
        <v>4</v>
      </c>
      <c r="W136" s="23">
        <f>+claims!E136</f>
        <v>3</v>
      </c>
      <c r="X136" s="23">
        <f>+claims!F136</f>
        <v>2</v>
      </c>
      <c r="Z136" s="6">
        <f t="shared" si="34"/>
        <v>1.8217010133211888E-2</v>
      </c>
      <c r="AA136" s="6">
        <f t="shared" si="35"/>
        <v>1.31420435877779E-2</v>
      </c>
      <c r="AB136" s="6">
        <f t="shared" si="37"/>
        <v>8.5827700890462391E-3</v>
      </c>
      <c r="AD136" s="6">
        <f t="shared" si="44"/>
        <v>1.17082345959844E-2</v>
      </c>
    </row>
    <row r="137" spans="1:30">
      <c r="A137" t="s">
        <v>203</v>
      </c>
      <c r="B137" t="s">
        <v>506</v>
      </c>
      <c r="C137" s="40">
        <v>228.9</v>
      </c>
      <c r="D137" s="40">
        <v>222.70000000000002</v>
      </c>
      <c r="E137" s="40">
        <v>221.20000000000002</v>
      </c>
      <c r="F137" s="40">
        <v>192.29999999999998</v>
      </c>
      <c r="G137" s="40">
        <f t="shared" si="31"/>
        <v>216.27500000000001</v>
      </c>
      <c r="H137" s="74">
        <v>231.29999999999998</v>
      </c>
      <c r="I137" s="74">
        <v>222.5</v>
      </c>
      <c r="J137" s="74">
        <v>212.6</v>
      </c>
      <c r="K137" s="74">
        <v>190.9</v>
      </c>
      <c r="L137" s="40">
        <f t="shared" si="38"/>
        <v>214.32499999999999</v>
      </c>
      <c r="M137" s="74">
        <v>230.4</v>
      </c>
      <c r="N137" s="74">
        <v>215.5</v>
      </c>
      <c r="O137" s="74">
        <v>182.9</v>
      </c>
      <c r="P137" s="74">
        <v>180.2</v>
      </c>
      <c r="Q137" s="40">
        <f t="shared" si="36"/>
        <v>202.25</v>
      </c>
      <c r="R137" s="16">
        <f t="shared" si="33"/>
        <v>208.61249999999998</v>
      </c>
      <c r="T137" s="6">
        <f t="shared" si="45"/>
        <v>1.120229960946E-3</v>
      </c>
      <c r="V137" s="23">
        <f>+claims!D137</f>
        <v>2</v>
      </c>
      <c r="W137" s="23">
        <f>+claims!E137</f>
        <v>4</v>
      </c>
      <c r="X137" s="23">
        <f>+claims!F137</f>
        <v>2</v>
      </c>
      <c r="Z137" s="6">
        <f t="shared" si="34"/>
        <v>9.2474858397873071E-3</v>
      </c>
      <c r="AA137" s="6">
        <f t="shared" si="35"/>
        <v>1.8663245071736848E-2</v>
      </c>
      <c r="AB137" s="6">
        <f t="shared" si="37"/>
        <v>9.8887515451174281E-3</v>
      </c>
      <c r="AD137" s="6">
        <f t="shared" si="44"/>
        <v>1.2706705103102215E-2</v>
      </c>
    </row>
    <row r="138" spans="1:30">
      <c r="A138" t="s">
        <v>204</v>
      </c>
      <c r="B138" t="s">
        <v>550</v>
      </c>
      <c r="C138" s="40">
        <v>2836.1</v>
      </c>
      <c r="D138" s="40">
        <v>2812.9</v>
      </c>
      <c r="E138" s="40">
        <v>2905.1</v>
      </c>
      <c r="F138" s="40">
        <v>2993.3</v>
      </c>
      <c r="G138" s="40">
        <f t="shared" si="31"/>
        <v>2886.8500000000004</v>
      </c>
      <c r="H138" s="74">
        <v>2822.5</v>
      </c>
      <c r="I138" s="74">
        <v>2836.8</v>
      </c>
      <c r="J138" s="74">
        <v>2952.2</v>
      </c>
      <c r="K138" s="74">
        <v>3106.5</v>
      </c>
      <c r="L138" s="40">
        <f t="shared" si="38"/>
        <v>2929.5</v>
      </c>
      <c r="M138" s="75">
        <v>2902.4</v>
      </c>
      <c r="N138" s="75">
        <v>2873.1</v>
      </c>
      <c r="O138" s="75">
        <v>2942.5</v>
      </c>
      <c r="P138" s="75">
        <v>3080.7</v>
      </c>
      <c r="Q138" s="40">
        <f t="shared" si="36"/>
        <v>2949.6750000000002</v>
      </c>
      <c r="R138" s="16">
        <f t="shared" si="33"/>
        <v>2932.4791666666665</v>
      </c>
      <c r="T138" s="6">
        <f t="shared" si="45"/>
        <v>1.5747143734675336E-2</v>
      </c>
      <c r="V138" s="23">
        <f>+claims!D138</f>
        <v>112</v>
      </c>
      <c r="W138" s="23">
        <f>+claims!E138</f>
        <v>98</v>
      </c>
      <c r="X138" s="23">
        <f>+claims!F138</f>
        <v>115</v>
      </c>
      <c r="Z138" s="6">
        <f t="shared" si="34"/>
        <v>3.8796612224396829E-2</v>
      </c>
      <c r="AA138" s="6">
        <f t="shared" si="35"/>
        <v>3.3452807646356032E-2</v>
      </c>
      <c r="AB138" s="6">
        <f t="shared" si="37"/>
        <v>3.8987346063549373E-2</v>
      </c>
      <c r="AD138" s="6">
        <f t="shared" si="44"/>
        <v>3.7110710951292834E-2</v>
      </c>
    </row>
    <row r="139" spans="1:30">
      <c r="A139" t="s">
        <v>205</v>
      </c>
      <c r="B139" t="s">
        <v>206</v>
      </c>
      <c r="C139" s="40">
        <v>172.6</v>
      </c>
      <c r="D139" s="40">
        <v>172.3</v>
      </c>
      <c r="E139" s="40">
        <v>172.2</v>
      </c>
      <c r="F139" s="40">
        <v>170.8</v>
      </c>
      <c r="G139" s="40">
        <f t="shared" si="31"/>
        <v>171.97499999999997</v>
      </c>
      <c r="H139" s="40">
        <v>170.4</v>
      </c>
      <c r="I139" s="40">
        <v>169.8</v>
      </c>
      <c r="J139" s="40">
        <v>168.3</v>
      </c>
      <c r="K139" s="40">
        <v>171.9</v>
      </c>
      <c r="L139" s="40">
        <f t="shared" si="38"/>
        <v>170.10000000000002</v>
      </c>
      <c r="M139" s="40">
        <v>170.2</v>
      </c>
      <c r="N139" s="40">
        <v>169</v>
      </c>
      <c r="O139" s="40">
        <v>174.6</v>
      </c>
      <c r="P139" s="40">
        <v>179.5</v>
      </c>
      <c r="Q139" s="40">
        <f t="shared" si="36"/>
        <v>173.32499999999999</v>
      </c>
      <c r="R139" s="16">
        <f t="shared" si="33"/>
        <v>172.02499999999998</v>
      </c>
      <c r="T139" s="6">
        <f t="shared" si="45"/>
        <v>9.2375844703330653E-4</v>
      </c>
      <c r="V139" s="23">
        <f>+claims!D139</f>
        <v>3</v>
      </c>
      <c r="W139" s="23">
        <f>+claims!E139</f>
        <v>3</v>
      </c>
      <c r="X139" s="23">
        <f>+claims!F139</f>
        <v>3</v>
      </c>
      <c r="Z139" s="6">
        <f t="shared" si="34"/>
        <v>1.7444395987788925E-2</v>
      </c>
      <c r="AA139" s="6">
        <f t="shared" si="35"/>
        <v>1.7636684303350969E-2</v>
      </c>
      <c r="AB139" s="6">
        <f t="shared" si="37"/>
        <v>1.7308524448290785E-2</v>
      </c>
      <c r="AD139" s="6">
        <f t="shared" si="44"/>
        <v>1.7440556323227201E-2</v>
      </c>
    </row>
    <row r="140" spans="1:30">
      <c r="A140" t="s">
        <v>207</v>
      </c>
      <c r="B140" t="s">
        <v>208</v>
      </c>
      <c r="C140" s="40">
        <v>176.1</v>
      </c>
      <c r="D140" s="40">
        <v>178</v>
      </c>
      <c r="E140" s="40">
        <v>180.7</v>
      </c>
      <c r="F140" s="40">
        <v>176.6</v>
      </c>
      <c r="G140" s="40">
        <f t="shared" si="31"/>
        <v>177.85</v>
      </c>
      <c r="H140" s="74">
        <v>174.7</v>
      </c>
      <c r="I140" s="74">
        <v>178.8</v>
      </c>
      <c r="J140" s="74">
        <v>186.10000000000002</v>
      </c>
      <c r="K140" s="74">
        <v>180.5</v>
      </c>
      <c r="L140" s="40">
        <f t="shared" si="38"/>
        <v>180.02500000000001</v>
      </c>
      <c r="M140" s="74">
        <v>181.7</v>
      </c>
      <c r="N140" s="74">
        <v>186.9</v>
      </c>
      <c r="O140" s="74">
        <v>188.7</v>
      </c>
      <c r="P140" s="74">
        <v>176.1</v>
      </c>
      <c r="Q140" s="40">
        <f t="shared" si="36"/>
        <v>183.35</v>
      </c>
      <c r="R140" s="16">
        <f t="shared" si="33"/>
        <v>181.32499999999996</v>
      </c>
      <c r="T140" s="6">
        <f t="shared" si="45"/>
        <v>9.7369859269474956E-4</v>
      </c>
      <c r="V140" s="23">
        <f>+claims!D140</f>
        <v>4</v>
      </c>
      <c r="W140" s="23">
        <f>+claims!E140</f>
        <v>12</v>
      </c>
      <c r="X140" s="23">
        <f>+claims!F140</f>
        <v>1</v>
      </c>
      <c r="Z140" s="6">
        <f t="shared" si="34"/>
        <v>2.2490863086870958E-2</v>
      </c>
      <c r="AA140" s="6">
        <f t="shared" si="35"/>
        <v>6.6657408693237052E-2</v>
      </c>
      <c r="AB140" s="6">
        <f t="shared" si="37"/>
        <v>5.4540496318516499E-3</v>
      </c>
      <c r="AD140" s="6">
        <f t="shared" si="44"/>
        <v>2.8694638228150004E-2</v>
      </c>
    </row>
    <row r="141" spans="1:30">
      <c r="A141" t="s">
        <v>209</v>
      </c>
      <c r="B141" t="s">
        <v>210</v>
      </c>
      <c r="C141" s="40">
        <v>12</v>
      </c>
      <c r="D141" s="40">
        <v>12</v>
      </c>
      <c r="E141" s="40">
        <v>12</v>
      </c>
      <c r="F141" s="40">
        <v>11.8</v>
      </c>
      <c r="G141" s="40">
        <f t="shared" si="31"/>
        <v>11.95</v>
      </c>
      <c r="H141" s="74">
        <v>12</v>
      </c>
      <c r="I141" s="74">
        <v>12</v>
      </c>
      <c r="J141" s="74">
        <v>12</v>
      </c>
      <c r="K141" s="74">
        <v>12</v>
      </c>
      <c r="L141" s="40">
        <f t="shared" si="38"/>
        <v>12</v>
      </c>
      <c r="M141" s="74">
        <v>12</v>
      </c>
      <c r="N141" s="74">
        <v>12.7</v>
      </c>
      <c r="O141" s="74">
        <v>13.2</v>
      </c>
      <c r="P141" s="74">
        <v>14</v>
      </c>
      <c r="Q141" s="40">
        <f t="shared" si="36"/>
        <v>12.975</v>
      </c>
      <c r="R141" s="16">
        <f t="shared" si="33"/>
        <v>12.479166666666666</v>
      </c>
      <c r="T141" s="6">
        <f t="shared" si="45"/>
        <v>6.7011978609328907E-5</v>
      </c>
      <c r="V141" s="23">
        <f>+claims!D141</f>
        <v>0</v>
      </c>
      <c r="W141" s="23">
        <f>+claims!E141</f>
        <v>0</v>
      </c>
      <c r="X141" s="23">
        <f>+claims!F141</f>
        <v>0</v>
      </c>
      <c r="Z141" s="6">
        <f t="shared" si="34"/>
        <v>0</v>
      </c>
      <c r="AA141" s="6">
        <f t="shared" si="35"/>
        <v>0</v>
      </c>
      <c r="AB141" s="6">
        <f t="shared" si="37"/>
        <v>0</v>
      </c>
      <c r="AD141" s="6">
        <f t="shared" si="44"/>
        <v>0</v>
      </c>
    </row>
    <row r="142" spans="1:30">
      <c r="A142" t="s">
        <v>211</v>
      </c>
      <c r="B142" t="s">
        <v>462</v>
      </c>
      <c r="C142" s="40">
        <v>19.5</v>
      </c>
      <c r="D142" s="40">
        <v>19.5</v>
      </c>
      <c r="E142" s="40">
        <v>19.5</v>
      </c>
      <c r="F142" s="40">
        <v>19.5</v>
      </c>
      <c r="G142" s="40">
        <f t="shared" si="31"/>
        <v>19.5</v>
      </c>
      <c r="H142" s="40">
        <v>16.2</v>
      </c>
      <c r="I142" s="40">
        <v>16.2</v>
      </c>
      <c r="J142" s="40">
        <v>16.2</v>
      </c>
      <c r="K142" s="40">
        <v>16.2</v>
      </c>
      <c r="L142" s="40">
        <f t="shared" si="38"/>
        <v>16.2</v>
      </c>
      <c r="M142" s="40">
        <v>12.5</v>
      </c>
      <c r="N142" s="40">
        <v>12.5</v>
      </c>
      <c r="O142" s="40">
        <v>12.5</v>
      </c>
      <c r="P142" s="40">
        <v>12.5</v>
      </c>
      <c r="Q142" s="40">
        <f t="shared" si="36"/>
        <v>12.5</v>
      </c>
      <c r="R142" s="16">
        <f t="shared" si="33"/>
        <v>14.9</v>
      </c>
      <c r="T142" s="6">
        <f t="shared" si="45"/>
        <v>8.0011631221021758E-5</v>
      </c>
      <c r="V142" s="23">
        <f>+claims!D142</f>
        <v>0</v>
      </c>
      <c r="W142" s="23">
        <f>+claims!E142</f>
        <v>0</v>
      </c>
      <c r="X142" s="23">
        <f>+claims!F142</f>
        <v>0</v>
      </c>
      <c r="Z142" s="6">
        <f t="shared" si="34"/>
        <v>0</v>
      </c>
      <c r="AA142" s="6">
        <f t="shared" si="35"/>
        <v>0</v>
      </c>
      <c r="AB142" s="6">
        <f t="shared" si="37"/>
        <v>0</v>
      </c>
      <c r="AD142" s="6">
        <f t="shared" si="44"/>
        <v>0</v>
      </c>
    </row>
    <row r="143" spans="1:30" outlineLevel="1">
      <c r="A143" t="s">
        <v>212</v>
      </c>
      <c r="B143" t="s">
        <v>213</v>
      </c>
      <c r="C143" s="40"/>
      <c r="D143" s="40" t="s">
        <v>213</v>
      </c>
      <c r="E143" s="40"/>
      <c r="F143" s="40">
        <v>19</v>
      </c>
      <c r="G143" s="40">
        <f t="shared" si="31"/>
        <v>19</v>
      </c>
      <c r="H143" s="40"/>
      <c r="I143" s="40" t="s">
        <v>213</v>
      </c>
      <c r="J143" s="40"/>
      <c r="K143" s="40">
        <v>19</v>
      </c>
      <c r="L143" s="40">
        <f t="shared" si="38"/>
        <v>19</v>
      </c>
      <c r="M143" s="40"/>
      <c r="N143" s="40" t="s">
        <v>213</v>
      </c>
      <c r="O143" s="40"/>
      <c r="P143" s="40">
        <v>19</v>
      </c>
      <c r="Q143" s="40">
        <f t="shared" ref="Q143:Q173" si="46">AVERAGE(M143:P143)</f>
        <v>19</v>
      </c>
      <c r="R143" s="16">
        <f t="shared" si="33"/>
        <v>19</v>
      </c>
      <c r="T143" s="6">
        <f t="shared" si="45"/>
        <v>1.0202825457714184E-4</v>
      </c>
      <c r="V143" s="23">
        <f>+claims!D143</f>
        <v>0</v>
      </c>
      <c r="W143" s="23">
        <f>+claims!E143</f>
        <v>0</v>
      </c>
      <c r="X143" s="23">
        <f>+claims!F143</f>
        <v>0</v>
      </c>
      <c r="Z143" s="6">
        <f t="shared" si="34"/>
        <v>0</v>
      </c>
      <c r="AA143" s="6">
        <f t="shared" si="35"/>
        <v>0</v>
      </c>
      <c r="AB143" s="6">
        <f t="shared" si="37"/>
        <v>0</v>
      </c>
      <c r="AD143" s="6">
        <f t="shared" si="44"/>
        <v>0</v>
      </c>
    </row>
    <row r="144" spans="1:30" outlineLevel="1">
      <c r="A144" t="s">
        <v>214</v>
      </c>
      <c r="B144" t="s">
        <v>215</v>
      </c>
      <c r="C144" s="40"/>
      <c r="D144" s="40" t="s">
        <v>215</v>
      </c>
      <c r="E144" s="40"/>
      <c r="F144" s="40">
        <v>6</v>
      </c>
      <c r="G144" s="40">
        <f t="shared" si="31"/>
        <v>6</v>
      </c>
      <c r="H144" s="40"/>
      <c r="I144" s="40" t="s">
        <v>215</v>
      </c>
      <c r="J144" s="40"/>
      <c r="K144" s="40">
        <v>5</v>
      </c>
      <c r="L144" s="40">
        <f t="shared" si="38"/>
        <v>5</v>
      </c>
      <c r="M144" s="40"/>
      <c r="N144" s="40" t="s">
        <v>215</v>
      </c>
      <c r="O144" s="40"/>
      <c r="P144" s="40">
        <v>7.5</v>
      </c>
      <c r="Q144" s="40">
        <f t="shared" si="46"/>
        <v>7.5</v>
      </c>
      <c r="R144" s="16">
        <f t="shared" si="33"/>
        <v>6.416666666666667</v>
      </c>
      <c r="T144" s="6">
        <f t="shared" si="45"/>
        <v>3.4456910537017201E-5</v>
      </c>
      <c r="V144" s="23">
        <f>+claims!D144</f>
        <v>0</v>
      </c>
      <c r="W144" s="23">
        <f>+claims!E144</f>
        <v>0</v>
      </c>
      <c r="X144" s="23">
        <f>+claims!F144</f>
        <v>0</v>
      </c>
      <c r="Z144" s="6">
        <f t="shared" si="34"/>
        <v>0</v>
      </c>
      <c r="AA144" s="6">
        <f t="shared" si="35"/>
        <v>0</v>
      </c>
      <c r="AB144" s="6">
        <f t="shared" si="37"/>
        <v>0</v>
      </c>
      <c r="AD144" s="6">
        <f t="shared" si="44"/>
        <v>0</v>
      </c>
    </row>
    <row r="145" spans="1:30" outlineLevel="1">
      <c r="A145" t="s">
        <v>216</v>
      </c>
      <c r="B145" t="s">
        <v>217</v>
      </c>
      <c r="C145" s="40"/>
      <c r="D145" s="40" t="s">
        <v>217</v>
      </c>
      <c r="E145" s="40"/>
      <c r="F145" s="40">
        <v>37</v>
      </c>
      <c r="G145" s="40">
        <f t="shared" si="31"/>
        <v>37</v>
      </c>
      <c r="H145" s="40"/>
      <c r="I145" s="40" t="s">
        <v>217</v>
      </c>
      <c r="J145" s="40"/>
      <c r="K145" s="69">
        <v>35.5</v>
      </c>
      <c r="L145" s="40">
        <f t="shared" si="38"/>
        <v>35.5</v>
      </c>
      <c r="M145" s="40"/>
      <c r="N145" s="40" t="s">
        <v>217</v>
      </c>
      <c r="O145" s="40"/>
      <c r="P145" s="69">
        <v>35.5</v>
      </c>
      <c r="Q145" s="40">
        <f t="shared" si="46"/>
        <v>35.5</v>
      </c>
      <c r="R145" s="16">
        <f t="shared" si="33"/>
        <v>35.75</v>
      </c>
      <c r="T145" s="6">
        <f t="shared" si="45"/>
        <v>1.9197421584909584E-4</v>
      </c>
      <c r="V145" s="23">
        <f>+claims!D145</f>
        <v>0</v>
      </c>
      <c r="W145" s="23">
        <f>+claims!E145</f>
        <v>1</v>
      </c>
      <c r="X145" s="23">
        <f>+claims!F145</f>
        <v>0</v>
      </c>
      <c r="Z145" s="6">
        <f t="shared" si="34"/>
        <v>0</v>
      </c>
      <c r="AA145" s="6">
        <f t="shared" si="35"/>
        <v>0.01</v>
      </c>
      <c r="AB145" s="6">
        <f t="shared" si="37"/>
        <v>0</v>
      </c>
      <c r="AD145" s="6">
        <f t="shared" si="44"/>
        <v>3.3333333333333335E-3</v>
      </c>
    </row>
    <row r="146" spans="1:30" outlineLevel="1">
      <c r="A146" t="s">
        <v>509</v>
      </c>
      <c r="B146" t="s">
        <v>507</v>
      </c>
      <c r="C146" s="40"/>
      <c r="D146" s="40" t="s">
        <v>507</v>
      </c>
      <c r="E146" s="40"/>
      <c r="F146" s="40">
        <v>28.5</v>
      </c>
      <c r="G146" s="40">
        <f>AVERAGE(C146:F146)</f>
        <v>28.5</v>
      </c>
      <c r="H146" s="40"/>
      <c r="I146" s="40" t="s">
        <v>507</v>
      </c>
      <c r="J146" s="40"/>
      <c r="K146" s="40">
        <v>26</v>
      </c>
      <c r="L146" s="40">
        <f>AVERAGE(H146:K146)</f>
        <v>26</v>
      </c>
      <c r="M146" s="40"/>
      <c r="N146" s="40" t="s">
        <v>507</v>
      </c>
      <c r="O146" s="40"/>
      <c r="P146" s="40">
        <v>25</v>
      </c>
      <c r="Q146" s="40">
        <f>AVERAGE(M146:P146)</f>
        <v>25</v>
      </c>
      <c r="R146" s="16">
        <f>IF(G146&gt;0,(+G146+(L146*2)+(Q146*3))/6,IF(L146&gt;0,((L146*2)+(Q146*3))/5,Q146))</f>
        <v>25.916666666666668</v>
      </c>
      <c r="T146" s="6">
        <f t="shared" si="45"/>
        <v>1.3917011918197856E-4</v>
      </c>
      <c r="V146" s="23">
        <f>+claims!D146</f>
        <v>0</v>
      </c>
      <c r="W146" s="23">
        <f>+claims!E146</f>
        <v>0</v>
      </c>
      <c r="X146" s="23">
        <f>+claims!F146</f>
        <v>0</v>
      </c>
      <c r="Z146" s="6">
        <f>IF(G146&gt;100,IF(V146&lt;1,0,+V146/G146),IF(V146&lt;1,0,+V146/100))</f>
        <v>0</v>
      </c>
      <c r="AA146" s="6">
        <f>IF(L146&gt;100,IF(W146&lt;1,0,+W146/L146),IF(W146&lt;1,0,+W146/100))</f>
        <v>0</v>
      </c>
      <c r="AB146" s="6">
        <f>IF(Q146&gt;100,IF(X146&lt;1,0,+X146/Q146),IF(X146&lt;1,0,+X146/100))</f>
        <v>0</v>
      </c>
      <c r="AD146" s="6">
        <f t="shared" si="44"/>
        <v>0</v>
      </c>
    </row>
    <row r="147" spans="1:30" outlineLevel="1">
      <c r="A147" t="s">
        <v>218</v>
      </c>
      <c r="B147" t="s">
        <v>219</v>
      </c>
      <c r="C147" s="40"/>
      <c r="D147" s="40" t="s">
        <v>219</v>
      </c>
      <c r="E147" s="40"/>
      <c r="F147" s="40">
        <v>33</v>
      </c>
      <c r="G147" s="40">
        <f t="shared" ref="G147:G210" si="47">AVERAGE(C147:F147)</f>
        <v>33</v>
      </c>
      <c r="H147" s="40"/>
      <c r="I147" s="40" t="s">
        <v>219</v>
      </c>
      <c r="J147" s="40"/>
      <c r="K147" s="69">
        <v>28.5</v>
      </c>
      <c r="L147" s="40">
        <f t="shared" ref="L147:L164" si="48">AVERAGE(H147:K147)</f>
        <v>28.5</v>
      </c>
      <c r="M147" s="40"/>
      <c r="N147" s="40" t="s">
        <v>219</v>
      </c>
      <c r="O147" s="40"/>
      <c r="P147" s="69">
        <v>27.5</v>
      </c>
      <c r="Q147" s="40">
        <f t="shared" si="46"/>
        <v>27.5</v>
      </c>
      <c r="R147" s="16">
        <f t="shared" si="33"/>
        <v>28.75</v>
      </c>
      <c r="T147" s="6">
        <f t="shared" si="45"/>
        <v>1.5438485889962252E-4</v>
      </c>
      <c r="V147" s="23">
        <f>+claims!D147</f>
        <v>0</v>
      </c>
      <c r="W147" s="23">
        <f>+claims!E147</f>
        <v>1</v>
      </c>
      <c r="X147" s="23">
        <f>+claims!F147</f>
        <v>1</v>
      </c>
      <c r="Z147" s="6">
        <f t="shared" si="34"/>
        <v>0</v>
      </c>
      <c r="AA147" s="6">
        <f t="shared" si="35"/>
        <v>0.01</v>
      </c>
      <c r="AB147" s="6">
        <f t="shared" si="37"/>
        <v>0.01</v>
      </c>
      <c r="AD147" s="6">
        <f t="shared" si="44"/>
        <v>8.3333333333333332E-3</v>
      </c>
    </row>
    <row r="148" spans="1:30" outlineLevel="1">
      <c r="A148" t="s">
        <v>220</v>
      </c>
      <c r="B148" t="s">
        <v>221</v>
      </c>
      <c r="C148" s="40"/>
      <c r="D148" s="40" t="s">
        <v>221</v>
      </c>
      <c r="E148" s="40"/>
      <c r="F148" s="40">
        <v>3</v>
      </c>
      <c r="G148" s="40">
        <f t="shared" si="47"/>
        <v>3</v>
      </c>
      <c r="H148" s="40"/>
      <c r="I148" s="40" t="s">
        <v>221</v>
      </c>
      <c r="J148" s="40"/>
      <c r="K148" s="69">
        <v>3</v>
      </c>
      <c r="L148" s="40">
        <f t="shared" si="48"/>
        <v>3</v>
      </c>
      <c r="M148" s="40"/>
      <c r="N148" s="40" t="s">
        <v>221</v>
      </c>
      <c r="O148" s="40"/>
      <c r="P148" s="69">
        <v>3</v>
      </c>
      <c r="Q148" s="40">
        <f t="shared" si="46"/>
        <v>3</v>
      </c>
      <c r="R148" s="16">
        <f t="shared" si="33"/>
        <v>3</v>
      </c>
      <c r="T148" s="6">
        <f t="shared" si="45"/>
        <v>1.6109724406917133E-5</v>
      </c>
      <c r="V148" s="23">
        <f>+claims!D148</f>
        <v>0</v>
      </c>
      <c r="W148" s="23">
        <f>+claims!E148</f>
        <v>0</v>
      </c>
      <c r="X148" s="23">
        <f>+claims!F148</f>
        <v>0</v>
      </c>
      <c r="Z148" s="6">
        <f t="shared" si="34"/>
        <v>0</v>
      </c>
      <c r="AA148" s="6">
        <f t="shared" si="35"/>
        <v>0</v>
      </c>
      <c r="AB148" s="6">
        <f t="shared" si="37"/>
        <v>0</v>
      </c>
      <c r="AD148" s="6">
        <f t="shared" si="44"/>
        <v>0</v>
      </c>
    </row>
    <row r="149" spans="1:30" outlineLevel="1">
      <c r="A149" t="s">
        <v>222</v>
      </c>
      <c r="B149" t="s">
        <v>223</v>
      </c>
      <c r="C149" s="40"/>
      <c r="D149" s="40" t="s">
        <v>223</v>
      </c>
      <c r="E149" s="40"/>
      <c r="F149" s="40">
        <v>78</v>
      </c>
      <c r="G149" s="40">
        <f t="shared" si="47"/>
        <v>78</v>
      </c>
      <c r="H149" s="40"/>
      <c r="I149" s="40" t="s">
        <v>223</v>
      </c>
      <c r="J149" s="40"/>
      <c r="K149" s="69">
        <v>81.5</v>
      </c>
      <c r="L149" s="40">
        <f t="shared" si="48"/>
        <v>81.5</v>
      </c>
      <c r="M149" s="40"/>
      <c r="N149" s="40" t="s">
        <v>223</v>
      </c>
      <c r="O149" s="40"/>
      <c r="P149" s="69">
        <v>83</v>
      </c>
      <c r="Q149" s="40">
        <f t="shared" si="46"/>
        <v>83</v>
      </c>
      <c r="R149" s="16">
        <f t="shared" si="33"/>
        <v>81.666666666666671</v>
      </c>
      <c r="T149" s="6">
        <f t="shared" si="45"/>
        <v>4.3854249774385535E-4</v>
      </c>
      <c r="V149" s="23">
        <f>+claims!D149</f>
        <v>1</v>
      </c>
      <c r="W149" s="23">
        <f>+claims!E149</f>
        <v>1</v>
      </c>
      <c r="X149" s="23">
        <f>+claims!F149</f>
        <v>1</v>
      </c>
      <c r="Z149" s="6">
        <f t="shared" si="34"/>
        <v>0.01</v>
      </c>
      <c r="AA149" s="6">
        <f t="shared" si="35"/>
        <v>0.01</v>
      </c>
      <c r="AB149" s="6">
        <f t="shared" si="37"/>
        <v>0.01</v>
      </c>
      <c r="AD149" s="6">
        <f t="shared" si="44"/>
        <v>0.01</v>
      </c>
    </row>
    <row r="150" spans="1:30" outlineLevel="1">
      <c r="A150" t="s">
        <v>224</v>
      </c>
      <c r="B150" t="s">
        <v>225</v>
      </c>
      <c r="C150" s="40"/>
      <c r="D150" s="40" t="s">
        <v>225</v>
      </c>
      <c r="E150" s="40"/>
      <c r="F150" s="40">
        <v>444</v>
      </c>
      <c r="G150" s="40">
        <f t="shared" si="47"/>
        <v>444</v>
      </c>
      <c r="H150" s="40"/>
      <c r="I150" s="40" t="s">
        <v>225</v>
      </c>
      <c r="J150" s="40"/>
      <c r="K150" s="69">
        <v>483.5</v>
      </c>
      <c r="L150" s="40">
        <f t="shared" si="48"/>
        <v>483.5</v>
      </c>
      <c r="M150" s="40"/>
      <c r="N150" s="40" t="s">
        <v>225</v>
      </c>
      <c r="O150" s="40"/>
      <c r="P150" s="69">
        <v>479.5</v>
      </c>
      <c r="Q150" s="40">
        <f t="shared" si="46"/>
        <v>479.5</v>
      </c>
      <c r="R150" s="16">
        <f t="shared" si="33"/>
        <v>474.91666666666669</v>
      </c>
      <c r="T150" s="6">
        <f t="shared" si="45"/>
        <v>2.5502588720839096E-3</v>
      </c>
      <c r="V150" s="23">
        <f>+claims!D150</f>
        <v>6</v>
      </c>
      <c r="W150" s="23">
        <f>+claims!E150</f>
        <v>12</v>
      </c>
      <c r="X150" s="23">
        <f>+claims!F150</f>
        <v>12</v>
      </c>
      <c r="Z150" s="6">
        <f t="shared" si="34"/>
        <v>1.3513513513513514E-2</v>
      </c>
      <c r="AA150" s="6">
        <f t="shared" si="35"/>
        <v>2.481902792140641E-2</v>
      </c>
      <c r="AB150" s="6">
        <f t="shared" si="37"/>
        <v>2.502606882168926E-2</v>
      </c>
      <c r="AD150" s="6">
        <f t="shared" si="44"/>
        <v>2.3038295970232353E-2</v>
      </c>
    </row>
    <row r="151" spans="1:30" outlineLevel="1">
      <c r="A151" t="s">
        <v>226</v>
      </c>
      <c r="B151" t="s">
        <v>227</v>
      </c>
      <c r="C151" s="40"/>
      <c r="D151" s="40" t="s">
        <v>227</v>
      </c>
      <c r="E151" s="40"/>
      <c r="F151" s="40">
        <v>87.5</v>
      </c>
      <c r="G151" s="40">
        <f t="shared" si="47"/>
        <v>87.5</v>
      </c>
      <c r="H151" s="40"/>
      <c r="I151" s="40" t="s">
        <v>227</v>
      </c>
      <c r="J151" s="40"/>
      <c r="K151" s="69">
        <v>86.5</v>
      </c>
      <c r="L151" s="40">
        <f t="shared" si="48"/>
        <v>86.5</v>
      </c>
      <c r="M151" s="40"/>
      <c r="N151" s="40" t="s">
        <v>227</v>
      </c>
      <c r="O151" s="40"/>
      <c r="P151" s="69">
        <v>87</v>
      </c>
      <c r="Q151" s="40">
        <f t="shared" si="46"/>
        <v>87</v>
      </c>
      <c r="R151" s="16">
        <f t="shared" si="33"/>
        <v>86.916666666666671</v>
      </c>
      <c r="T151" s="6">
        <f t="shared" si="45"/>
        <v>4.6673451545596031E-4</v>
      </c>
      <c r="V151" s="23">
        <f>+claims!D151</f>
        <v>2</v>
      </c>
      <c r="W151" s="23">
        <f>+claims!E151</f>
        <v>4</v>
      </c>
      <c r="X151" s="23">
        <f>+claims!F151</f>
        <v>1</v>
      </c>
      <c r="Z151" s="6">
        <f t="shared" si="34"/>
        <v>0.02</v>
      </c>
      <c r="AA151" s="6">
        <f t="shared" si="35"/>
        <v>0.04</v>
      </c>
      <c r="AB151" s="6">
        <f t="shared" si="37"/>
        <v>0.01</v>
      </c>
      <c r="AD151" s="6">
        <f t="shared" si="44"/>
        <v>2.1666666666666667E-2</v>
      </c>
    </row>
    <row r="152" spans="1:30" outlineLevel="1">
      <c r="A152" t="s">
        <v>228</v>
      </c>
      <c r="B152" t="s">
        <v>229</v>
      </c>
      <c r="C152" s="40"/>
      <c r="D152" s="40" t="s">
        <v>229</v>
      </c>
      <c r="E152" s="40"/>
      <c r="F152" s="40">
        <v>64.5</v>
      </c>
      <c r="G152" s="40">
        <f t="shared" si="47"/>
        <v>64.5</v>
      </c>
      <c r="H152" s="40"/>
      <c r="I152" s="40" t="s">
        <v>229</v>
      </c>
      <c r="J152" s="40"/>
      <c r="K152" s="69">
        <v>67</v>
      </c>
      <c r="L152" s="40">
        <f t="shared" si="48"/>
        <v>67</v>
      </c>
      <c r="M152" s="40"/>
      <c r="N152" s="40" t="s">
        <v>229</v>
      </c>
      <c r="O152" s="40"/>
      <c r="P152" s="69">
        <v>75</v>
      </c>
      <c r="Q152" s="40">
        <f t="shared" si="46"/>
        <v>75</v>
      </c>
      <c r="R152" s="16">
        <f t="shared" si="33"/>
        <v>70.583333333333329</v>
      </c>
      <c r="T152" s="6">
        <f t="shared" si="45"/>
        <v>3.7902601590718917E-4</v>
      </c>
      <c r="V152" s="23">
        <f>+claims!D152</f>
        <v>0</v>
      </c>
      <c r="W152" s="23">
        <f>+claims!E152</f>
        <v>1</v>
      </c>
      <c r="X152" s="23">
        <f>+claims!F152</f>
        <v>0</v>
      </c>
      <c r="Z152" s="6">
        <f t="shared" si="34"/>
        <v>0</v>
      </c>
      <c r="AA152" s="6">
        <f t="shared" si="35"/>
        <v>0.01</v>
      </c>
      <c r="AB152" s="6">
        <f t="shared" si="37"/>
        <v>0</v>
      </c>
      <c r="AD152" s="6">
        <f t="shared" si="44"/>
        <v>3.3333333333333335E-3</v>
      </c>
    </row>
    <row r="153" spans="1:30" outlineLevel="1">
      <c r="A153" t="s">
        <v>230</v>
      </c>
      <c r="B153" t="s">
        <v>231</v>
      </c>
      <c r="C153" s="40"/>
      <c r="D153" s="40" t="s">
        <v>231</v>
      </c>
      <c r="E153" s="40"/>
      <c r="F153" s="40">
        <v>46</v>
      </c>
      <c r="G153" s="40">
        <f t="shared" si="47"/>
        <v>46</v>
      </c>
      <c r="H153" s="40"/>
      <c r="I153" s="40" t="s">
        <v>231</v>
      </c>
      <c r="J153" s="40"/>
      <c r="K153" s="69">
        <v>47.5</v>
      </c>
      <c r="L153" s="40">
        <f t="shared" si="48"/>
        <v>47.5</v>
      </c>
      <c r="M153" s="40"/>
      <c r="N153" s="40" t="s">
        <v>231</v>
      </c>
      <c r="O153" s="40"/>
      <c r="P153" s="69">
        <v>44.5</v>
      </c>
      <c r="Q153" s="40">
        <f t="shared" si="46"/>
        <v>44.5</v>
      </c>
      <c r="R153" s="16">
        <f t="shared" si="33"/>
        <v>45.75</v>
      </c>
      <c r="T153" s="6">
        <f t="shared" si="45"/>
        <v>2.4567329720548626E-4</v>
      </c>
      <c r="V153" s="23">
        <f>+claims!D153</f>
        <v>0</v>
      </c>
      <c r="W153" s="23">
        <f>+claims!E153</f>
        <v>0</v>
      </c>
      <c r="X153" s="23">
        <f>+claims!F153</f>
        <v>1</v>
      </c>
      <c r="Z153" s="6">
        <f t="shared" si="34"/>
        <v>0</v>
      </c>
      <c r="AA153" s="6">
        <f t="shared" si="35"/>
        <v>0</v>
      </c>
      <c r="AB153" s="6">
        <f t="shared" si="37"/>
        <v>0.01</v>
      </c>
      <c r="AD153" s="6">
        <f t="shared" si="44"/>
        <v>5.0000000000000001E-3</v>
      </c>
    </row>
    <row r="154" spans="1:30" outlineLevel="1">
      <c r="A154" t="s">
        <v>232</v>
      </c>
      <c r="B154" t="s">
        <v>233</v>
      </c>
      <c r="C154" s="40"/>
      <c r="D154" s="40" t="s">
        <v>233</v>
      </c>
      <c r="E154" s="40"/>
      <c r="F154" s="40">
        <v>12</v>
      </c>
      <c r="G154" s="40">
        <f t="shared" si="47"/>
        <v>12</v>
      </c>
      <c r="H154" s="40"/>
      <c r="I154" s="40" t="s">
        <v>233</v>
      </c>
      <c r="J154" s="40"/>
      <c r="K154" s="69">
        <v>12</v>
      </c>
      <c r="L154" s="40">
        <f t="shared" si="48"/>
        <v>12</v>
      </c>
      <c r="M154" s="40"/>
      <c r="N154" s="40" t="s">
        <v>233</v>
      </c>
      <c r="O154" s="40"/>
      <c r="P154" s="69">
        <v>9</v>
      </c>
      <c r="Q154" s="40">
        <f t="shared" si="46"/>
        <v>9</v>
      </c>
      <c r="R154" s="16">
        <f t="shared" si="33"/>
        <v>10.5</v>
      </c>
      <c r="T154" s="6">
        <f t="shared" si="45"/>
        <v>5.6384035424209967E-5</v>
      </c>
      <c r="V154" s="23">
        <f>+claims!D154</f>
        <v>0</v>
      </c>
      <c r="W154" s="23">
        <f>+claims!E154</f>
        <v>1</v>
      </c>
      <c r="X154" s="23">
        <f>+claims!F154</f>
        <v>0</v>
      </c>
      <c r="Z154" s="6">
        <f t="shared" si="34"/>
        <v>0</v>
      </c>
      <c r="AA154" s="6">
        <f t="shared" si="35"/>
        <v>0.01</v>
      </c>
      <c r="AB154" s="6">
        <f t="shared" si="37"/>
        <v>0</v>
      </c>
      <c r="AD154" s="6">
        <f t="shared" si="44"/>
        <v>3.3333333333333335E-3</v>
      </c>
    </row>
    <row r="155" spans="1:30" outlineLevel="1">
      <c r="A155" t="s">
        <v>234</v>
      </c>
      <c r="B155" t="s">
        <v>235</v>
      </c>
      <c r="C155" s="40"/>
      <c r="D155" s="40" t="s">
        <v>235</v>
      </c>
      <c r="E155" s="40"/>
      <c r="F155" s="40">
        <v>39</v>
      </c>
      <c r="G155" s="40">
        <f t="shared" si="47"/>
        <v>39</v>
      </c>
      <c r="H155" s="40"/>
      <c r="I155" s="40" t="s">
        <v>235</v>
      </c>
      <c r="J155" s="40"/>
      <c r="K155" s="69">
        <v>39</v>
      </c>
      <c r="L155" s="40">
        <f t="shared" si="48"/>
        <v>39</v>
      </c>
      <c r="M155" s="40"/>
      <c r="N155" s="40" t="s">
        <v>235</v>
      </c>
      <c r="O155" s="40"/>
      <c r="P155" s="69">
        <v>37.5</v>
      </c>
      <c r="Q155" s="40">
        <f t="shared" si="46"/>
        <v>37.5</v>
      </c>
      <c r="R155" s="16">
        <f t="shared" si="33"/>
        <v>38.25</v>
      </c>
      <c r="T155" s="6">
        <f t="shared" si="45"/>
        <v>2.0539898618819345E-4</v>
      </c>
      <c r="V155" s="23">
        <f>+claims!D155</f>
        <v>0</v>
      </c>
      <c r="W155" s="23">
        <f>+claims!E155</f>
        <v>0</v>
      </c>
      <c r="X155" s="23">
        <f>+claims!F155</f>
        <v>0</v>
      </c>
      <c r="Z155" s="6">
        <f t="shared" si="34"/>
        <v>0</v>
      </c>
      <c r="AA155" s="6">
        <f t="shared" si="35"/>
        <v>0</v>
      </c>
      <c r="AB155" s="6">
        <f t="shared" si="37"/>
        <v>0</v>
      </c>
      <c r="AD155" s="6">
        <f t="shared" si="44"/>
        <v>0</v>
      </c>
    </row>
    <row r="156" spans="1:30" outlineLevel="1">
      <c r="A156" t="s">
        <v>236</v>
      </c>
      <c r="B156" t="s">
        <v>237</v>
      </c>
      <c r="C156" s="40"/>
      <c r="D156" s="40" t="s">
        <v>237</v>
      </c>
      <c r="E156" s="40"/>
      <c r="F156" s="40">
        <v>88</v>
      </c>
      <c r="G156" s="40">
        <f t="shared" si="47"/>
        <v>88</v>
      </c>
      <c r="H156" s="40"/>
      <c r="I156" s="40" t="s">
        <v>237</v>
      </c>
      <c r="J156" s="40"/>
      <c r="K156" s="69">
        <v>87</v>
      </c>
      <c r="L156" s="40">
        <f t="shared" si="48"/>
        <v>87</v>
      </c>
      <c r="M156" s="40"/>
      <c r="N156" s="40" t="s">
        <v>237</v>
      </c>
      <c r="O156" s="40"/>
      <c r="P156" s="69">
        <v>89</v>
      </c>
      <c r="Q156" s="40">
        <f t="shared" si="46"/>
        <v>89</v>
      </c>
      <c r="R156" s="16">
        <f t="shared" si="33"/>
        <v>88.166666666666671</v>
      </c>
      <c r="T156" s="6">
        <f t="shared" si="45"/>
        <v>4.734469006255091E-4</v>
      </c>
      <c r="V156" s="23">
        <f>+claims!D156</f>
        <v>1</v>
      </c>
      <c r="W156" s="23">
        <f>+claims!E156</f>
        <v>0</v>
      </c>
      <c r="X156" s="23">
        <f>+claims!F156</f>
        <v>0</v>
      </c>
      <c r="Z156" s="6">
        <f t="shared" si="34"/>
        <v>0.01</v>
      </c>
      <c r="AA156" s="6">
        <f t="shared" si="35"/>
        <v>0</v>
      </c>
      <c r="AB156" s="6">
        <f t="shared" si="37"/>
        <v>0</v>
      </c>
      <c r="AD156" s="6">
        <f t="shared" si="44"/>
        <v>1.6666666666666668E-3</v>
      </c>
    </row>
    <row r="157" spans="1:30" outlineLevel="1">
      <c r="A157" t="s">
        <v>238</v>
      </c>
      <c r="B157" t="s">
        <v>239</v>
      </c>
      <c r="C157" s="40"/>
      <c r="D157" s="40" t="s">
        <v>239</v>
      </c>
      <c r="E157" s="40"/>
      <c r="F157" s="40">
        <v>135</v>
      </c>
      <c r="G157" s="40">
        <f t="shared" si="47"/>
        <v>135</v>
      </c>
      <c r="H157" s="40"/>
      <c r="I157" s="40" t="s">
        <v>239</v>
      </c>
      <c r="J157" s="40"/>
      <c r="K157" s="69">
        <v>139</v>
      </c>
      <c r="L157" s="40">
        <f t="shared" si="48"/>
        <v>139</v>
      </c>
      <c r="M157" s="40"/>
      <c r="N157" s="40" t="s">
        <v>239</v>
      </c>
      <c r="O157" s="40"/>
      <c r="P157" s="69">
        <v>140</v>
      </c>
      <c r="Q157" s="40">
        <f t="shared" si="46"/>
        <v>140</v>
      </c>
      <c r="R157" s="16">
        <f t="shared" si="33"/>
        <v>138.83333333333334</v>
      </c>
      <c r="T157" s="6">
        <f t="shared" si="45"/>
        <v>7.45522246164554E-4</v>
      </c>
      <c r="V157" s="23">
        <f>+claims!D157</f>
        <v>4</v>
      </c>
      <c r="W157" s="23">
        <f>+claims!E157</f>
        <v>0</v>
      </c>
      <c r="X157" s="23">
        <f>+claims!F157</f>
        <v>0</v>
      </c>
      <c r="Z157" s="6">
        <f t="shared" si="34"/>
        <v>2.9629629629629631E-2</v>
      </c>
      <c r="AA157" s="6">
        <f t="shared" si="35"/>
        <v>0</v>
      </c>
      <c r="AB157" s="6">
        <f t="shared" si="37"/>
        <v>0</v>
      </c>
      <c r="AD157" s="6">
        <f t="shared" si="44"/>
        <v>4.9382716049382715E-3</v>
      </c>
    </row>
    <row r="158" spans="1:30" outlineLevel="1">
      <c r="A158" t="s">
        <v>240</v>
      </c>
      <c r="B158" t="s">
        <v>241</v>
      </c>
      <c r="C158" s="40"/>
      <c r="D158" s="40" t="s">
        <v>241</v>
      </c>
      <c r="E158" s="40"/>
      <c r="F158" s="40">
        <v>13</v>
      </c>
      <c r="G158" s="40">
        <f t="shared" si="47"/>
        <v>13</v>
      </c>
      <c r="H158" s="40"/>
      <c r="I158" s="40" t="s">
        <v>241</v>
      </c>
      <c r="J158" s="40"/>
      <c r="K158" s="69">
        <v>14</v>
      </c>
      <c r="L158" s="40">
        <f t="shared" si="48"/>
        <v>14</v>
      </c>
      <c r="M158" s="40"/>
      <c r="N158" s="40" t="s">
        <v>241</v>
      </c>
      <c r="O158" s="40"/>
      <c r="P158" s="69">
        <v>15</v>
      </c>
      <c r="Q158" s="40">
        <f t="shared" si="46"/>
        <v>15</v>
      </c>
      <c r="R158" s="16">
        <f t="shared" si="33"/>
        <v>14.333333333333334</v>
      </c>
      <c r="T158" s="6">
        <f t="shared" si="45"/>
        <v>7.6968683277492975E-5</v>
      </c>
      <c r="V158" s="23">
        <f>+claims!D158</f>
        <v>1</v>
      </c>
      <c r="W158" s="23">
        <f>+claims!E158</f>
        <v>0</v>
      </c>
      <c r="X158" s="23">
        <f>+claims!F158</f>
        <v>0</v>
      </c>
      <c r="Z158" s="6">
        <f t="shared" si="34"/>
        <v>0.01</v>
      </c>
      <c r="AA158" s="6">
        <f t="shared" si="35"/>
        <v>0</v>
      </c>
      <c r="AB158" s="6">
        <f t="shared" si="37"/>
        <v>0</v>
      </c>
      <c r="AD158" s="6">
        <f t="shared" si="44"/>
        <v>1.6666666666666668E-3</v>
      </c>
    </row>
    <row r="159" spans="1:30" outlineLevel="1">
      <c r="A159" t="s">
        <v>242</v>
      </c>
      <c r="B159" t="s">
        <v>243</v>
      </c>
      <c r="C159" s="40"/>
      <c r="D159" s="40" t="s">
        <v>243</v>
      </c>
      <c r="E159" s="40"/>
      <c r="F159" s="40">
        <v>13</v>
      </c>
      <c r="G159" s="40">
        <f t="shared" si="47"/>
        <v>13</v>
      </c>
      <c r="H159" s="40"/>
      <c r="I159" s="40" t="s">
        <v>243</v>
      </c>
      <c r="J159" s="40"/>
      <c r="K159" s="69">
        <v>15</v>
      </c>
      <c r="L159" s="40">
        <f t="shared" si="48"/>
        <v>15</v>
      </c>
      <c r="M159" s="40"/>
      <c r="N159" s="40" t="s">
        <v>243</v>
      </c>
      <c r="O159" s="40"/>
      <c r="P159" s="69">
        <v>14</v>
      </c>
      <c r="Q159" s="40">
        <f t="shared" si="46"/>
        <v>14</v>
      </c>
      <c r="R159" s="16">
        <f t="shared" si="33"/>
        <v>14.166666666666666</v>
      </c>
      <c r="T159" s="6">
        <f t="shared" si="45"/>
        <v>7.6073698588219798E-5</v>
      </c>
      <c r="V159" s="23">
        <f>+claims!D159</f>
        <v>0</v>
      </c>
      <c r="W159" s="23">
        <f>+claims!E159</f>
        <v>0</v>
      </c>
      <c r="X159" s="23">
        <f>+claims!F159</f>
        <v>0</v>
      </c>
      <c r="Z159" s="6">
        <f t="shared" si="34"/>
        <v>0</v>
      </c>
      <c r="AA159" s="6">
        <f t="shared" si="35"/>
        <v>0</v>
      </c>
      <c r="AB159" s="6">
        <f t="shared" si="37"/>
        <v>0</v>
      </c>
      <c r="AD159" s="6">
        <f t="shared" si="44"/>
        <v>0</v>
      </c>
    </row>
    <row r="160" spans="1:30" outlineLevel="1">
      <c r="A160" t="s">
        <v>244</v>
      </c>
      <c r="B160" t="s">
        <v>245</v>
      </c>
      <c r="C160" s="40"/>
      <c r="D160" s="40" t="s">
        <v>245</v>
      </c>
      <c r="E160" s="40"/>
      <c r="F160" s="40">
        <v>8</v>
      </c>
      <c r="G160" s="40">
        <f t="shared" si="47"/>
        <v>8</v>
      </c>
      <c r="H160" s="40"/>
      <c r="I160" s="40" t="s">
        <v>245</v>
      </c>
      <c r="J160" s="40"/>
      <c r="K160" s="69">
        <v>8</v>
      </c>
      <c r="L160" s="40">
        <f t="shared" si="48"/>
        <v>8</v>
      </c>
      <c r="M160" s="40"/>
      <c r="N160" s="40" t="s">
        <v>245</v>
      </c>
      <c r="O160" s="40"/>
      <c r="P160" s="69">
        <v>8</v>
      </c>
      <c r="Q160" s="40">
        <f t="shared" si="46"/>
        <v>8</v>
      </c>
      <c r="R160" s="16">
        <f t="shared" si="33"/>
        <v>8</v>
      </c>
      <c r="T160" s="6">
        <f t="shared" si="45"/>
        <v>4.2959265085112355E-5</v>
      </c>
      <c r="V160" s="23">
        <f>+claims!D160</f>
        <v>0</v>
      </c>
      <c r="W160" s="23">
        <f>+claims!E160</f>
        <v>0</v>
      </c>
      <c r="X160" s="23">
        <f>+claims!F160</f>
        <v>0</v>
      </c>
      <c r="Z160" s="6">
        <f t="shared" si="34"/>
        <v>0</v>
      </c>
      <c r="AA160" s="6">
        <f t="shared" si="35"/>
        <v>0</v>
      </c>
      <c r="AB160" s="6">
        <f t="shared" si="37"/>
        <v>0</v>
      </c>
      <c r="AD160" s="6">
        <f t="shared" si="44"/>
        <v>0</v>
      </c>
    </row>
    <row r="161" spans="1:30" outlineLevel="1">
      <c r="A161" t="s">
        <v>246</v>
      </c>
      <c r="B161" t="s">
        <v>247</v>
      </c>
      <c r="C161" s="40"/>
      <c r="D161" s="40" t="s">
        <v>247</v>
      </c>
      <c r="E161" s="40"/>
      <c r="F161" s="40">
        <v>94.5</v>
      </c>
      <c r="G161" s="40">
        <f t="shared" si="47"/>
        <v>94.5</v>
      </c>
      <c r="H161" s="40"/>
      <c r="I161" s="40" t="s">
        <v>247</v>
      </c>
      <c r="J161" s="40"/>
      <c r="K161" s="69">
        <v>99</v>
      </c>
      <c r="L161" s="40">
        <f t="shared" si="48"/>
        <v>99</v>
      </c>
      <c r="M161" s="40"/>
      <c r="N161" s="40" t="s">
        <v>247</v>
      </c>
      <c r="O161" s="40"/>
      <c r="P161" s="69">
        <v>99</v>
      </c>
      <c r="Q161" s="40">
        <f t="shared" si="46"/>
        <v>99</v>
      </c>
      <c r="R161" s="16">
        <f t="shared" si="33"/>
        <v>98.25</v>
      </c>
      <c r="T161" s="6">
        <f t="shared" si="45"/>
        <v>5.2759347432653609E-4</v>
      </c>
      <c r="V161" s="23">
        <f>+claims!D161</f>
        <v>0</v>
      </c>
      <c r="W161" s="23">
        <f>+claims!E161</f>
        <v>1</v>
      </c>
      <c r="X161" s="23">
        <f>+claims!F161</f>
        <v>3</v>
      </c>
      <c r="Z161" s="6">
        <f t="shared" si="34"/>
        <v>0</v>
      </c>
      <c r="AA161" s="6">
        <f t="shared" si="35"/>
        <v>0.01</v>
      </c>
      <c r="AB161" s="6">
        <f t="shared" si="37"/>
        <v>0.03</v>
      </c>
      <c r="AD161" s="6">
        <f t="shared" si="44"/>
        <v>1.8333333333333333E-2</v>
      </c>
    </row>
    <row r="162" spans="1:30" outlineLevel="1">
      <c r="A162" t="s">
        <v>248</v>
      </c>
      <c r="B162" t="s">
        <v>249</v>
      </c>
      <c r="C162" s="40"/>
      <c r="D162" s="40" t="s">
        <v>249</v>
      </c>
      <c r="E162" s="40"/>
      <c r="F162" s="40">
        <v>9</v>
      </c>
      <c r="G162" s="40">
        <f t="shared" si="47"/>
        <v>9</v>
      </c>
      <c r="H162" s="40"/>
      <c r="I162" s="40" t="s">
        <v>249</v>
      </c>
      <c r="J162" s="40"/>
      <c r="K162" s="69">
        <v>8</v>
      </c>
      <c r="L162" s="40">
        <f t="shared" si="48"/>
        <v>8</v>
      </c>
      <c r="M162" s="40"/>
      <c r="N162" s="40" t="s">
        <v>249</v>
      </c>
      <c r="O162" s="40"/>
      <c r="P162" s="69">
        <v>8</v>
      </c>
      <c r="Q162" s="40">
        <f t="shared" si="46"/>
        <v>8</v>
      </c>
      <c r="R162" s="16">
        <f t="shared" si="33"/>
        <v>8.1666666666666661</v>
      </c>
      <c r="T162" s="6">
        <f t="shared" si="45"/>
        <v>4.3854249774385525E-5</v>
      </c>
      <c r="V162" s="23">
        <f>+claims!D162</f>
        <v>0</v>
      </c>
      <c r="W162" s="23">
        <f>+claims!E162</f>
        <v>0</v>
      </c>
      <c r="X162" s="23">
        <f>+claims!F162</f>
        <v>0</v>
      </c>
      <c r="Z162" s="6">
        <f t="shared" si="34"/>
        <v>0</v>
      </c>
      <c r="AA162" s="6">
        <f t="shared" si="35"/>
        <v>0</v>
      </c>
      <c r="AB162" s="6">
        <f t="shared" si="37"/>
        <v>0</v>
      </c>
      <c r="AD162" s="6">
        <f t="shared" si="44"/>
        <v>0</v>
      </c>
    </row>
    <row r="163" spans="1:30" outlineLevel="1">
      <c r="A163" t="s">
        <v>250</v>
      </c>
      <c r="B163" t="s">
        <v>251</v>
      </c>
      <c r="C163" s="40"/>
      <c r="D163" s="40" t="s">
        <v>251</v>
      </c>
      <c r="E163" s="40"/>
      <c r="F163" s="40">
        <v>8</v>
      </c>
      <c r="G163" s="40">
        <f t="shared" si="47"/>
        <v>8</v>
      </c>
      <c r="H163" s="40"/>
      <c r="I163" s="40" t="s">
        <v>251</v>
      </c>
      <c r="J163" s="40"/>
      <c r="K163" s="69">
        <v>6</v>
      </c>
      <c r="L163" s="40">
        <f t="shared" si="48"/>
        <v>6</v>
      </c>
      <c r="M163" s="40"/>
      <c r="N163" s="40" t="s">
        <v>251</v>
      </c>
      <c r="O163" s="40"/>
      <c r="P163" s="69">
        <v>6</v>
      </c>
      <c r="Q163" s="40">
        <f t="shared" si="46"/>
        <v>6</v>
      </c>
      <c r="R163" s="16">
        <f t="shared" si="33"/>
        <v>6.333333333333333</v>
      </c>
      <c r="T163" s="6">
        <f t="shared" si="45"/>
        <v>3.4009418192380612E-5</v>
      </c>
      <c r="V163" s="23">
        <f>+claims!D163</f>
        <v>0</v>
      </c>
      <c r="W163" s="23">
        <f>+claims!E163</f>
        <v>0</v>
      </c>
      <c r="X163" s="23">
        <f>+claims!F163</f>
        <v>0</v>
      </c>
      <c r="Z163" s="6">
        <f t="shared" si="34"/>
        <v>0</v>
      </c>
      <c r="AA163" s="6">
        <f t="shared" si="35"/>
        <v>0</v>
      </c>
      <c r="AB163" s="6">
        <f t="shared" si="37"/>
        <v>0</v>
      </c>
      <c r="AD163" s="6">
        <f t="shared" si="44"/>
        <v>0</v>
      </c>
    </row>
    <row r="164" spans="1:30" outlineLevel="1">
      <c r="A164" t="s">
        <v>252</v>
      </c>
      <c r="B164" t="s">
        <v>253</v>
      </c>
      <c r="C164" s="40"/>
      <c r="D164" s="40" t="s">
        <v>253</v>
      </c>
      <c r="E164" s="40"/>
      <c r="F164" s="40">
        <v>11</v>
      </c>
      <c r="G164" s="40">
        <f t="shared" si="47"/>
        <v>11</v>
      </c>
      <c r="H164" s="40"/>
      <c r="I164" s="40" t="s">
        <v>253</v>
      </c>
      <c r="J164" s="40"/>
      <c r="K164" s="69">
        <v>9</v>
      </c>
      <c r="L164" s="40">
        <f t="shared" si="48"/>
        <v>9</v>
      </c>
      <c r="M164" s="40"/>
      <c r="N164" s="40" t="s">
        <v>253</v>
      </c>
      <c r="O164" s="40"/>
      <c r="P164" s="69">
        <v>10</v>
      </c>
      <c r="Q164" s="40">
        <f t="shared" si="46"/>
        <v>10</v>
      </c>
      <c r="R164" s="16">
        <f t="shared" si="33"/>
        <v>9.8333333333333339</v>
      </c>
      <c r="T164" s="6">
        <f t="shared" si="45"/>
        <v>5.2804096667117275E-5</v>
      </c>
      <c r="V164" s="23">
        <f>+claims!D164</f>
        <v>0</v>
      </c>
      <c r="W164" s="23">
        <f>+claims!E164</f>
        <v>0</v>
      </c>
      <c r="X164" s="23">
        <f>+claims!F164</f>
        <v>1</v>
      </c>
      <c r="Z164" s="6">
        <f t="shared" si="34"/>
        <v>0</v>
      </c>
      <c r="AA164" s="6">
        <f t="shared" si="35"/>
        <v>0</v>
      </c>
      <c r="AB164" s="6">
        <f t="shared" si="37"/>
        <v>0.01</v>
      </c>
      <c r="AD164" s="6">
        <f t="shared" si="44"/>
        <v>5.0000000000000001E-3</v>
      </c>
    </row>
    <row r="165" spans="1:30" outlineLevel="1">
      <c r="A165" t="s">
        <v>500</v>
      </c>
      <c r="B165" t="s">
        <v>501</v>
      </c>
      <c r="C165" s="40"/>
      <c r="D165" s="40" t="s">
        <v>501</v>
      </c>
      <c r="E165" s="40"/>
      <c r="F165" s="40">
        <v>2</v>
      </c>
      <c r="G165" s="40">
        <f t="shared" si="47"/>
        <v>2</v>
      </c>
      <c r="H165" s="40"/>
      <c r="I165" s="40" t="s">
        <v>501</v>
      </c>
      <c r="J165" s="40"/>
      <c r="K165" s="69">
        <v>2</v>
      </c>
      <c r="L165" s="40">
        <f>AVERAGE(H165:K165)</f>
        <v>2</v>
      </c>
      <c r="M165" s="40"/>
      <c r="N165" s="40" t="s">
        <v>501</v>
      </c>
      <c r="O165" s="40"/>
      <c r="P165" s="69">
        <v>2</v>
      </c>
      <c r="Q165" s="40">
        <f>AVERAGE(M165:P165)</f>
        <v>2</v>
      </c>
      <c r="R165" s="16">
        <f>IF(G165&gt;0,(+G165+(L165*2)+(Q165*3))/6,IF(L165&gt;0,((L165*2)+(Q165*3))/5,Q165))</f>
        <v>2</v>
      </c>
      <c r="T165" s="6">
        <f t="shared" si="45"/>
        <v>1.0739816271278089E-5</v>
      </c>
      <c r="V165" s="23">
        <f>+claims!D165</f>
        <v>0</v>
      </c>
      <c r="W165" s="23">
        <f>+claims!E165</f>
        <v>0</v>
      </c>
      <c r="X165" s="23">
        <f>+claims!F165</f>
        <v>0</v>
      </c>
      <c r="Z165" s="6">
        <f>IF(G165&gt;100,IF(V165&lt;1,0,+V165/G165),IF(V165&lt;1,0,+V165/100))</f>
        <v>0</v>
      </c>
      <c r="AA165" s="6">
        <f>IF(L165&gt;100,IF(W165&lt;1,0,+W165/L165),IF(W165&lt;1,0,+W165/100))</f>
        <v>0</v>
      </c>
      <c r="AB165" s="6">
        <f>IF(Q165&gt;100,IF(X165&lt;1,0,+X165/Q165),IF(X165&lt;1,0,+X165/100))</f>
        <v>0</v>
      </c>
      <c r="AD165" s="6">
        <f t="shared" si="44"/>
        <v>0</v>
      </c>
    </row>
    <row r="166" spans="1:30" outlineLevel="1">
      <c r="A166" t="s">
        <v>254</v>
      </c>
      <c r="B166" t="s">
        <v>255</v>
      </c>
      <c r="C166" s="40"/>
      <c r="D166" s="40" t="s">
        <v>255</v>
      </c>
      <c r="E166" s="40"/>
      <c r="F166" s="40">
        <v>602</v>
      </c>
      <c r="G166" s="40">
        <f t="shared" si="47"/>
        <v>602</v>
      </c>
      <c r="H166" s="40"/>
      <c r="I166" s="40" t="s">
        <v>255</v>
      </c>
      <c r="J166" s="40"/>
      <c r="K166" s="69">
        <v>606</v>
      </c>
      <c r="L166" s="40">
        <f t="shared" ref="L166:L205" si="49">AVERAGE(H166:K166)</f>
        <v>606</v>
      </c>
      <c r="M166" s="40"/>
      <c r="N166" s="40" t="s">
        <v>255</v>
      </c>
      <c r="O166" s="40"/>
      <c r="P166" s="69">
        <v>603</v>
      </c>
      <c r="Q166" s="40">
        <f t="shared" si="46"/>
        <v>603</v>
      </c>
      <c r="R166" s="16">
        <f t="shared" ref="R166:R229" si="50">IF(G166&gt;0,(+G166+(L166*2)+(Q166*3))/6,IF(L166&gt;0,((L166*2)+(Q166*3))/5,Q166))</f>
        <v>603.83333333333337</v>
      </c>
      <c r="T166" s="6">
        <f t="shared" si="45"/>
        <v>3.2425295292367096E-3</v>
      </c>
      <c r="V166" s="23">
        <f>+claims!D166</f>
        <v>3</v>
      </c>
      <c r="W166" s="23">
        <f>+claims!E166</f>
        <v>8</v>
      </c>
      <c r="X166" s="23">
        <f>+claims!F166</f>
        <v>4</v>
      </c>
      <c r="Z166" s="6">
        <f t="shared" si="34"/>
        <v>4.9833887043189366E-3</v>
      </c>
      <c r="AA166" s="6">
        <f t="shared" si="35"/>
        <v>1.3201320132013201E-2</v>
      </c>
      <c r="AB166" s="6">
        <f t="shared" si="37"/>
        <v>6.6334991708126038E-3</v>
      </c>
      <c r="AD166" s="6">
        <f t="shared" si="44"/>
        <v>8.5477544134638581E-3</v>
      </c>
    </row>
    <row r="167" spans="1:30" outlineLevel="1">
      <c r="A167" t="s">
        <v>256</v>
      </c>
      <c r="B167" t="s">
        <v>257</v>
      </c>
      <c r="C167" s="40"/>
      <c r="D167" s="40" t="s">
        <v>257</v>
      </c>
      <c r="E167" s="40"/>
      <c r="F167" s="40">
        <v>13.5</v>
      </c>
      <c r="G167" s="40">
        <f t="shared" si="47"/>
        <v>13.5</v>
      </c>
      <c r="H167" s="40"/>
      <c r="I167" s="40" t="s">
        <v>257</v>
      </c>
      <c r="J167" s="40"/>
      <c r="K167" s="69">
        <v>12</v>
      </c>
      <c r="L167" s="40">
        <f t="shared" si="49"/>
        <v>12</v>
      </c>
      <c r="M167" s="40"/>
      <c r="N167" s="40" t="s">
        <v>257</v>
      </c>
      <c r="O167" s="40"/>
      <c r="P167" s="69">
        <v>11.5</v>
      </c>
      <c r="Q167" s="40">
        <f t="shared" si="46"/>
        <v>11.5</v>
      </c>
      <c r="R167" s="16">
        <f t="shared" si="50"/>
        <v>12</v>
      </c>
      <c r="T167" s="6">
        <f t="shared" si="45"/>
        <v>6.4438897627668533E-5</v>
      </c>
      <c r="V167" s="23">
        <f>+claims!D167</f>
        <v>0</v>
      </c>
      <c r="W167" s="23">
        <f>+claims!E167</f>
        <v>0</v>
      </c>
      <c r="X167" s="23">
        <f>+claims!F167</f>
        <v>0</v>
      </c>
      <c r="Z167" s="6">
        <f t="shared" si="34"/>
        <v>0</v>
      </c>
      <c r="AA167" s="6">
        <f t="shared" si="35"/>
        <v>0</v>
      </c>
      <c r="AB167" s="6">
        <f t="shared" si="37"/>
        <v>0</v>
      </c>
      <c r="AD167" s="6">
        <f t="shared" si="44"/>
        <v>0</v>
      </c>
    </row>
    <row r="168" spans="1:30" outlineLevel="1">
      <c r="A168" t="s">
        <v>258</v>
      </c>
      <c r="B168" t="s">
        <v>259</v>
      </c>
      <c r="C168" s="40"/>
      <c r="D168" s="40" t="s">
        <v>259</v>
      </c>
      <c r="E168" s="40"/>
      <c r="F168" s="40">
        <v>10</v>
      </c>
      <c r="G168" s="40">
        <f t="shared" si="47"/>
        <v>10</v>
      </c>
      <c r="H168" s="40"/>
      <c r="I168" s="40" t="s">
        <v>259</v>
      </c>
      <c r="J168" s="40"/>
      <c r="K168" s="69">
        <v>10</v>
      </c>
      <c r="L168" s="40">
        <f t="shared" si="49"/>
        <v>10</v>
      </c>
      <c r="M168" s="40"/>
      <c r="N168" s="40" t="s">
        <v>259</v>
      </c>
      <c r="O168" s="40"/>
      <c r="P168" s="69">
        <v>9</v>
      </c>
      <c r="Q168" s="40">
        <f t="shared" si="46"/>
        <v>9</v>
      </c>
      <c r="R168" s="16">
        <f t="shared" si="50"/>
        <v>9.5</v>
      </c>
      <c r="T168" s="6">
        <f t="shared" si="45"/>
        <v>5.1014127288570922E-5</v>
      </c>
      <c r="V168" s="23">
        <f>+claims!D168</f>
        <v>0</v>
      </c>
      <c r="W168" s="23">
        <f>+claims!E168</f>
        <v>0</v>
      </c>
      <c r="X168" s="23">
        <f>+claims!F168</f>
        <v>0</v>
      </c>
      <c r="Z168" s="6">
        <f t="shared" si="34"/>
        <v>0</v>
      </c>
      <c r="AA168" s="6">
        <f t="shared" si="35"/>
        <v>0</v>
      </c>
      <c r="AB168" s="6">
        <f t="shared" si="37"/>
        <v>0</v>
      </c>
      <c r="AD168" s="6">
        <f t="shared" si="44"/>
        <v>0</v>
      </c>
    </row>
    <row r="169" spans="1:30" outlineLevel="1">
      <c r="A169" t="s">
        <v>260</v>
      </c>
      <c r="B169" t="s">
        <v>261</v>
      </c>
      <c r="C169" s="40"/>
      <c r="D169" s="40" t="s">
        <v>261</v>
      </c>
      <c r="E169" s="40"/>
      <c r="F169" s="40">
        <v>80</v>
      </c>
      <c r="G169" s="40">
        <f t="shared" si="47"/>
        <v>80</v>
      </c>
      <c r="H169" s="40"/>
      <c r="I169" s="40" t="s">
        <v>261</v>
      </c>
      <c r="J169" s="40"/>
      <c r="K169" s="69">
        <v>81</v>
      </c>
      <c r="L169" s="40">
        <f t="shared" si="49"/>
        <v>81</v>
      </c>
      <c r="M169" s="40"/>
      <c r="N169" s="40" t="s">
        <v>261</v>
      </c>
      <c r="O169" s="40"/>
      <c r="P169" s="69">
        <v>81.5</v>
      </c>
      <c r="Q169" s="40">
        <f t="shared" si="46"/>
        <v>81.5</v>
      </c>
      <c r="R169" s="16">
        <f t="shared" si="50"/>
        <v>81.083333333333329</v>
      </c>
      <c r="T169" s="6">
        <f t="shared" si="45"/>
        <v>4.3541005133139915E-4</v>
      </c>
      <c r="V169" s="23">
        <f>+claims!D169</f>
        <v>1</v>
      </c>
      <c r="W169" s="23">
        <f>+claims!E169</f>
        <v>0</v>
      </c>
      <c r="X169" s="23">
        <f>+claims!F169</f>
        <v>0</v>
      </c>
      <c r="Z169" s="6">
        <f t="shared" ref="Z169:Z232" si="51">IF(G169&gt;100,IF(V169&lt;1,0,+V169/G169),IF(V169&lt;1,0,+V169/100))</f>
        <v>0.01</v>
      </c>
      <c r="AA169" s="6">
        <f t="shared" ref="AA169:AA232" si="52">IF(L169&gt;100,IF(W169&lt;1,0,+W169/L169),IF(W169&lt;1,0,+W169/100))</f>
        <v>0</v>
      </c>
      <c r="AB169" s="6">
        <f t="shared" si="37"/>
        <v>0</v>
      </c>
      <c r="AD169" s="6">
        <f t="shared" si="44"/>
        <v>1.6666666666666668E-3</v>
      </c>
    </row>
    <row r="170" spans="1:30" outlineLevel="1">
      <c r="A170" t="s">
        <v>262</v>
      </c>
      <c r="B170" t="s">
        <v>263</v>
      </c>
      <c r="C170" s="40"/>
      <c r="D170" s="40" t="s">
        <v>263</v>
      </c>
      <c r="E170" s="40"/>
      <c r="F170" s="40">
        <v>5</v>
      </c>
      <c r="G170" s="40">
        <f t="shared" si="47"/>
        <v>5</v>
      </c>
      <c r="H170" s="40"/>
      <c r="I170" s="40" t="s">
        <v>263</v>
      </c>
      <c r="J170" s="40"/>
      <c r="K170" s="69">
        <v>5</v>
      </c>
      <c r="L170" s="40">
        <f t="shared" si="49"/>
        <v>5</v>
      </c>
      <c r="M170" s="40"/>
      <c r="N170" s="40" t="s">
        <v>263</v>
      </c>
      <c r="O170" s="40"/>
      <c r="P170" s="69">
        <v>5</v>
      </c>
      <c r="Q170" s="40">
        <f t="shared" si="46"/>
        <v>5</v>
      </c>
      <c r="R170" s="16">
        <f t="shared" si="50"/>
        <v>5</v>
      </c>
      <c r="T170" s="6">
        <f t="shared" si="45"/>
        <v>2.6849540678195222E-5</v>
      </c>
      <c r="V170" s="23">
        <f>+claims!D170</f>
        <v>0</v>
      </c>
      <c r="W170" s="23">
        <f>+claims!E170</f>
        <v>0</v>
      </c>
      <c r="X170" s="23">
        <f>+claims!F170</f>
        <v>0</v>
      </c>
      <c r="Z170" s="6">
        <f t="shared" si="51"/>
        <v>0</v>
      </c>
      <c r="AA170" s="6">
        <f t="shared" si="52"/>
        <v>0</v>
      </c>
      <c r="AB170" s="6">
        <f t="shared" si="37"/>
        <v>0</v>
      </c>
      <c r="AD170" s="6">
        <f t="shared" si="44"/>
        <v>0</v>
      </c>
    </row>
    <row r="171" spans="1:30" outlineLevel="1">
      <c r="A171" t="s">
        <v>264</v>
      </c>
      <c r="B171" t="s">
        <v>265</v>
      </c>
      <c r="C171" s="40"/>
      <c r="D171" s="40" t="s">
        <v>265</v>
      </c>
      <c r="E171" s="40"/>
      <c r="F171" s="40">
        <v>26</v>
      </c>
      <c r="G171" s="40">
        <f t="shared" si="47"/>
        <v>26</v>
      </c>
      <c r="H171" s="40"/>
      <c r="I171" s="40" t="s">
        <v>265</v>
      </c>
      <c r="J171" s="40"/>
      <c r="K171" s="69">
        <v>28.5</v>
      </c>
      <c r="L171" s="40">
        <f t="shared" si="49"/>
        <v>28.5</v>
      </c>
      <c r="M171" s="40"/>
      <c r="N171" s="40" t="s">
        <v>265</v>
      </c>
      <c r="O171" s="40"/>
      <c r="P171" s="69">
        <v>31</v>
      </c>
      <c r="Q171" s="40">
        <f t="shared" si="46"/>
        <v>31</v>
      </c>
      <c r="R171" s="16">
        <f t="shared" si="50"/>
        <v>29.333333333333332</v>
      </c>
      <c r="T171" s="6">
        <f t="shared" si="45"/>
        <v>1.5751730531207863E-4</v>
      </c>
      <c r="V171" s="23">
        <f>+claims!D171</f>
        <v>0</v>
      </c>
      <c r="W171" s="23">
        <f>+claims!E171</f>
        <v>2</v>
      </c>
      <c r="X171" s="23">
        <f>+claims!F171</f>
        <v>0</v>
      </c>
      <c r="Z171" s="6">
        <f t="shared" si="51"/>
        <v>0</v>
      </c>
      <c r="AA171" s="6">
        <f t="shared" si="52"/>
        <v>0.02</v>
      </c>
      <c r="AB171" s="6">
        <f t="shared" si="37"/>
        <v>0</v>
      </c>
      <c r="AD171" s="6">
        <f t="shared" si="44"/>
        <v>6.6666666666666671E-3</v>
      </c>
    </row>
    <row r="172" spans="1:30" outlineLevel="1">
      <c r="A172" t="s">
        <v>266</v>
      </c>
      <c r="B172" t="s">
        <v>267</v>
      </c>
      <c r="C172" s="40"/>
      <c r="D172" s="40" t="s">
        <v>267</v>
      </c>
      <c r="E172" s="40"/>
      <c r="F172" s="40">
        <v>27</v>
      </c>
      <c r="G172" s="40">
        <f t="shared" si="47"/>
        <v>27</v>
      </c>
      <c r="H172" s="40"/>
      <c r="I172" s="40" t="s">
        <v>267</v>
      </c>
      <c r="J172" s="40"/>
      <c r="K172" s="69">
        <v>28</v>
      </c>
      <c r="L172" s="40">
        <f t="shared" si="49"/>
        <v>28</v>
      </c>
      <c r="M172" s="40"/>
      <c r="N172" s="40" t="s">
        <v>267</v>
      </c>
      <c r="O172" s="40"/>
      <c r="P172" s="69">
        <v>31</v>
      </c>
      <c r="Q172" s="40">
        <f t="shared" si="46"/>
        <v>31</v>
      </c>
      <c r="R172" s="16">
        <f t="shared" si="50"/>
        <v>29.333333333333332</v>
      </c>
      <c r="T172" s="6">
        <f t="shared" si="45"/>
        <v>1.5751730531207863E-4</v>
      </c>
      <c r="V172" s="23">
        <f>+claims!D172</f>
        <v>0</v>
      </c>
      <c r="W172" s="23">
        <f>+claims!E172</f>
        <v>0</v>
      </c>
      <c r="X172" s="23">
        <f>+claims!F172</f>
        <v>0</v>
      </c>
      <c r="Z172" s="6">
        <f t="shared" si="51"/>
        <v>0</v>
      </c>
      <c r="AA172" s="6">
        <f t="shared" si="52"/>
        <v>0</v>
      </c>
      <c r="AB172" s="6">
        <f t="shared" si="37"/>
        <v>0</v>
      </c>
      <c r="AD172" s="6">
        <f t="shared" si="44"/>
        <v>0</v>
      </c>
    </row>
    <row r="173" spans="1:30" outlineLevel="1">
      <c r="A173" t="s">
        <v>268</v>
      </c>
      <c r="B173" t="s">
        <v>269</v>
      </c>
      <c r="C173" s="40"/>
      <c r="D173" s="40" t="s">
        <v>269</v>
      </c>
      <c r="E173" s="40"/>
      <c r="F173" s="40">
        <v>225</v>
      </c>
      <c r="G173" s="40">
        <f t="shared" si="47"/>
        <v>225</v>
      </c>
      <c r="H173" s="40"/>
      <c r="I173" s="40" t="s">
        <v>269</v>
      </c>
      <c r="J173" s="40"/>
      <c r="K173" s="69">
        <v>216</v>
      </c>
      <c r="L173" s="40">
        <f t="shared" si="49"/>
        <v>216</v>
      </c>
      <c r="M173" s="40"/>
      <c r="N173" s="40" t="s">
        <v>269</v>
      </c>
      <c r="O173" s="40"/>
      <c r="P173" s="69">
        <v>212</v>
      </c>
      <c r="Q173" s="40">
        <f t="shared" si="46"/>
        <v>212</v>
      </c>
      <c r="R173" s="16">
        <f t="shared" si="50"/>
        <v>215.5</v>
      </c>
      <c r="T173" s="6">
        <f t="shared" si="45"/>
        <v>1.157215203230214E-3</v>
      </c>
      <c r="V173" s="23">
        <f>+claims!D173</f>
        <v>9</v>
      </c>
      <c r="W173" s="23">
        <f>+claims!E173</f>
        <v>10</v>
      </c>
      <c r="X173" s="23">
        <f>+claims!F173</f>
        <v>29</v>
      </c>
      <c r="Z173" s="6">
        <f t="shared" si="51"/>
        <v>0.04</v>
      </c>
      <c r="AA173" s="6">
        <f t="shared" si="52"/>
        <v>4.6296296296296294E-2</v>
      </c>
      <c r="AB173" s="6">
        <f t="shared" ref="AB173:AB238" si="53">IF(Q173&gt;100,IF(X173&lt;1,0,+X173/Q173),IF(X173&lt;1,0,+X173/100))</f>
        <v>0.13679245283018868</v>
      </c>
      <c r="AD173" s="6">
        <f t="shared" si="44"/>
        <v>9.0494991847193104E-2</v>
      </c>
    </row>
    <row r="174" spans="1:30" outlineLevel="1">
      <c r="A174" t="s">
        <v>270</v>
      </c>
      <c r="B174" t="s">
        <v>271</v>
      </c>
      <c r="C174" s="40"/>
      <c r="D174" s="40" t="s">
        <v>271</v>
      </c>
      <c r="E174" s="40"/>
      <c r="F174" s="40">
        <v>6</v>
      </c>
      <c r="G174" s="40">
        <f t="shared" si="47"/>
        <v>6</v>
      </c>
      <c r="H174" s="40"/>
      <c r="I174" s="40" t="s">
        <v>271</v>
      </c>
      <c r="J174" s="40"/>
      <c r="K174" s="69">
        <v>5</v>
      </c>
      <c r="L174" s="40">
        <f t="shared" si="49"/>
        <v>5</v>
      </c>
      <c r="M174" s="40"/>
      <c r="N174" s="40" t="s">
        <v>271</v>
      </c>
      <c r="O174" s="40"/>
      <c r="P174" s="69">
        <v>4</v>
      </c>
      <c r="Q174" s="40">
        <f t="shared" ref="Q174:Q203" si="54">AVERAGE(M174:P174)</f>
        <v>4</v>
      </c>
      <c r="R174" s="16">
        <f t="shared" si="50"/>
        <v>4.666666666666667</v>
      </c>
      <c r="T174" s="6">
        <f t="shared" si="45"/>
        <v>2.5059571299648876E-5</v>
      </c>
      <c r="V174" s="23">
        <f>+claims!D174</f>
        <v>0</v>
      </c>
      <c r="W174" s="23">
        <f>+claims!E174</f>
        <v>0</v>
      </c>
      <c r="X174" s="23">
        <f>+claims!F174</f>
        <v>0</v>
      </c>
      <c r="Z174" s="6">
        <f t="shared" si="51"/>
        <v>0</v>
      </c>
      <c r="AA174" s="6">
        <f t="shared" si="52"/>
        <v>0</v>
      </c>
      <c r="AB174" s="6">
        <f t="shared" si="53"/>
        <v>0</v>
      </c>
      <c r="AD174" s="6">
        <f t="shared" si="44"/>
        <v>0</v>
      </c>
    </row>
    <row r="175" spans="1:30" outlineLevel="1">
      <c r="A175" t="s">
        <v>272</v>
      </c>
      <c r="B175" t="s">
        <v>273</v>
      </c>
      <c r="C175" s="40"/>
      <c r="D175" s="40" t="s">
        <v>273</v>
      </c>
      <c r="E175" s="40"/>
      <c r="F175" s="40">
        <v>10</v>
      </c>
      <c r="G175" s="40">
        <f t="shared" si="47"/>
        <v>10</v>
      </c>
      <c r="H175" s="40"/>
      <c r="I175" s="40" t="s">
        <v>273</v>
      </c>
      <c r="J175" s="40"/>
      <c r="K175" s="69">
        <v>11</v>
      </c>
      <c r="L175" s="40">
        <f t="shared" si="49"/>
        <v>11</v>
      </c>
      <c r="M175" s="40"/>
      <c r="N175" s="40" t="s">
        <v>273</v>
      </c>
      <c r="O175" s="40"/>
      <c r="P175" s="69">
        <v>11</v>
      </c>
      <c r="Q175" s="40">
        <f t="shared" si="54"/>
        <v>11</v>
      </c>
      <c r="R175" s="16">
        <f t="shared" si="50"/>
        <v>10.833333333333334</v>
      </c>
      <c r="T175" s="6">
        <f t="shared" si="45"/>
        <v>5.8174004802756319E-5</v>
      </c>
      <c r="V175" s="23">
        <f>+claims!D175</f>
        <v>0</v>
      </c>
      <c r="W175" s="23">
        <f>+claims!E175</f>
        <v>0</v>
      </c>
      <c r="X175" s="23">
        <f>+claims!F175</f>
        <v>0</v>
      </c>
      <c r="Z175" s="6">
        <f t="shared" si="51"/>
        <v>0</v>
      </c>
      <c r="AA175" s="6">
        <f t="shared" si="52"/>
        <v>0</v>
      </c>
      <c r="AB175" s="6">
        <f t="shared" si="53"/>
        <v>0</v>
      </c>
      <c r="AD175" s="6">
        <f t="shared" si="44"/>
        <v>0</v>
      </c>
    </row>
    <row r="176" spans="1:30" outlineLevel="1">
      <c r="A176" t="s">
        <v>274</v>
      </c>
      <c r="B176" t="s">
        <v>275</v>
      </c>
      <c r="C176" s="40"/>
      <c r="D176" s="40" t="s">
        <v>275</v>
      </c>
      <c r="E176" s="40"/>
      <c r="F176" s="40">
        <v>9</v>
      </c>
      <c r="G176" s="40">
        <f t="shared" si="47"/>
        <v>9</v>
      </c>
      <c r="H176" s="40"/>
      <c r="I176" s="40" t="s">
        <v>275</v>
      </c>
      <c r="J176" s="40"/>
      <c r="K176" s="69">
        <v>9</v>
      </c>
      <c r="L176" s="40">
        <f t="shared" si="49"/>
        <v>9</v>
      </c>
      <c r="M176" s="40"/>
      <c r="N176" s="40" t="s">
        <v>275</v>
      </c>
      <c r="O176" s="40"/>
      <c r="P176" s="69">
        <v>9</v>
      </c>
      <c r="Q176" s="40">
        <f t="shared" si="54"/>
        <v>9</v>
      </c>
      <c r="R176" s="16">
        <f t="shared" si="50"/>
        <v>9</v>
      </c>
      <c r="T176" s="6">
        <f t="shared" si="45"/>
        <v>4.83291732207514E-5</v>
      </c>
      <c r="V176" s="23">
        <f>+claims!D176</f>
        <v>0</v>
      </c>
      <c r="W176" s="23">
        <f>+claims!E176</f>
        <v>0</v>
      </c>
      <c r="X176" s="23">
        <f>+claims!F176</f>
        <v>0</v>
      </c>
      <c r="Z176" s="6">
        <f t="shared" si="51"/>
        <v>0</v>
      </c>
      <c r="AA176" s="6">
        <f t="shared" si="52"/>
        <v>0</v>
      </c>
      <c r="AB176" s="6">
        <f t="shared" si="53"/>
        <v>0</v>
      </c>
      <c r="AD176" s="6">
        <f t="shared" si="44"/>
        <v>0</v>
      </c>
    </row>
    <row r="177" spans="1:30" outlineLevel="1">
      <c r="A177" t="s">
        <v>276</v>
      </c>
      <c r="B177" t="s">
        <v>277</v>
      </c>
      <c r="C177" s="40"/>
      <c r="D177" s="40" t="s">
        <v>277</v>
      </c>
      <c r="E177" s="40"/>
      <c r="F177" s="40">
        <v>17</v>
      </c>
      <c r="G177" s="40">
        <f t="shared" si="47"/>
        <v>17</v>
      </c>
      <c r="H177" s="40"/>
      <c r="I177" s="40" t="s">
        <v>277</v>
      </c>
      <c r="J177" s="40"/>
      <c r="K177" s="69">
        <v>17</v>
      </c>
      <c r="L177" s="40">
        <f t="shared" si="49"/>
        <v>17</v>
      </c>
      <c r="M177" s="40"/>
      <c r="N177" s="40" t="s">
        <v>277</v>
      </c>
      <c r="O177" s="40"/>
      <c r="P177" s="69">
        <v>16</v>
      </c>
      <c r="Q177" s="40">
        <f t="shared" si="54"/>
        <v>16</v>
      </c>
      <c r="R177" s="16">
        <f t="shared" si="50"/>
        <v>16.5</v>
      </c>
      <c r="T177" s="6">
        <f t="shared" si="45"/>
        <v>8.8603484238044226E-5</v>
      </c>
      <c r="V177" s="23">
        <f>+claims!D177</f>
        <v>0</v>
      </c>
      <c r="W177" s="23">
        <f>+claims!E177</f>
        <v>0</v>
      </c>
      <c r="X177" s="23">
        <f>+claims!F177</f>
        <v>0</v>
      </c>
      <c r="Z177" s="6">
        <f t="shared" si="51"/>
        <v>0</v>
      </c>
      <c r="AA177" s="6">
        <f t="shared" si="52"/>
        <v>0</v>
      </c>
      <c r="AB177" s="6">
        <f t="shared" si="53"/>
        <v>0</v>
      </c>
      <c r="AD177" s="6">
        <f t="shared" si="44"/>
        <v>0</v>
      </c>
    </row>
    <row r="178" spans="1:30" outlineLevel="1">
      <c r="A178" t="s">
        <v>278</v>
      </c>
      <c r="B178" t="s">
        <v>279</v>
      </c>
      <c r="C178" s="40"/>
      <c r="D178" s="40" t="s">
        <v>279</v>
      </c>
      <c r="E178" s="40"/>
      <c r="F178" s="40">
        <v>4.5</v>
      </c>
      <c r="G178" s="40">
        <f t="shared" si="47"/>
        <v>4.5</v>
      </c>
      <c r="H178" s="40"/>
      <c r="I178" s="40" t="s">
        <v>279</v>
      </c>
      <c r="J178" s="40"/>
      <c r="K178" s="69">
        <v>2.5</v>
      </c>
      <c r="L178" s="40">
        <f t="shared" si="49"/>
        <v>2.5</v>
      </c>
      <c r="M178" s="40"/>
      <c r="N178" s="40" t="s">
        <v>279</v>
      </c>
      <c r="O178" s="40"/>
      <c r="P178" s="69">
        <v>2.5</v>
      </c>
      <c r="Q178" s="40">
        <f t="shared" si="54"/>
        <v>2.5</v>
      </c>
      <c r="R178" s="16">
        <f t="shared" si="50"/>
        <v>2.8333333333333335</v>
      </c>
      <c r="T178" s="6">
        <f t="shared" si="45"/>
        <v>1.521473971764396E-5</v>
      </c>
      <c r="V178" s="23">
        <f>+claims!D178</f>
        <v>0</v>
      </c>
      <c r="W178" s="23">
        <f>+claims!E178</f>
        <v>0</v>
      </c>
      <c r="X178" s="23">
        <f>+claims!F178</f>
        <v>0</v>
      </c>
      <c r="Z178" s="6">
        <f t="shared" si="51"/>
        <v>0</v>
      </c>
      <c r="AA178" s="6">
        <f t="shared" si="52"/>
        <v>0</v>
      </c>
      <c r="AB178" s="6">
        <f t="shared" si="53"/>
        <v>0</v>
      </c>
      <c r="AD178" s="6">
        <f t="shared" si="44"/>
        <v>0</v>
      </c>
    </row>
    <row r="179" spans="1:30" outlineLevel="1">
      <c r="A179" t="s">
        <v>280</v>
      </c>
      <c r="B179" t="s">
        <v>281</v>
      </c>
      <c r="C179" s="40"/>
      <c r="D179" s="40" t="s">
        <v>281</v>
      </c>
      <c r="E179" s="40"/>
      <c r="F179" s="40">
        <v>82.5</v>
      </c>
      <c r="G179" s="40">
        <f t="shared" si="47"/>
        <v>82.5</v>
      </c>
      <c r="H179" s="40"/>
      <c r="I179" s="40" t="s">
        <v>281</v>
      </c>
      <c r="J179" s="40"/>
      <c r="K179" s="69">
        <v>81</v>
      </c>
      <c r="L179" s="40">
        <f t="shared" si="49"/>
        <v>81</v>
      </c>
      <c r="M179" s="40"/>
      <c r="N179" s="40" t="s">
        <v>281</v>
      </c>
      <c r="O179" s="40"/>
      <c r="P179" s="69">
        <v>80.5</v>
      </c>
      <c r="Q179" s="40">
        <f t="shared" si="54"/>
        <v>80.5</v>
      </c>
      <c r="R179" s="16">
        <f t="shared" si="50"/>
        <v>81</v>
      </c>
      <c r="T179" s="6">
        <f t="shared" si="45"/>
        <v>4.3496255898676259E-4</v>
      </c>
      <c r="V179" s="23">
        <f>+claims!D179</f>
        <v>1</v>
      </c>
      <c r="W179" s="23">
        <f>+claims!E179</f>
        <v>3</v>
      </c>
      <c r="X179" s="23">
        <f>+claims!F179</f>
        <v>0</v>
      </c>
      <c r="Z179" s="6">
        <f t="shared" si="51"/>
        <v>0.01</v>
      </c>
      <c r="AA179" s="6">
        <f t="shared" si="52"/>
        <v>0.03</v>
      </c>
      <c r="AB179" s="6">
        <f t="shared" si="53"/>
        <v>0</v>
      </c>
      <c r="AD179" s="6">
        <f t="shared" si="44"/>
        <v>1.1666666666666665E-2</v>
      </c>
    </row>
    <row r="180" spans="1:30" outlineLevel="1">
      <c r="A180" t="s">
        <v>282</v>
      </c>
      <c r="B180" t="s">
        <v>283</v>
      </c>
      <c r="C180" s="40"/>
      <c r="D180" s="40" t="s">
        <v>283</v>
      </c>
      <c r="E180" s="40"/>
      <c r="F180" s="40">
        <v>46.5</v>
      </c>
      <c r="G180" s="40">
        <f t="shared" si="47"/>
        <v>46.5</v>
      </c>
      <c r="H180" s="40"/>
      <c r="I180" s="40" t="s">
        <v>283</v>
      </c>
      <c r="J180" s="40"/>
      <c r="K180" s="69">
        <v>49</v>
      </c>
      <c r="L180" s="40">
        <f t="shared" si="49"/>
        <v>49</v>
      </c>
      <c r="M180" s="40"/>
      <c r="N180" s="40" t="s">
        <v>283</v>
      </c>
      <c r="O180" s="40"/>
      <c r="P180" s="69">
        <v>52.5</v>
      </c>
      <c r="Q180" s="40">
        <f t="shared" si="54"/>
        <v>52.5</v>
      </c>
      <c r="R180" s="16">
        <f t="shared" si="50"/>
        <v>50.333333333333336</v>
      </c>
      <c r="T180" s="6">
        <f t="shared" si="45"/>
        <v>2.7028537616049857E-4</v>
      </c>
      <c r="V180" s="23">
        <f>+claims!D180</f>
        <v>0</v>
      </c>
      <c r="W180" s="23">
        <f>+claims!E180</f>
        <v>2</v>
      </c>
      <c r="X180" s="23">
        <f>+claims!F180</f>
        <v>0</v>
      </c>
      <c r="Z180" s="6">
        <f t="shared" si="51"/>
        <v>0</v>
      </c>
      <c r="AA180" s="6">
        <f t="shared" si="52"/>
        <v>0.02</v>
      </c>
      <c r="AB180" s="6">
        <f t="shared" si="53"/>
        <v>0</v>
      </c>
      <c r="AD180" s="6">
        <f t="shared" si="44"/>
        <v>6.6666666666666671E-3</v>
      </c>
    </row>
    <row r="181" spans="1:30" outlineLevel="1">
      <c r="A181" t="s">
        <v>284</v>
      </c>
      <c r="B181" t="s">
        <v>285</v>
      </c>
      <c r="C181" s="40"/>
      <c r="D181" s="40" t="s">
        <v>285</v>
      </c>
      <c r="E181" s="40"/>
      <c r="F181" s="40">
        <v>6</v>
      </c>
      <c r="G181" s="40">
        <f t="shared" si="47"/>
        <v>6</v>
      </c>
      <c r="H181" s="40"/>
      <c r="I181" s="40" t="s">
        <v>285</v>
      </c>
      <c r="J181" s="40"/>
      <c r="K181" s="69">
        <v>6</v>
      </c>
      <c r="L181" s="40">
        <f t="shared" si="49"/>
        <v>6</v>
      </c>
      <c r="M181" s="40"/>
      <c r="N181" s="40" t="s">
        <v>285</v>
      </c>
      <c r="O181" s="40"/>
      <c r="P181" s="69">
        <v>6</v>
      </c>
      <c r="Q181" s="40">
        <f t="shared" si="54"/>
        <v>6</v>
      </c>
      <c r="R181" s="16">
        <f t="shared" si="50"/>
        <v>6</v>
      </c>
      <c r="T181" s="6">
        <f t="shared" si="45"/>
        <v>3.2219448813834267E-5</v>
      </c>
      <c r="V181" s="23">
        <f>+claims!D181</f>
        <v>0</v>
      </c>
      <c r="W181" s="23">
        <f>+claims!E181</f>
        <v>0</v>
      </c>
      <c r="X181" s="23">
        <f>+claims!F181</f>
        <v>0</v>
      </c>
      <c r="Z181" s="6">
        <f t="shared" si="51"/>
        <v>0</v>
      </c>
      <c r="AA181" s="6">
        <f t="shared" si="52"/>
        <v>0</v>
      </c>
      <c r="AB181" s="6">
        <f t="shared" si="53"/>
        <v>0</v>
      </c>
      <c r="AD181" s="6">
        <f t="shared" si="44"/>
        <v>0</v>
      </c>
    </row>
    <row r="182" spans="1:30" outlineLevel="1">
      <c r="A182" t="s">
        <v>286</v>
      </c>
      <c r="B182" t="s">
        <v>287</v>
      </c>
      <c r="C182" s="40"/>
      <c r="D182" s="40" t="s">
        <v>287</v>
      </c>
      <c r="E182" s="40"/>
      <c r="F182" s="40">
        <v>30.5</v>
      </c>
      <c r="G182" s="40">
        <f t="shared" si="47"/>
        <v>30.5</v>
      </c>
      <c r="H182" s="40"/>
      <c r="I182" s="40" t="s">
        <v>287</v>
      </c>
      <c r="J182" s="40"/>
      <c r="K182" s="69">
        <v>30.5</v>
      </c>
      <c r="L182" s="40">
        <f t="shared" si="49"/>
        <v>30.5</v>
      </c>
      <c r="M182" s="40"/>
      <c r="N182" s="40" t="s">
        <v>287</v>
      </c>
      <c r="O182" s="40"/>
      <c r="P182" s="69">
        <v>36.5</v>
      </c>
      <c r="Q182" s="40">
        <f t="shared" si="54"/>
        <v>36.5</v>
      </c>
      <c r="R182" s="16">
        <f t="shared" si="50"/>
        <v>33.5</v>
      </c>
      <c r="T182" s="6">
        <f t="shared" si="45"/>
        <v>1.79891922543908E-4</v>
      </c>
      <c r="V182" s="23">
        <f>+claims!D182</f>
        <v>1</v>
      </c>
      <c r="W182" s="23">
        <f>+claims!E182</f>
        <v>1</v>
      </c>
      <c r="X182" s="23">
        <f>+claims!F182</f>
        <v>0</v>
      </c>
      <c r="Z182" s="6">
        <f t="shared" si="51"/>
        <v>0.01</v>
      </c>
      <c r="AA182" s="6">
        <f t="shared" si="52"/>
        <v>0.01</v>
      </c>
      <c r="AB182" s="6">
        <f t="shared" si="53"/>
        <v>0</v>
      </c>
      <c r="AD182" s="6">
        <f t="shared" si="44"/>
        <v>5.0000000000000001E-3</v>
      </c>
    </row>
    <row r="183" spans="1:30" outlineLevel="1">
      <c r="A183" t="s">
        <v>288</v>
      </c>
      <c r="B183" t="s">
        <v>289</v>
      </c>
      <c r="C183" s="40"/>
      <c r="D183" s="40" t="s">
        <v>289</v>
      </c>
      <c r="E183" s="40"/>
      <c r="F183" s="40">
        <v>35</v>
      </c>
      <c r="G183" s="40">
        <f t="shared" si="47"/>
        <v>35</v>
      </c>
      <c r="H183" s="40"/>
      <c r="I183" s="40" t="s">
        <v>289</v>
      </c>
      <c r="J183" s="40"/>
      <c r="K183" s="69">
        <v>38</v>
      </c>
      <c r="L183" s="40">
        <f t="shared" si="49"/>
        <v>38</v>
      </c>
      <c r="M183" s="40"/>
      <c r="N183" s="40" t="s">
        <v>289</v>
      </c>
      <c r="O183" s="40"/>
      <c r="P183" s="69">
        <v>37</v>
      </c>
      <c r="Q183" s="40">
        <f t="shared" si="54"/>
        <v>37</v>
      </c>
      <c r="R183" s="16">
        <f t="shared" si="50"/>
        <v>37</v>
      </c>
      <c r="T183" s="6">
        <f t="shared" si="45"/>
        <v>1.9868660101864463E-4</v>
      </c>
      <c r="V183" s="23">
        <f>+claims!D183</f>
        <v>0</v>
      </c>
      <c r="W183" s="23">
        <f>+claims!E183</f>
        <v>0</v>
      </c>
      <c r="X183" s="23">
        <f>+claims!F183</f>
        <v>1</v>
      </c>
      <c r="Z183" s="6">
        <f t="shared" si="51"/>
        <v>0</v>
      </c>
      <c r="AA183" s="6">
        <f t="shared" si="52"/>
        <v>0</v>
      </c>
      <c r="AB183" s="6">
        <f t="shared" si="53"/>
        <v>0.01</v>
      </c>
      <c r="AD183" s="6">
        <f t="shared" si="44"/>
        <v>5.0000000000000001E-3</v>
      </c>
    </row>
    <row r="184" spans="1:30" outlineLevel="1">
      <c r="A184" t="s">
        <v>290</v>
      </c>
      <c r="B184" t="s">
        <v>291</v>
      </c>
      <c r="C184" s="40"/>
      <c r="D184" s="40" t="s">
        <v>291</v>
      </c>
      <c r="E184" s="40"/>
      <c r="F184" s="40">
        <v>26</v>
      </c>
      <c r="G184" s="40">
        <f t="shared" si="47"/>
        <v>26</v>
      </c>
      <c r="H184" s="40"/>
      <c r="I184" s="40" t="s">
        <v>291</v>
      </c>
      <c r="J184" s="40"/>
      <c r="K184" s="69">
        <v>26</v>
      </c>
      <c r="L184" s="40">
        <f t="shared" si="49"/>
        <v>26</v>
      </c>
      <c r="M184" s="40"/>
      <c r="N184" s="40" t="s">
        <v>291</v>
      </c>
      <c r="O184" s="40"/>
      <c r="P184" s="69">
        <v>27</v>
      </c>
      <c r="Q184" s="40">
        <f t="shared" si="54"/>
        <v>27</v>
      </c>
      <c r="R184" s="16">
        <f t="shared" si="50"/>
        <v>26.5</v>
      </c>
      <c r="T184" s="6">
        <f t="shared" si="45"/>
        <v>1.4230256559443467E-4</v>
      </c>
      <c r="V184" s="23">
        <f>+claims!D184</f>
        <v>0</v>
      </c>
      <c r="W184" s="23">
        <f>+claims!E184</f>
        <v>1</v>
      </c>
      <c r="X184" s="23">
        <f>+claims!F184</f>
        <v>0</v>
      </c>
      <c r="Z184" s="6">
        <f t="shared" si="51"/>
        <v>0</v>
      </c>
      <c r="AA184" s="6">
        <f t="shared" si="52"/>
        <v>0.01</v>
      </c>
      <c r="AB184" s="6">
        <f t="shared" si="53"/>
        <v>0</v>
      </c>
      <c r="AD184" s="6">
        <f t="shared" si="44"/>
        <v>3.3333333333333335E-3</v>
      </c>
    </row>
    <row r="185" spans="1:30" outlineLevel="1">
      <c r="A185" t="s">
        <v>292</v>
      </c>
      <c r="B185" t="s">
        <v>293</v>
      </c>
      <c r="C185" s="40"/>
      <c r="D185" s="40" t="s">
        <v>293</v>
      </c>
      <c r="E185" s="40"/>
      <c r="F185" s="40">
        <v>13.5</v>
      </c>
      <c r="G185" s="40">
        <f t="shared" si="47"/>
        <v>13.5</v>
      </c>
      <c r="H185" s="40"/>
      <c r="I185" s="40" t="s">
        <v>293</v>
      </c>
      <c r="J185" s="40"/>
      <c r="K185" s="69">
        <v>14</v>
      </c>
      <c r="L185" s="40">
        <f t="shared" si="49"/>
        <v>14</v>
      </c>
      <c r="M185" s="40"/>
      <c r="N185" s="40" t="s">
        <v>293</v>
      </c>
      <c r="O185" s="40"/>
      <c r="P185" s="69">
        <v>13</v>
      </c>
      <c r="Q185" s="40">
        <f t="shared" si="54"/>
        <v>13</v>
      </c>
      <c r="R185" s="16">
        <f t="shared" si="50"/>
        <v>13.416666666666666</v>
      </c>
      <c r="T185" s="6">
        <f t="shared" si="45"/>
        <v>7.2046267486490512E-5</v>
      </c>
      <c r="V185" s="23">
        <f>+claims!D185</f>
        <v>0</v>
      </c>
      <c r="W185" s="23">
        <f>+claims!E185</f>
        <v>0</v>
      </c>
      <c r="X185" s="23">
        <f>+claims!F185</f>
        <v>0</v>
      </c>
      <c r="Z185" s="6">
        <f t="shared" si="51"/>
        <v>0</v>
      </c>
      <c r="AA185" s="6">
        <f t="shared" si="52"/>
        <v>0</v>
      </c>
      <c r="AB185" s="6">
        <f t="shared" si="53"/>
        <v>0</v>
      </c>
      <c r="AD185" s="6">
        <f t="shared" si="44"/>
        <v>0</v>
      </c>
    </row>
    <row r="186" spans="1:30" outlineLevel="1">
      <c r="A186" t="s">
        <v>294</v>
      </c>
      <c r="B186" t="s">
        <v>295</v>
      </c>
      <c r="C186" s="40"/>
      <c r="D186" s="40" t="s">
        <v>295</v>
      </c>
      <c r="E186" s="40"/>
      <c r="F186" s="40">
        <v>13</v>
      </c>
      <c r="G186" s="40">
        <f t="shared" si="47"/>
        <v>13</v>
      </c>
      <c r="H186" s="40"/>
      <c r="I186" s="40" t="s">
        <v>295</v>
      </c>
      <c r="J186" s="40"/>
      <c r="K186" s="69">
        <v>13.5</v>
      </c>
      <c r="L186" s="40">
        <f t="shared" si="49"/>
        <v>13.5</v>
      </c>
      <c r="M186" s="40"/>
      <c r="N186" s="40" t="s">
        <v>295</v>
      </c>
      <c r="O186" s="40"/>
      <c r="P186" s="69">
        <v>13</v>
      </c>
      <c r="Q186" s="40">
        <f t="shared" si="54"/>
        <v>13</v>
      </c>
      <c r="R186" s="16">
        <f t="shared" si="50"/>
        <v>13.166666666666666</v>
      </c>
      <c r="T186" s="6">
        <f t="shared" si="45"/>
        <v>7.0703790452580754E-5</v>
      </c>
      <c r="V186" s="23">
        <f>+claims!D186</f>
        <v>0</v>
      </c>
      <c r="W186" s="23">
        <f>+claims!E186</f>
        <v>0</v>
      </c>
      <c r="X186" s="23">
        <f>+claims!F186</f>
        <v>0</v>
      </c>
      <c r="Z186" s="6">
        <f t="shared" si="51"/>
        <v>0</v>
      </c>
      <c r="AA186" s="6">
        <f t="shared" si="52"/>
        <v>0</v>
      </c>
      <c r="AB186" s="6">
        <f t="shared" si="53"/>
        <v>0</v>
      </c>
      <c r="AD186" s="6">
        <f t="shared" si="44"/>
        <v>0</v>
      </c>
    </row>
    <row r="187" spans="1:30" outlineLevel="1">
      <c r="A187" t="s">
        <v>296</v>
      </c>
      <c r="B187" t="s">
        <v>297</v>
      </c>
      <c r="C187" s="40"/>
      <c r="D187" s="40" t="s">
        <v>297</v>
      </c>
      <c r="E187" s="40"/>
      <c r="F187" s="40">
        <v>841.5</v>
      </c>
      <c r="G187" s="40">
        <f t="shared" si="47"/>
        <v>841.5</v>
      </c>
      <c r="H187" s="40"/>
      <c r="I187" s="40" t="s">
        <v>297</v>
      </c>
      <c r="J187" s="40"/>
      <c r="K187" s="69">
        <v>811.5</v>
      </c>
      <c r="L187" s="40">
        <f t="shared" si="49"/>
        <v>811.5</v>
      </c>
      <c r="M187" s="40"/>
      <c r="N187" s="40" t="s">
        <v>297</v>
      </c>
      <c r="O187" s="40"/>
      <c r="P187" s="69">
        <v>825</v>
      </c>
      <c r="Q187" s="40">
        <f t="shared" si="54"/>
        <v>825</v>
      </c>
      <c r="R187" s="16">
        <f t="shared" si="50"/>
        <v>823.25</v>
      </c>
      <c r="T187" s="6">
        <f t="shared" si="45"/>
        <v>4.4207768726648436E-3</v>
      </c>
      <c r="V187" s="23">
        <f>+claims!D187</f>
        <v>11</v>
      </c>
      <c r="W187" s="23">
        <f>+claims!E187</f>
        <v>11</v>
      </c>
      <c r="X187" s="23">
        <f>+claims!F187</f>
        <v>14</v>
      </c>
      <c r="Z187" s="6">
        <f t="shared" si="51"/>
        <v>1.3071895424836602E-2</v>
      </c>
      <c r="AA187" s="6">
        <f t="shared" si="52"/>
        <v>1.3555144793592114E-2</v>
      </c>
      <c r="AB187" s="6">
        <f t="shared" si="53"/>
        <v>1.6969696969696971E-2</v>
      </c>
      <c r="AD187" s="6">
        <f t="shared" si="44"/>
        <v>1.518187932018529E-2</v>
      </c>
    </row>
    <row r="188" spans="1:30" outlineLevel="1">
      <c r="A188" t="s">
        <v>298</v>
      </c>
      <c r="B188" t="s">
        <v>299</v>
      </c>
      <c r="C188" s="40"/>
      <c r="D188" s="40" t="s">
        <v>299</v>
      </c>
      <c r="E188" s="40"/>
      <c r="F188" s="40">
        <v>12</v>
      </c>
      <c r="G188" s="40">
        <f t="shared" si="47"/>
        <v>12</v>
      </c>
      <c r="H188" s="40"/>
      <c r="I188" s="40" t="s">
        <v>299</v>
      </c>
      <c r="J188" s="40"/>
      <c r="K188" s="69">
        <v>12</v>
      </c>
      <c r="L188" s="40">
        <f t="shared" si="49"/>
        <v>12</v>
      </c>
      <c r="M188" s="40"/>
      <c r="N188" s="40" t="s">
        <v>299</v>
      </c>
      <c r="O188" s="40"/>
      <c r="P188" s="69">
        <v>12</v>
      </c>
      <c r="Q188" s="40">
        <f t="shared" si="54"/>
        <v>12</v>
      </c>
      <c r="R188" s="16">
        <f t="shared" si="50"/>
        <v>12</v>
      </c>
      <c r="T188" s="6">
        <f t="shared" si="45"/>
        <v>6.4438897627668533E-5</v>
      </c>
      <c r="V188" s="23">
        <f>+claims!D188</f>
        <v>0</v>
      </c>
      <c r="W188" s="23">
        <f>+claims!E188</f>
        <v>0</v>
      </c>
      <c r="X188" s="23">
        <f>+claims!F188</f>
        <v>0</v>
      </c>
      <c r="Z188" s="6">
        <f t="shared" si="51"/>
        <v>0</v>
      </c>
      <c r="AA188" s="6">
        <f t="shared" si="52"/>
        <v>0</v>
      </c>
      <c r="AB188" s="6">
        <f t="shared" si="53"/>
        <v>0</v>
      </c>
      <c r="AD188" s="6">
        <f t="shared" si="44"/>
        <v>0</v>
      </c>
    </row>
    <row r="189" spans="1:30" outlineLevel="1">
      <c r="A189" t="s">
        <v>300</v>
      </c>
      <c r="B189" t="s">
        <v>301</v>
      </c>
      <c r="C189" s="40"/>
      <c r="D189" s="40" t="s">
        <v>301</v>
      </c>
      <c r="E189" s="40"/>
      <c r="F189" s="40">
        <v>3.5</v>
      </c>
      <c r="G189" s="40">
        <f t="shared" si="47"/>
        <v>3.5</v>
      </c>
      <c r="H189" s="40"/>
      <c r="I189" s="40" t="s">
        <v>301</v>
      </c>
      <c r="J189" s="40"/>
      <c r="K189" s="69">
        <v>3</v>
      </c>
      <c r="L189" s="40">
        <f t="shared" si="49"/>
        <v>3</v>
      </c>
      <c r="M189" s="40"/>
      <c r="N189" s="40" t="s">
        <v>301</v>
      </c>
      <c r="O189" s="40"/>
      <c r="P189" s="69">
        <v>3.5</v>
      </c>
      <c r="Q189" s="40">
        <f t="shared" si="54"/>
        <v>3.5</v>
      </c>
      <c r="R189" s="16">
        <f t="shared" si="50"/>
        <v>3.3333333333333335</v>
      </c>
      <c r="T189" s="6">
        <f t="shared" si="45"/>
        <v>1.7899693785463483E-5</v>
      </c>
      <c r="V189" s="23">
        <f>+claims!D189</f>
        <v>0</v>
      </c>
      <c r="W189" s="23">
        <f>+claims!E189</f>
        <v>0</v>
      </c>
      <c r="X189" s="23">
        <f>+claims!F189</f>
        <v>0</v>
      </c>
      <c r="Z189" s="6">
        <f t="shared" si="51"/>
        <v>0</v>
      </c>
      <c r="AA189" s="6">
        <f t="shared" si="52"/>
        <v>0</v>
      </c>
      <c r="AB189" s="6">
        <f t="shared" si="53"/>
        <v>0</v>
      </c>
      <c r="AD189" s="6">
        <f t="shared" si="44"/>
        <v>0</v>
      </c>
    </row>
    <row r="190" spans="1:30" outlineLevel="1">
      <c r="A190" t="s">
        <v>302</v>
      </c>
      <c r="B190" t="s">
        <v>303</v>
      </c>
      <c r="C190" s="40"/>
      <c r="D190" s="40" t="s">
        <v>303</v>
      </c>
      <c r="E190" s="40"/>
      <c r="F190" s="40">
        <v>15.5</v>
      </c>
      <c r="G190" s="40">
        <f t="shared" si="47"/>
        <v>15.5</v>
      </c>
      <c r="H190" s="40"/>
      <c r="I190" s="40" t="s">
        <v>303</v>
      </c>
      <c r="J190" s="40"/>
      <c r="K190" s="69">
        <v>12.5</v>
      </c>
      <c r="L190" s="40">
        <f t="shared" si="49"/>
        <v>12.5</v>
      </c>
      <c r="M190" s="40"/>
      <c r="N190" s="40" t="s">
        <v>303</v>
      </c>
      <c r="O190" s="40"/>
      <c r="P190" s="69">
        <v>15.5</v>
      </c>
      <c r="Q190" s="40">
        <f t="shared" si="54"/>
        <v>15.5</v>
      </c>
      <c r="R190" s="16">
        <f t="shared" si="50"/>
        <v>14.5</v>
      </c>
      <c r="T190" s="6">
        <f t="shared" si="45"/>
        <v>7.7863667966766138E-5</v>
      </c>
      <c r="V190" s="23">
        <f>+claims!D190</f>
        <v>0</v>
      </c>
      <c r="W190" s="23">
        <f>+claims!E190</f>
        <v>0</v>
      </c>
      <c r="X190" s="23">
        <f>+claims!F190</f>
        <v>0</v>
      </c>
      <c r="Z190" s="6">
        <f t="shared" si="51"/>
        <v>0</v>
      </c>
      <c r="AA190" s="6">
        <f t="shared" si="52"/>
        <v>0</v>
      </c>
      <c r="AB190" s="6">
        <f t="shared" si="53"/>
        <v>0</v>
      </c>
      <c r="AD190" s="6">
        <f t="shared" si="44"/>
        <v>0</v>
      </c>
    </row>
    <row r="191" spans="1:30" outlineLevel="1">
      <c r="A191" t="s">
        <v>304</v>
      </c>
      <c r="B191" t="s">
        <v>305</v>
      </c>
      <c r="C191" s="40"/>
      <c r="D191" s="40" t="s">
        <v>305</v>
      </c>
      <c r="E191" s="40"/>
      <c r="F191" s="40">
        <v>213</v>
      </c>
      <c r="G191" s="40">
        <f t="shared" si="47"/>
        <v>213</v>
      </c>
      <c r="H191" s="40"/>
      <c r="I191" s="40" t="s">
        <v>305</v>
      </c>
      <c r="J191" s="40"/>
      <c r="K191" s="69">
        <v>215.5</v>
      </c>
      <c r="L191" s="40">
        <f t="shared" si="49"/>
        <v>215.5</v>
      </c>
      <c r="M191" s="40"/>
      <c r="N191" s="40" t="s">
        <v>305</v>
      </c>
      <c r="O191" s="40"/>
      <c r="P191" s="69">
        <v>218.5</v>
      </c>
      <c r="Q191" s="40">
        <f t="shared" si="54"/>
        <v>218.5</v>
      </c>
      <c r="R191" s="16">
        <f t="shared" si="50"/>
        <v>216.58333333333334</v>
      </c>
      <c r="T191" s="6">
        <f t="shared" si="45"/>
        <v>1.1630326037104898E-3</v>
      </c>
      <c r="V191" s="23">
        <f>+claims!D191</f>
        <v>5</v>
      </c>
      <c r="W191" s="23">
        <f>+claims!E191</f>
        <v>2</v>
      </c>
      <c r="X191" s="23">
        <f>+claims!F191</f>
        <v>1</v>
      </c>
      <c r="Z191" s="6">
        <f t="shared" si="51"/>
        <v>2.3474178403755867E-2</v>
      </c>
      <c r="AA191" s="6">
        <f t="shared" si="52"/>
        <v>9.2807424593967514E-3</v>
      </c>
      <c r="AB191" s="6">
        <f t="shared" si="53"/>
        <v>4.5766590389016018E-3</v>
      </c>
      <c r="AD191" s="6">
        <f t="shared" si="44"/>
        <v>9.2942734065423627E-3</v>
      </c>
    </row>
    <row r="192" spans="1:30" outlineLevel="1">
      <c r="A192" t="s">
        <v>306</v>
      </c>
      <c r="B192" t="s">
        <v>307</v>
      </c>
      <c r="C192" s="40"/>
      <c r="D192" s="40" t="s">
        <v>307</v>
      </c>
      <c r="E192" s="40"/>
      <c r="F192" s="40">
        <v>16</v>
      </c>
      <c r="G192" s="40">
        <f t="shared" si="47"/>
        <v>16</v>
      </c>
      <c r="H192" s="40"/>
      <c r="I192" s="40" t="s">
        <v>307</v>
      </c>
      <c r="J192" s="40"/>
      <c r="K192" s="69">
        <v>16</v>
      </c>
      <c r="L192" s="40">
        <f t="shared" si="49"/>
        <v>16</v>
      </c>
      <c r="M192" s="40"/>
      <c r="N192" s="40" t="s">
        <v>307</v>
      </c>
      <c r="O192" s="40"/>
      <c r="P192" s="69">
        <v>12.5</v>
      </c>
      <c r="Q192" s="40">
        <f t="shared" si="54"/>
        <v>12.5</v>
      </c>
      <c r="R192" s="16">
        <f t="shared" si="50"/>
        <v>14.25</v>
      </c>
      <c r="T192" s="6">
        <f t="shared" si="45"/>
        <v>7.652119093285638E-5</v>
      </c>
      <c r="V192" s="23">
        <f>+claims!D192</f>
        <v>0</v>
      </c>
      <c r="W192" s="23">
        <f>+claims!E192</f>
        <v>0</v>
      </c>
      <c r="X192" s="23">
        <f>+claims!F192</f>
        <v>0</v>
      </c>
      <c r="Z192" s="6">
        <f t="shared" si="51"/>
        <v>0</v>
      </c>
      <c r="AA192" s="6">
        <f t="shared" si="52"/>
        <v>0</v>
      </c>
      <c r="AB192" s="6">
        <f t="shared" si="53"/>
        <v>0</v>
      </c>
      <c r="AD192" s="6">
        <f t="shared" si="44"/>
        <v>0</v>
      </c>
    </row>
    <row r="193" spans="1:30" outlineLevel="1">
      <c r="A193" t="s">
        <v>308</v>
      </c>
      <c r="B193" t="s">
        <v>309</v>
      </c>
      <c r="C193" s="40"/>
      <c r="D193" s="40" t="s">
        <v>309</v>
      </c>
      <c r="E193" s="40"/>
      <c r="F193" s="40">
        <v>6</v>
      </c>
      <c r="G193" s="40">
        <f t="shared" si="47"/>
        <v>6</v>
      </c>
      <c r="H193" s="40"/>
      <c r="I193" s="40" t="s">
        <v>309</v>
      </c>
      <c r="J193" s="40"/>
      <c r="K193" s="69">
        <v>5</v>
      </c>
      <c r="L193" s="40">
        <f t="shared" si="49"/>
        <v>5</v>
      </c>
      <c r="M193" s="40"/>
      <c r="N193" s="40" t="s">
        <v>309</v>
      </c>
      <c r="O193" s="40"/>
      <c r="P193" s="69">
        <v>5</v>
      </c>
      <c r="Q193" s="40">
        <f t="shared" si="54"/>
        <v>5</v>
      </c>
      <c r="R193" s="16">
        <f t="shared" si="50"/>
        <v>5.166666666666667</v>
      </c>
      <c r="T193" s="6">
        <f t="shared" si="45"/>
        <v>2.7744525367468399E-5</v>
      </c>
      <c r="V193" s="23">
        <f>+claims!D193</f>
        <v>0</v>
      </c>
      <c r="W193" s="23">
        <f>+claims!E193</f>
        <v>0</v>
      </c>
      <c r="X193" s="23">
        <f>+claims!F193</f>
        <v>0</v>
      </c>
      <c r="Z193" s="6">
        <f t="shared" si="51"/>
        <v>0</v>
      </c>
      <c r="AA193" s="6">
        <f t="shared" si="52"/>
        <v>0</v>
      </c>
      <c r="AB193" s="6">
        <f t="shared" si="53"/>
        <v>0</v>
      </c>
      <c r="AD193" s="6">
        <f t="shared" si="44"/>
        <v>0</v>
      </c>
    </row>
    <row r="194" spans="1:30" outlineLevel="1">
      <c r="A194" t="s">
        <v>310</v>
      </c>
      <c r="B194" t="s">
        <v>311</v>
      </c>
      <c r="C194" s="40"/>
      <c r="D194" s="40" t="s">
        <v>311</v>
      </c>
      <c r="E194" s="40"/>
      <c r="F194" s="40">
        <v>19.5</v>
      </c>
      <c r="G194" s="40">
        <f t="shared" si="47"/>
        <v>19.5</v>
      </c>
      <c r="H194" s="40"/>
      <c r="I194" s="40" t="s">
        <v>311</v>
      </c>
      <c r="J194" s="40"/>
      <c r="K194" s="69">
        <v>18</v>
      </c>
      <c r="L194" s="40">
        <f t="shared" si="49"/>
        <v>18</v>
      </c>
      <c r="M194" s="40"/>
      <c r="N194" s="40" t="s">
        <v>311</v>
      </c>
      <c r="O194" s="40"/>
      <c r="P194" s="69">
        <v>19</v>
      </c>
      <c r="Q194" s="40">
        <f t="shared" si="54"/>
        <v>19</v>
      </c>
      <c r="R194" s="16">
        <f t="shared" si="50"/>
        <v>18.75</v>
      </c>
      <c r="T194" s="6">
        <f t="shared" si="45"/>
        <v>1.0068577754323209E-4</v>
      </c>
      <c r="V194" s="23">
        <f>+claims!D194</f>
        <v>0</v>
      </c>
      <c r="W194" s="23">
        <f>+claims!E194</f>
        <v>0</v>
      </c>
      <c r="X194" s="23">
        <f>+claims!F194</f>
        <v>0</v>
      </c>
      <c r="Z194" s="6">
        <f t="shared" si="51"/>
        <v>0</v>
      </c>
      <c r="AA194" s="6">
        <f t="shared" si="52"/>
        <v>0</v>
      </c>
      <c r="AB194" s="6">
        <f t="shared" si="53"/>
        <v>0</v>
      </c>
      <c r="AD194" s="6">
        <f t="shared" si="44"/>
        <v>0</v>
      </c>
    </row>
    <row r="195" spans="1:30" outlineLevel="1">
      <c r="A195" t="s">
        <v>312</v>
      </c>
      <c r="B195" t="s">
        <v>313</v>
      </c>
      <c r="C195" s="40"/>
      <c r="D195" s="40" t="s">
        <v>313</v>
      </c>
      <c r="E195" s="40"/>
      <c r="F195" s="40">
        <v>16.5</v>
      </c>
      <c r="G195" s="40">
        <f t="shared" si="47"/>
        <v>16.5</v>
      </c>
      <c r="H195" s="40"/>
      <c r="I195" s="40" t="s">
        <v>313</v>
      </c>
      <c r="J195" s="40"/>
      <c r="K195" s="69">
        <v>16.5</v>
      </c>
      <c r="L195" s="40">
        <f t="shared" si="49"/>
        <v>16.5</v>
      </c>
      <c r="M195" s="40"/>
      <c r="N195" s="40" t="s">
        <v>313</v>
      </c>
      <c r="O195" s="40"/>
      <c r="P195" s="69">
        <v>14.5</v>
      </c>
      <c r="Q195" s="40">
        <f t="shared" si="54"/>
        <v>14.5</v>
      </c>
      <c r="R195" s="16">
        <f t="shared" si="50"/>
        <v>15.5</v>
      </c>
      <c r="T195" s="6">
        <f t="shared" si="45"/>
        <v>8.3233576102405182E-5</v>
      </c>
      <c r="V195" s="23">
        <f>+claims!D195</f>
        <v>0</v>
      </c>
      <c r="W195" s="23">
        <f>+claims!E195</f>
        <v>0</v>
      </c>
      <c r="X195" s="23">
        <f>+claims!F195</f>
        <v>0</v>
      </c>
      <c r="Z195" s="6">
        <f t="shared" si="51"/>
        <v>0</v>
      </c>
      <c r="AA195" s="6">
        <f t="shared" si="52"/>
        <v>0</v>
      </c>
      <c r="AB195" s="6">
        <f t="shared" si="53"/>
        <v>0</v>
      </c>
      <c r="AD195" s="6">
        <f t="shared" ref="AD195:AD259" si="55">(+Z195+(AA195*2)+(AB195*3))/6</f>
        <v>0</v>
      </c>
    </row>
    <row r="196" spans="1:30" outlineLevel="1">
      <c r="A196" t="s">
        <v>314</v>
      </c>
      <c r="B196" t="s">
        <v>315</v>
      </c>
      <c r="C196" s="40"/>
      <c r="D196" s="40" t="s">
        <v>315</v>
      </c>
      <c r="E196" s="40"/>
      <c r="F196" s="40">
        <v>10.5</v>
      </c>
      <c r="G196" s="40">
        <f t="shared" si="47"/>
        <v>10.5</v>
      </c>
      <c r="H196" s="40"/>
      <c r="I196" s="40" t="s">
        <v>315</v>
      </c>
      <c r="J196" s="40"/>
      <c r="K196" s="69">
        <v>7</v>
      </c>
      <c r="L196" s="40">
        <f t="shared" si="49"/>
        <v>7</v>
      </c>
      <c r="M196" s="40"/>
      <c r="N196" s="40" t="s">
        <v>315</v>
      </c>
      <c r="O196" s="40"/>
      <c r="P196" s="69">
        <v>9</v>
      </c>
      <c r="Q196" s="40">
        <f t="shared" si="54"/>
        <v>9</v>
      </c>
      <c r="R196" s="16">
        <f t="shared" si="50"/>
        <v>8.5833333333333339</v>
      </c>
      <c r="T196" s="6">
        <f t="shared" si="45"/>
        <v>4.6091711497568466E-5</v>
      </c>
      <c r="V196" s="23">
        <f>+claims!D196</f>
        <v>0</v>
      </c>
      <c r="W196" s="23">
        <f>+claims!E196</f>
        <v>0</v>
      </c>
      <c r="X196" s="23">
        <f>+claims!F196</f>
        <v>0</v>
      </c>
      <c r="Z196" s="6">
        <f t="shared" si="51"/>
        <v>0</v>
      </c>
      <c r="AA196" s="6">
        <f t="shared" si="52"/>
        <v>0</v>
      </c>
      <c r="AB196" s="6">
        <f t="shared" si="53"/>
        <v>0</v>
      </c>
      <c r="AD196" s="6">
        <f t="shared" si="55"/>
        <v>0</v>
      </c>
    </row>
    <row r="197" spans="1:30" outlineLevel="1">
      <c r="A197" t="s">
        <v>316</v>
      </c>
      <c r="B197" t="s">
        <v>317</v>
      </c>
      <c r="C197" s="40"/>
      <c r="D197" s="40" t="s">
        <v>317</v>
      </c>
      <c r="E197" s="40"/>
      <c r="F197" s="40">
        <v>22</v>
      </c>
      <c r="G197" s="40">
        <f t="shared" si="47"/>
        <v>22</v>
      </c>
      <c r="H197" s="40"/>
      <c r="I197" s="40" t="s">
        <v>317</v>
      </c>
      <c r="J197" s="40"/>
      <c r="K197" s="69">
        <v>22</v>
      </c>
      <c r="L197" s="40">
        <f t="shared" si="49"/>
        <v>22</v>
      </c>
      <c r="M197" s="40"/>
      <c r="N197" s="40" t="s">
        <v>317</v>
      </c>
      <c r="O197" s="40"/>
      <c r="P197" s="69">
        <v>21</v>
      </c>
      <c r="Q197" s="40">
        <f t="shared" si="54"/>
        <v>21</v>
      </c>
      <c r="R197" s="16">
        <f t="shared" si="50"/>
        <v>21.5</v>
      </c>
      <c r="T197" s="6">
        <f t="shared" si="45"/>
        <v>1.1545302491623945E-4</v>
      </c>
      <c r="V197" s="23">
        <f>+claims!D197</f>
        <v>0</v>
      </c>
      <c r="W197" s="23">
        <f>+claims!E197</f>
        <v>0</v>
      </c>
      <c r="X197" s="23">
        <f>+claims!F197</f>
        <v>0</v>
      </c>
      <c r="Z197" s="6">
        <f t="shared" si="51"/>
        <v>0</v>
      </c>
      <c r="AA197" s="6">
        <f t="shared" si="52"/>
        <v>0</v>
      </c>
      <c r="AB197" s="6">
        <f t="shared" si="53"/>
        <v>0</v>
      </c>
      <c r="AD197" s="6">
        <f t="shared" si="55"/>
        <v>0</v>
      </c>
    </row>
    <row r="198" spans="1:30" outlineLevel="1">
      <c r="A198" t="s">
        <v>318</v>
      </c>
      <c r="B198" t="s">
        <v>319</v>
      </c>
      <c r="C198" s="40"/>
      <c r="D198" s="40" t="s">
        <v>319</v>
      </c>
      <c r="E198" s="40"/>
      <c r="F198" s="40">
        <v>6</v>
      </c>
      <c r="G198" s="40">
        <f t="shared" si="47"/>
        <v>6</v>
      </c>
      <c r="H198" s="40"/>
      <c r="I198" s="40" t="s">
        <v>319</v>
      </c>
      <c r="J198" s="40"/>
      <c r="K198" s="69">
        <v>8</v>
      </c>
      <c r="L198" s="40">
        <f t="shared" si="49"/>
        <v>8</v>
      </c>
      <c r="M198" s="40"/>
      <c r="N198" s="40" t="s">
        <v>319</v>
      </c>
      <c r="O198" s="40"/>
      <c r="P198" s="69">
        <v>7.5</v>
      </c>
      <c r="Q198" s="40">
        <f t="shared" si="54"/>
        <v>7.5</v>
      </c>
      <c r="R198" s="16">
        <f t="shared" si="50"/>
        <v>7.416666666666667</v>
      </c>
      <c r="T198" s="6">
        <f t="shared" ref="T198:T264" si="56">+R198/$R$267</f>
        <v>3.9826818672656245E-5</v>
      </c>
      <c r="V198" s="23">
        <f>+claims!D198</f>
        <v>0</v>
      </c>
      <c r="W198" s="23">
        <f>+claims!E198</f>
        <v>0</v>
      </c>
      <c r="X198" s="23">
        <f>+claims!F198</f>
        <v>0</v>
      </c>
      <c r="Z198" s="6">
        <f t="shared" si="51"/>
        <v>0</v>
      </c>
      <c r="AA198" s="6">
        <f t="shared" si="52"/>
        <v>0</v>
      </c>
      <c r="AB198" s="6">
        <f t="shared" si="53"/>
        <v>0</v>
      </c>
      <c r="AD198" s="6">
        <f t="shared" si="55"/>
        <v>0</v>
      </c>
    </row>
    <row r="199" spans="1:30" outlineLevel="1">
      <c r="A199" s="52" t="s">
        <v>582</v>
      </c>
      <c r="B199" s="52" t="s">
        <v>583</v>
      </c>
      <c r="C199" s="40"/>
      <c r="D199" s="40" t="s">
        <v>583</v>
      </c>
      <c r="E199" s="40"/>
      <c r="F199" s="40">
        <v>21</v>
      </c>
      <c r="G199" s="40">
        <f t="shared" si="47"/>
        <v>21</v>
      </c>
      <c r="H199" s="40"/>
      <c r="I199" s="40" t="s">
        <v>583</v>
      </c>
      <c r="J199" s="40"/>
      <c r="K199" s="69">
        <v>19</v>
      </c>
      <c r="L199" s="40">
        <f t="shared" si="49"/>
        <v>19</v>
      </c>
      <c r="M199" s="40"/>
      <c r="N199" s="40" t="s">
        <v>583</v>
      </c>
      <c r="O199" s="40"/>
      <c r="P199" s="54">
        <v>18</v>
      </c>
      <c r="Q199" s="40">
        <f t="shared" si="54"/>
        <v>18</v>
      </c>
      <c r="R199" s="16">
        <f t="shared" si="50"/>
        <v>18.833333333333332</v>
      </c>
      <c r="T199" s="6">
        <f t="shared" si="56"/>
        <v>1.0113326988786867E-4</v>
      </c>
      <c r="V199" s="23">
        <f>+claims!D199</f>
        <v>0</v>
      </c>
      <c r="W199" s="23">
        <f>+claims!E199</f>
        <v>0</v>
      </c>
      <c r="X199" s="23">
        <f>+claims!F199</f>
        <v>0</v>
      </c>
      <c r="Z199" s="6">
        <f t="shared" si="51"/>
        <v>0</v>
      </c>
      <c r="AA199" s="6">
        <f t="shared" si="52"/>
        <v>0</v>
      </c>
      <c r="AB199" s="6">
        <f t="shared" si="53"/>
        <v>0</v>
      </c>
      <c r="AD199" s="6">
        <f t="shared" si="55"/>
        <v>0</v>
      </c>
    </row>
    <row r="200" spans="1:30" outlineLevel="1">
      <c r="A200" t="s">
        <v>320</v>
      </c>
      <c r="B200" t="s">
        <v>321</v>
      </c>
      <c r="C200" s="40"/>
      <c r="D200" s="40" t="s">
        <v>321</v>
      </c>
      <c r="E200" s="40"/>
      <c r="F200" s="40">
        <v>15.5</v>
      </c>
      <c r="G200" s="40">
        <f t="shared" si="47"/>
        <v>15.5</v>
      </c>
      <c r="H200" s="40"/>
      <c r="I200" s="40" t="s">
        <v>321</v>
      </c>
      <c r="J200" s="40"/>
      <c r="K200" s="69">
        <v>16.5</v>
      </c>
      <c r="L200" s="40">
        <f t="shared" si="49"/>
        <v>16.5</v>
      </c>
      <c r="M200" s="40"/>
      <c r="N200" s="40" t="s">
        <v>321</v>
      </c>
      <c r="O200" s="40"/>
      <c r="P200" s="69">
        <v>15.5</v>
      </c>
      <c r="Q200" s="40">
        <f t="shared" si="54"/>
        <v>15.5</v>
      </c>
      <c r="R200" s="16">
        <f t="shared" si="50"/>
        <v>15.833333333333334</v>
      </c>
      <c r="T200" s="6">
        <f t="shared" si="56"/>
        <v>8.5023545480951535E-5</v>
      </c>
      <c r="V200" s="23">
        <f>+claims!D200</f>
        <v>0</v>
      </c>
      <c r="W200" s="23">
        <f>+claims!E200</f>
        <v>0</v>
      </c>
      <c r="X200" s="23">
        <f>+claims!F200</f>
        <v>0</v>
      </c>
      <c r="Z200" s="6">
        <f t="shared" si="51"/>
        <v>0</v>
      </c>
      <c r="AA200" s="6">
        <f t="shared" si="52"/>
        <v>0</v>
      </c>
      <c r="AB200" s="6">
        <f t="shared" si="53"/>
        <v>0</v>
      </c>
      <c r="AD200" s="6">
        <f t="shared" si="55"/>
        <v>0</v>
      </c>
    </row>
    <row r="201" spans="1:30" outlineLevel="1">
      <c r="A201" t="s">
        <v>322</v>
      </c>
      <c r="B201" t="s">
        <v>323</v>
      </c>
      <c r="C201" s="40"/>
      <c r="D201" s="40" t="s">
        <v>323</v>
      </c>
      <c r="E201" s="40"/>
      <c r="F201" s="40">
        <v>100.5</v>
      </c>
      <c r="G201" s="40">
        <f t="shared" si="47"/>
        <v>100.5</v>
      </c>
      <c r="H201" s="40"/>
      <c r="I201" s="40" t="s">
        <v>323</v>
      </c>
      <c r="J201" s="40"/>
      <c r="K201" s="69">
        <v>104.5</v>
      </c>
      <c r="L201" s="40">
        <f t="shared" si="49"/>
        <v>104.5</v>
      </c>
      <c r="M201" s="40"/>
      <c r="N201" s="40" t="s">
        <v>323</v>
      </c>
      <c r="O201" s="40"/>
      <c r="P201" s="69">
        <v>104.5</v>
      </c>
      <c r="Q201" s="40">
        <f t="shared" si="54"/>
        <v>104.5</v>
      </c>
      <c r="R201" s="16">
        <f t="shared" si="50"/>
        <v>103.83333333333333</v>
      </c>
      <c r="T201" s="6">
        <f t="shared" si="56"/>
        <v>5.5757546141718738E-4</v>
      </c>
      <c r="V201" s="23">
        <f>+claims!D201</f>
        <v>0</v>
      </c>
      <c r="W201" s="23">
        <f>+claims!E201</f>
        <v>0</v>
      </c>
      <c r="X201" s="23">
        <f>+claims!F201</f>
        <v>0</v>
      </c>
      <c r="Z201" s="6">
        <f t="shared" si="51"/>
        <v>0</v>
      </c>
      <c r="AA201" s="6">
        <f t="shared" si="52"/>
        <v>0</v>
      </c>
      <c r="AB201" s="6">
        <f t="shared" si="53"/>
        <v>0</v>
      </c>
      <c r="AD201" s="6">
        <f t="shared" si="55"/>
        <v>0</v>
      </c>
    </row>
    <row r="202" spans="1:30" outlineLevel="1">
      <c r="A202" t="s">
        <v>324</v>
      </c>
      <c r="B202" t="s">
        <v>325</v>
      </c>
      <c r="C202" s="40"/>
      <c r="D202" s="40" t="s">
        <v>325</v>
      </c>
      <c r="E202" s="40"/>
      <c r="F202" s="40">
        <v>17.5</v>
      </c>
      <c r="G202" s="40">
        <f t="shared" si="47"/>
        <v>17.5</v>
      </c>
      <c r="H202" s="40"/>
      <c r="I202" s="40" t="s">
        <v>325</v>
      </c>
      <c r="J202" s="40"/>
      <c r="K202" s="69">
        <v>19</v>
      </c>
      <c r="L202" s="40">
        <f t="shared" si="49"/>
        <v>19</v>
      </c>
      <c r="M202" s="40"/>
      <c r="N202" s="40" t="s">
        <v>325</v>
      </c>
      <c r="O202" s="40"/>
      <c r="P202" s="69">
        <v>14.5</v>
      </c>
      <c r="Q202" s="40">
        <f t="shared" si="54"/>
        <v>14.5</v>
      </c>
      <c r="R202" s="16">
        <f t="shared" si="50"/>
        <v>16.5</v>
      </c>
      <c r="T202" s="6">
        <f t="shared" si="56"/>
        <v>8.8603484238044226E-5</v>
      </c>
      <c r="V202" s="23">
        <f>+claims!D202</f>
        <v>0</v>
      </c>
      <c r="W202" s="23">
        <f>+claims!E202</f>
        <v>0</v>
      </c>
      <c r="X202" s="23">
        <f>+claims!F202</f>
        <v>0</v>
      </c>
      <c r="Z202" s="6">
        <f t="shared" si="51"/>
        <v>0</v>
      </c>
      <c r="AA202" s="6">
        <f t="shared" si="52"/>
        <v>0</v>
      </c>
      <c r="AB202" s="6">
        <f t="shared" si="53"/>
        <v>0</v>
      </c>
      <c r="AD202" s="6">
        <f t="shared" si="55"/>
        <v>0</v>
      </c>
    </row>
    <row r="203" spans="1:30" outlineLevel="1">
      <c r="A203" t="s">
        <v>326</v>
      </c>
      <c r="B203" t="s">
        <v>327</v>
      </c>
      <c r="C203" s="40"/>
      <c r="D203" s="40" t="s">
        <v>327</v>
      </c>
      <c r="E203" s="40"/>
      <c r="F203" s="40">
        <v>59.5</v>
      </c>
      <c r="G203" s="40">
        <f t="shared" si="47"/>
        <v>59.5</v>
      </c>
      <c r="H203" s="40"/>
      <c r="I203" s="40" t="s">
        <v>327</v>
      </c>
      <c r="J203" s="40"/>
      <c r="K203" s="69">
        <v>56.5</v>
      </c>
      <c r="L203" s="40">
        <f t="shared" si="49"/>
        <v>56.5</v>
      </c>
      <c r="M203" s="40"/>
      <c r="N203" s="40" t="s">
        <v>327</v>
      </c>
      <c r="O203" s="40"/>
      <c r="P203" s="69">
        <v>60</v>
      </c>
      <c r="Q203" s="40">
        <f t="shared" si="54"/>
        <v>60</v>
      </c>
      <c r="R203" s="16">
        <f t="shared" si="50"/>
        <v>58.75</v>
      </c>
      <c r="T203" s="6">
        <f t="shared" si="56"/>
        <v>3.1548210296879388E-4</v>
      </c>
      <c r="V203" s="23">
        <f>+claims!D203</f>
        <v>0</v>
      </c>
      <c r="W203" s="23">
        <f>+claims!E203</f>
        <v>1</v>
      </c>
      <c r="X203" s="23">
        <f>+claims!F203</f>
        <v>0</v>
      </c>
      <c r="Z203" s="6">
        <f t="shared" si="51"/>
        <v>0</v>
      </c>
      <c r="AA203" s="6">
        <f t="shared" si="52"/>
        <v>0.01</v>
      </c>
      <c r="AB203" s="6">
        <f t="shared" si="53"/>
        <v>0</v>
      </c>
      <c r="AD203" s="6">
        <f t="shared" si="55"/>
        <v>3.3333333333333335E-3</v>
      </c>
    </row>
    <row r="204" spans="1:30" outlineLevel="1">
      <c r="A204" t="s">
        <v>328</v>
      </c>
      <c r="B204" t="s">
        <v>329</v>
      </c>
      <c r="C204" s="40"/>
      <c r="D204" s="40" t="s">
        <v>329</v>
      </c>
      <c r="E204" s="40"/>
      <c r="F204" s="40">
        <v>5.5</v>
      </c>
      <c r="G204" s="40">
        <f t="shared" si="47"/>
        <v>5.5</v>
      </c>
      <c r="H204" s="40"/>
      <c r="I204" s="40" t="s">
        <v>329</v>
      </c>
      <c r="J204" s="40"/>
      <c r="K204" s="69">
        <v>5.5</v>
      </c>
      <c r="L204" s="40">
        <f t="shared" si="49"/>
        <v>5.5</v>
      </c>
      <c r="M204" s="40"/>
      <c r="N204" s="40" t="s">
        <v>329</v>
      </c>
      <c r="O204" s="40"/>
      <c r="P204" s="69">
        <v>5</v>
      </c>
      <c r="Q204" s="40">
        <f>AVERAGE(M204:P204)</f>
        <v>5</v>
      </c>
      <c r="R204" s="16">
        <f t="shared" si="50"/>
        <v>5.25</v>
      </c>
      <c r="T204" s="6">
        <f t="shared" si="56"/>
        <v>2.8192017712104983E-5</v>
      </c>
      <c r="V204" s="23">
        <f>+claims!D204</f>
        <v>0</v>
      </c>
      <c r="W204" s="23">
        <f>+claims!E204</f>
        <v>0</v>
      </c>
      <c r="X204" s="23">
        <f>+claims!F204</f>
        <v>0</v>
      </c>
      <c r="Z204" s="6">
        <f t="shared" si="51"/>
        <v>0</v>
      </c>
      <c r="AA204" s="6">
        <f t="shared" si="52"/>
        <v>0</v>
      </c>
      <c r="AB204" s="6">
        <f t="shared" si="53"/>
        <v>0</v>
      </c>
      <c r="AD204" s="6">
        <f t="shared" si="55"/>
        <v>0</v>
      </c>
    </row>
    <row r="205" spans="1:30" outlineLevel="1">
      <c r="A205" t="s">
        <v>330</v>
      </c>
      <c r="B205" t="s">
        <v>331</v>
      </c>
      <c r="C205" s="40"/>
      <c r="D205" s="40" t="s">
        <v>331</v>
      </c>
      <c r="E205" s="40"/>
      <c r="F205" s="40">
        <v>17</v>
      </c>
      <c r="G205" s="40">
        <f t="shared" si="47"/>
        <v>17</v>
      </c>
      <c r="H205" s="40"/>
      <c r="I205" s="40" t="s">
        <v>331</v>
      </c>
      <c r="J205" s="40"/>
      <c r="K205" s="69">
        <v>17</v>
      </c>
      <c r="L205" s="40">
        <f t="shared" si="49"/>
        <v>17</v>
      </c>
      <c r="M205" s="40"/>
      <c r="N205" s="40" t="s">
        <v>331</v>
      </c>
      <c r="O205" s="40"/>
      <c r="P205" s="69">
        <v>18</v>
      </c>
      <c r="Q205" s="40">
        <f t="shared" ref="Q205:Q238" si="57">AVERAGE(M205:P205)</f>
        <v>18</v>
      </c>
      <c r="R205" s="16">
        <f t="shared" si="50"/>
        <v>17.5</v>
      </c>
      <c r="T205" s="6">
        <f t="shared" si="56"/>
        <v>9.3973392373683271E-5</v>
      </c>
      <c r="V205" s="23">
        <f>+claims!D205</f>
        <v>0</v>
      </c>
      <c r="W205" s="23">
        <f>+claims!E205</f>
        <v>1</v>
      </c>
      <c r="X205" s="23">
        <f>+claims!F205</f>
        <v>0</v>
      </c>
      <c r="Z205" s="6">
        <f t="shared" si="51"/>
        <v>0</v>
      </c>
      <c r="AA205" s="6">
        <f t="shared" si="52"/>
        <v>0.01</v>
      </c>
      <c r="AB205" s="6">
        <f t="shared" si="53"/>
        <v>0</v>
      </c>
      <c r="AD205" s="6">
        <f t="shared" si="55"/>
        <v>3.3333333333333335E-3</v>
      </c>
    </row>
    <row r="206" spans="1:30" outlineLevel="1">
      <c r="A206" t="s">
        <v>510</v>
      </c>
      <c r="B206" t="s">
        <v>508</v>
      </c>
      <c r="C206" s="40"/>
      <c r="D206" s="40" t="s">
        <v>508</v>
      </c>
      <c r="E206" s="40"/>
      <c r="F206" s="40">
        <v>3</v>
      </c>
      <c r="G206" s="40">
        <f t="shared" si="47"/>
        <v>3</v>
      </c>
      <c r="H206" s="40"/>
      <c r="I206" s="40" t="s">
        <v>508</v>
      </c>
      <c r="J206" s="40"/>
      <c r="K206" s="69">
        <v>5</v>
      </c>
      <c r="L206" s="40">
        <f>AVERAGE(H206:K206)</f>
        <v>5</v>
      </c>
      <c r="M206" s="40"/>
      <c r="N206" s="40" t="s">
        <v>508</v>
      </c>
      <c r="O206" s="40"/>
      <c r="P206" s="69">
        <v>5</v>
      </c>
      <c r="Q206" s="40">
        <f>AVERAGE(M206:P206)</f>
        <v>5</v>
      </c>
      <c r="R206" s="16">
        <f>IF(G206&gt;0,(+G206+(L206*2)+(Q206*3))/6,IF(L206&gt;0,((L206*2)+(Q206*3))/5,Q206))</f>
        <v>4.666666666666667</v>
      </c>
      <c r="T206" s="6">
        <f t="shared" si="56"/>
        <v>2.5059571299648876E-5</v>
      </c>
      <c r="V206" s="23">
        <f>+claims!D206</f>
        <v>0</v>
      </c>
      <c r="W206" s="23">
        <f>+claims!E206</f>
        <v>0</v>
      </c>
      <c r="X206" s="23">
        <f>+claims!F206</f>
        <v>0</v>
      </c>
      <c r="Z206" s="6">
        <f>IF(G206&gt;100,IF(V206&lt;1,0,+V206/G206),IF(V206&lt;1,0,+V206/100))</f>
        <v>0</v>
      </c>
      <c r="AA206" s="6">
        <f>IF(L206&gt;100,IF(W206&lt;1,0,+W206/L206),IF(W206&lt;1,0,+W206/100))</f>
        <v>0</v>
      </c>
      <c r="AB206" s="6">
        <f>IF(Q206&gt;100,IF(X206&lt;1,0,+X206/Q206),IF(X206&lt;1,0,+X206/100))</f>
        <v>0</v>
      </c>
      <c r="AD206" s="6">
        <f t="shared" si="55"/>
        <v>0</v>
      </c>
    </row>
    <row r="207" spans="1:30" outlineLevel="1">
      <c r="A207" t="s">
        <v>332</v>
      </c>
      <c r="B207" t="s">
        <v>333</v>
      </c>
      <c r="C207" s="40"/>
      <c r="D207" s="40" t="s">
        <v>333</v>
      </c>
      <c r="E207" s="40"/>
      <c r="F207" s="40">
        <v>20.5</v>
      </c>
      <c r="G207" s="40">
        <f t="shared" si="47"/>
        <v>20.5</v>
      </c>
      <c r="H207" s="40"/>
      <c r="I207" s="40" t="s">
        <v>333</v>
      </c>
      <c r="J207" s="40"/>
      <c r="K207" s="69">
        <v>21.5</v>
      </c>
      <c r="L207" s="40">
        <f t="shared" ref="L207:L214" si="58">AVERAGE(H207:K207)</f>
        <v>21.5</v>
      </c>
      <c r="M207" s="40"/>
      <c r="N207" s="40" t="s">
        <v>333</v>
      </c>
      <c r="O207" s="40"/>
      <c r="P207" s="69">
        <v>22</v>
      </c>
      <c r="Q207" s="40">
        <f t="shared" si="57"/>
        <v>22</v>
      </c>
      <c r="R207" s="16">
        <f t="shared" si="50"/>
        <v>21.583333333333332</v>
      </c>
      <c r="T207" s="6">
        <f t="shared" si="56"/>
        <v>1.1590051726087603E-4</v>
      </c>
      <c r="V207" s="23">
        <f>+claims!D207</f>
        <v>1</v>
      </c>
      <c r="W207" s="23">
        <f>+claims!E207</f>
        <v>0</v>
      </c>
      <c r="X207" s="23">
        <f>+claims!F207</f>
        <v>0</v>
      </c>
      <c r="Z207" s="6">
        <f t="shared" si="51"/>
        <v>0.01</v>
      </c>
      <c r="AA207" s="6">
        <f t="shared" si="52"/>
        <v>0</v>
      </c>
      <c r="AB207" s="6">
        <f t="shared" si="53"/>
        <v>0</v>
      </c>
      <c r="AD207" s="6">
        <f t="shared" si="55"/>
        <v>1.6666666666666668E-3</v>
      </c>
    </row>
    <row r="208" spans="1:30" outlineLevel="1">
      <c r="A208" t="s">
        <v>334</v>
      </c>
      <c r="B208" t="s">
        <v>335</v>
      </c>
      <c r="C208" s="40"/>
      <c r="D208" s="40" t="s">
        <v>335</v>
      </c>
      <c r="E208" s="40"/>
      <c r="F208" s="40">
        <v>24</v>
      </c>
      <c r="G208" s="40">
        <f t="shared" si="47"/>
        <v>24</v>
      </c>
      <c r="H208" s="40"/>
      <c r="I208" s="40" t="s">
        <v>335</v>
      </c>
      <c r="J208" s="40"/>
      <c r="K208" s="69">
        <v>24.5</v>
      </c>
      <c r="L208" s="40">
        <f t="shared" si="58"/>
        <v>24.5</v>
      </c>
      <c r="M208" s="40"/>
      <c r="N208" s="40" t="s">
        <v>335</v>
      </c>
      <c r="O208" s="40"/>
      <c r="P208" s="69">
        <v>25</v>
      </c>
      <c r="Q208" s="40">
        <f t="shared" si="57"/>
        <v>25</v>
      </c>
      <c r="R208" s="16">
        <f t="shared" si="50"/>
        <v>24.666666666666668</v>
      </c>
      <c r="T208" s="6">
        <f t="shared" si="56"/>
        <v>1.3245773401242977E-4</v>
      </c>
      <c r="V208" s="23">
        <f>+claims!D208</f>
        <v>1</v>
      </c>
      <c r="W208" s="23">
        <f>+claims!E208</f>
        <v>0</v>
      </c>
      <c r="X208" s="23">
        <f>+claims!F208</f>
        <v>0</v>
      </c>
      <c r="Z208" s="6">
        <f t="shared" si="51"/>
        <v>0.01</v>
      </c>
      <c r="AA208" s="6">
        <f t="shared" si="52"/>
        <v>0</v>
      </c>
      <c r="AB208" s="6">
        <f t="shared" si="53"/>
        <v>0</v>
      </c>
      <c r="AD208" s="6">
        <f t="shared" si="55"/>
        <v>1.6666666666666668E-3</v>
      </c>
    </row>
    <row r="209" spans="1:30" outlineLevel="1">
      <c r="A209" t="s">
        <v>336</v>
      </c>
      <c r="B209" t="s">
        <v>337</v>
      </c>
      <c r="C209" s="40"/>
      <c r="D209" s="40" t="s">
        <v>337</v>
      </c>
      <c r="E209" s="40"/>
      <c r="F209" s="40">
        <v>13</v>
      </c>
      <c r="G209" s="40">
        <f t="shared" si="47"/>
        <v>13</v>
      </c>
      <c r="H209" s="40"/>
      <c r="I209" s="40" t="s">
        <v>337</v>
      </c>
      <c r="J209" s="40"/>
      <c r="K209" s="69">
        <v>13</v>
      </c>
      <c r="L209" s="40">
        <f t="shared" si="58"/>
        <v>13</v>
      </c>
      <c r="M209" s="40"/>
      <c r="N209" s="40" t="s">
        <v>337</v>
      </c>
      <c r="O209" s="40"/>
      <c r="P209" s="69">
        <v>13</v>
      </c>
      <c r="Q209" s="40">
        <f t="shared" si="57"/>
        <v>13</v>
      </c>
      <c r="R209" s="16">
        <f t="shared" si="50"/>
        <v>13</v>
      </c>
      <c r="T209" s="6">
        <f t="shared" si="56"/>
        <v>6.9808805763307578E-5</v>
      </c>
      <c r="V209" s="23">
        <f>+claims!D209</f>
        <v>0</v>
      </c>
      <c r="W209" s="23">
        <f>+claims!E209</f>
        <v>0</v>
      </c>
      <c r="X209" s="23">
        <f>+claims!F209</f>
        <v>0</v>
      </c>
      <c r="Z209" s="6">
        <f t="shared" si="51"/>
        <v>0</v>
      </c>
      <c r="AA209" s="6">
        <f t="shared" si="52"/>
        <v>0</v>
      </c>
      <c r="AB209" s="6">
        <f t="shared" si="53"/>
        <v>0</v>
      </c>
      <c r="AD209" s="6">
        <f t="shared" si="55"/>
        <v>0</v>
      </c>
    </row>
    <row r="210" spans="1:30" outlineLevel="1">
      <c r="A210" t="s">
        <v>338</v>
      </c>
      <c r="B210" t="s">
        <v>339</v>
      </c>
      <c r="C210" s="40"/>
      <c r="D210" s="40" t="s">
        <v>339</v>
      </c>
      <c r="E210" s="40"/>
      <c r="F210" s="40">
        <v>3</v>
      </c>
      <c r="G210" s="40">
        <f t="shared" si="47"/>
        <v>3</v>
      </c>
      <c r="H210" s="40"/>
      <c r="I210" s="40" t="s">
        <v>339</v>
      </c>
      <c r="J210" s="40"/>
      <c r="K210" s="69">
        <v>3</v>
      </c>
      <c r="L210" s="40">
        <f t="shared" si="58"/>
        <v>3</v>
      </c>
      <c r="M210" s="40"/>
      <c r="N210" s="40" t="s">
        <v>339</v>
      </c>
      <c r="O210" s="40"/>
      <c r="P210" s="69">
        <v>3</v>
      </c>
      <c r="Q210" s="40">
        <f t="shared" si="57"/>
        <v>3</v>
      </c>
      <c r="R210" s="16">
        <f t="shared" si="50"/>
        <v>3</v>
      </c>
      <c r="T210" s="6">
        <f t="shared" si="56"/>
        <v>1.6109724406917133E-5</v>
      </c>
      <c r="V210" s="23">
        <f>+claims!D210</f>
        <v>0</v>
      </c>
      <c r="W210" s="23">
        <f>+claims!E210</f>
        <v>0</v>
      </c>
      <c r="X210" s="23">
        <f>+claims!F210</f>
        <v>0</v>
      </c>
      <c r="Z210" s="6">
        <f t="shared" si="51"/>
        <v>0</v>
      </c>
      <c r="AA210" s="6">
        <f t="shared" si="52"/>
        <v>0</v>
      </c>
      <c r="AB210" s="6">
        <f t="shared" si="53"/>
        <v>0</v>
      </c>
      <c r="AD210" s="6">
        <f t="shared" si="55"/>
        <v>0</v>
      </c>
    </row>
    <row r="211" spans="1:30" outlineLevel="1">
      <c r="A211" t="s">
        <v>340</v>
      </c>
      <c r="B211" t="s">
        <v>341</v>
      </c>
      <c r="C211" s="40"/>
      <c r="D211" s="40" t="s">
        <v>341</v>
      </c>
      <c r="E211" s="40"/>
      <c r="F211" s="40">
        <v>49.5</v>
      </c>
      <c r="G211" s="40">
        <f t="shared" ref="G211:G214" si="59">AVERAGE(C211:F211)</f>
        <v>49.5</v>
      </c>
      <c r="H211" s="40"/>
      <c r="I211" s="40" t="s">
        <v>341</v>
      </c>
      <c r="J211" s="40"/>
      <c r="K211" s="69">
        <v>50</v>
      </c>
      <c r="L211" s="40">
        <f t="shared" si="58"/>
        <v>50</v>
      </c>
      <c r="M211" s="40"/>
      <c r="N211" s="40" t="s">
        <v>341</v>
      </c>
      <c r="O211" s="40"/>
      <c r="P211" s="69">
        <v>52</v>
      </c>
      <c r="Q211" s="40">
        <f t="shared" si="57"/>
        <v>52</v>
      </c>
      <c r="R211" s="16">
        <f t="shared" si="50"/>
        <v>50.916666666666664</v>
      </c>
      <c r="T211" s="6">
        <f t="shared" si="56"/>
        <v>2.7341782257295466E-4</v>
      </c>
      <c r="V211" s="23">
        <f>+claims!D211</f>
        <v>0</v>
      </c>
      <c r="W211" s="23">
        <f>+claims!E211</f>
        <v>1</v>
      </c>
      <c r="X211" s="23">
        <f>+claims!F211</f>
        <v>1</v>
      </c>
      <c r="Z211" s="6">
        <f t="shared" si="51"/>
        <v>0</v>
      </c>
      <c r="AA211" s="6">
        <f t="shared" si="52"/>
        <v>0.01</v>
      </c>
      <c r="AB211" s="6">
        <f t="shared" si="53"/>
        <v>0.01</v>
      </c>
      <c r="AD211" s="6">
        <f t="shared" si="55"/>
        <v>8.3333333333333332E-3</v>
      </c>
    </row>
    <row r="212" spans="1:30" outlineLevel="1">
      <c r="A212" t="s">
        <v>342</v>
      </c>
      <c r="B212" t="s">
        <v>343</v>
      </c>
      <c r="C212" s="40"/>
      <c r="D212" s="40" t="s">
        <v>343</v>
      </c>
      <c r="E212" s="40"/>
      <c r="F212" s="40">
        <v>33.5</v>
      </c>
      <c r="G212" s="40">
        <f t="shared" si="59"/>
        <v>33.5</v>
      </c>
      <c r="H212" s="40"/>
      <c r="I212" s="40" t="s">
        <v>343</v>
      </c>
      <c r="J212" s="40"/>
      <c r="K212" s="69">
        <v>26.5</v>
      </c>
      <c r="L212" s="40">
        <f t="shared" si="58"/>
        <v>26.5</v>
      </c>
      <c r="M212" s="40"/>
      <c r="N212" s="40" t="s">
        <v>343</v>
      </c>
      <c r="O212" s="40"/>
      <c r="P212" s="69">
        <v>32</v>
      </c>
      <c r="Q212" s="40">
        <f t="shared" si="57"/>
        <v>32</v>
      </c>
      <c r="R212" s="16">
        <f t="shared" si="50"/>
        <v>30.416666666666668</v>
      </c>
      <c r="T212" s="6">
        <f t="shared" si="56"/>
        <v>1.6333470579235428E-4</v>
      </c>
      <c r="V212" s="23">
        <f>+claims!D212</f>
        <v>1</v>
      </c>
      <c r="W212" s="23">
        <f>+claims!E212</f>
        <v>0</v>
      </c>
      <c r="X212" s="23">
        <f>+claims!F212</f>
        <v>0</v>
      </c>
      <c r="Z212" s="6">
        <f t="shared" si="51"/>
        <v>0.01</v>
      </c>
      <c r="AA212" s="6">
        <f t="shared" si="52"/>
        <v>0</v>
      </c>
      <c r="AB212" s="6">
        <f t="shared" si="53"/>
        <v>0</v>
      </c>
      <c r="AD212" s="6">
        <f t="shared" si="55"/>
        <v>1.6666666666666668E-3</v>
      </c>
    </row>
    <row r="213" spans="1:30" outlineLevel="1">
      <c r="A213" t="s">
        <v>344</v>
      </c>
      <c r="B213" t="s">
        <v>345</v>
      </c>
      <c r="C213" s="40"/>
      <c r="D213" s="40" t="s">
        <v>345</v>
      </c>
      <c r="E213" s="40"/>
      <c r="F213" s="40">
        <v>13</v>
      </c>
      <c r="G213" s="40">
        <f t="shared" si="59"/>
        <v>13</v>
      </c>
      <c r="H213" s="40"/>
      <c r="I213" s="40" t="s">
        <v>345</v>
      </c>
      <c r="J213" s="40"/>
      <c r="K213" s="69">
        <v>13.5</v>
      </c>
      <c r="L213" s="40">
        <f t="shared" si="58"/>
        <v>13.5</v>
      </c>
      <c r="M213" s="40"/>
      <c r="N213" s="40" t="s">
        <v>345</v>
      </c>
      <c r="O213" s="40"/>
      <c r="P213" s="69">
        <v>10.5</v>
      </c>
      <c r="Q213" s="40">
        <f t="shared" si="57"/>
        <v>10.5</v>
      </c>
      <c r="R213" s="16">
        <f t="shared" si="50"/>
        <v>11.916666666666666</v>
      </c>
      <c r="T213" s="6">
        <f t="shared" si="56"/>
        <v>6.3991405283031938E-5</v>
      </c>
      <c r="V213" s="23">
        <f>+claims!D213</f>
        <v>2</v>
      </c>
      <c r="W213" s="23">
        <f>+claims!E213</f>
        <v>0</v>
      </c>
      <c r="X213" s="23">
        <f>+claims!F213</f>
        <v>0</v>
      </c>
      <c r="Z213" s="6">
        <f t="shared" si="51"/>
        <v>0.02</v>
      </c>
      <c r="AA213" s="6">
        <f t="shared" si="52"/>
        <v>0</v>
      </c>
      <c r="AB213" s="6">
        <f t="shared" si="53"/>
        <v>0</v>
      </c>
      <c r="AD213" s="6">
        <f t="shared" si="55"/>
        <v>3.3333333333333335E-3</v>
      </c>
    </row>
    <row r="214" spans="1:30" outlineLevel="1">
      <c r="A214" t="s">
        <v>346</v>
      </c>
      <c r="B214" t="s">
        <v>347</v>
      </c>
      <c r="C214" s="40"/>
      <c r="D214" s="40" t="s">
        <v>347</v>
      </c>
      <c r="E214" s="40"/>
      <c r="F214" s="40">
        <v>159.5</v>
      </c>
      <c r="G214" s="40">
        <f t="shared" si="59"/>
        <v>159.5</v>
      </c>
      <c r="H214" s="40"/>
      <c r="I214" s="40" t="s">
        <v>347</v>
      </c>
      <c r="J214" s="40"/>
      <c r="K214" s="69">
        <v>162</v>
      </c>
      <c r="L214" s="40">
        <f t="shared" si="58"/>
        <v>162</v>
      </c>
      <c r="M214" s="40"/>
      <c r="N214" s="40" t="s">
        <v>347</v>
      </c>
      <c r="O214" s="40"/>
      <c r="P214" s="69">
        <v>159.5</v>
      </c>
      <c r="Q214" s="40">
        <f t="shared" si="57"/>
        <v>159.5</v>
      </c>
      <c r="R214" s="16">
        <f t="shared" si="50"/>
        <v>160.33333333333334</v>
      </c>
      <c r="T214" s="6">
        <f t="shared" si="56"/>
        <v>8.6097527108079349E-4</v>
      </c>
      <c r="V214" s="23">
        <f>+claims!D214</f>
        <v>3</v>
      </c>
      <c r="W214" s="23">
        <f>+claims!E214</f>
        <v>8</v>
      </c>
      <c r="X214" s="23">
        <f>+claims!F214</f>
        <v>3</v>
      </c>
      <c r="Z214" s="6">
        <f t="shared" si="51"/>
        <v>1.8808777429467086E-2</v>
      </c>
      <c r="AA214" s="6">
        <f t="shared" si="52"/>
        <v>4.9382716049382713E-2</v>
      </c>
      <c r="AB214" s="6">
        <f t="shared" si="53"/>
        <v>1.8808777429467086E-2</v>
      </c>
      <c r="AD214" s="6">
        <f t="shared" si="55"/>
        <v>2.9000090302772296E-2</v>
      </c>
    </row>
    <row r="215" spans="1:30" outlineLevel="1">
      <c r="A215" t="s">
        <v>489</v>
      </c>
      <c r="B215" t="s">
        <v>351</v>
      </c>
      <c r="C215" s="40"/>
      <c r="D215" s="40" t="s">
        <v>351</v>
      </c>
      <c r="E215" s="40"/>
      <c r="F215" s="40">
        <v>20</v>
      </c>
      <c r="G215" s="40">
        <f>AVERAGE(C215:F215)</f>
        <v>20</v>
      </c>
      <c r="H215" s="40"/>
      <c r="I215" s="40" t="s">
        <v>351</v>
      </c>
      <c r="J215" s="40"/>
      <c r="K215" s="69">
        <v>23</v>
      </c>
      <c r="L215" s="40">
        <f>AVERAGE(H215:K215)</f>
        <v>23</v>
      </c>
      <c r="M215" s="40"/>
      <c r="N215" s="40" t="s">
        <v>351</v>
      </c>
      <c r="O215" s="40"/>
      <c r="P215" s="69">
        <v>22</v>
      </c>
      <c r="Q215" s="40">
        <f>AVERAGE(M215:P215)</f>
        <v>22</v>
      </c>
      <c r="R215" s="16">
        <f>IF(G215&gt;0,(+G215+(L215*2)+(Q215*3))/6,IF(L215&gt;0,((L215*2)+(Q215*3))/5,Q215))</f>
        <v>22</v>
      </c>
      <c r="T215" s="6">
        <f t="shared" si="56"/>
        <v>1.1813797898405898E-4</v>
      </c>
      <c r="V215" s="23">
        <f>+claims!D215</f>
        <v>0</v>
      </c>
      <c r="W215" s="23">
        <f>+claims!E215</f>
        <v>0</v>
      </c>
      <c r="X215" s="23">
        <f>+claims!F215</f>
        <v>0</v>
      </c>
      <c r="Z215" s="6">
        <f>IF(G215&gt;100,IF(V215&lt;1,0,+V215/G215),IF(V215&lt;1,0,+V215/100))</f>
        <v>0</v>
      </c>
      <c r="AA215" s="6">
        <f>IF(L215&gt;100,IF(W215&lt;1,0,+W215/L215),IF(W215&lt;1,0,+W215/100))</f>
        <v>0</v>
      </c>
      <c r="AB215" s="6">
        <f>IF(Q215&gt;100,IF(X215&lt;1,0,+X215/Q215),IF(X215&lt;1,0,+X215/100))</f>
        <v>0</v>
      </c>
      <c r="AD215" s="6">
        <f t="shared" si="55"/>
        <v>0</v>
      </c>
    </row>
    <row r="216" spans="1:30" outlineLevel="1">
      <c r="A216" t="s">
        <v>490</v>
      </c>
      <c r="B216" t="s">
        <v>352</v>
      </c>
      <c r="C216" s="40"/>
      <c r="D216" s="40" t="s">
        <v>352</v>
      </c>
      <c r="E216" s="40"/>
      <c r="F216" s="40">
        <v>10</v>
      </c>
      <c r="G216" s="40">
        <f>AVERAGE(C216:F216)</f>
        <v>10</v>
      </c>
      <c r="H216" s="40"/>
      <c r="I216" s="40" t="s">
        <v>352</v>
      </c>
      <c r="J216" s="40"/>
      <c r="K216" s="69">
        <v>10</v>
      </c>
      <c r="L216" s="40">
        <f>AVERAGE(H216:K216)</f>
        <v>10</v>
      </c>
      <c r="M216" s="40"/>
      <c r="N216" s="40" t="s">
        <v>352</v>
      </c>
      <c r="O216" s="40"/>
      <c r="P216" s="69">
        <v>10</v>
      </c>
      <c r="Q216" s="40">
        <f>AVERAGE(M216:P216)</f>
        <v>10</v>
      </c>
      <c r="R216" s="16">
        <f>IF(G216&gt;0,(+G216+(L216*2)+(Q216*3))/6,IF(L216&gt;0,((L216*2)+(Q216*3))/5,Q216))</f>
        <v>10</v>
      </c>
      <c r="T216" s="6">
        <f t="shared" si="56"/>
        <v>5.3699081356390444E-5</v>
      </c>
      <c r="V216" s="23">
        <f>+claims!D216</f>
        <v>0</v>
      </c>
      <c r="W216" s="23">
        <f>+claims!E216</f>
        <v>0</v>
      </c>
      <c r="X216" s="23">
        <f>+claims!F216</f>
        <v>0</v>
      </c>
      <c r="Z216" s="6">
        <f>IF(G216&gt;100,IF(V216&lt;1,0,+V216/G216),IF(V216&lt;1,0,+V216/100))</f>
        <v>0</v>
      </c>
      <c r="AA216" s="6">
        <f>IF(L216&gt;100,IF(W216&lt;1,0,+W216/L216),IF(W216&lt;1,0,+W216/100))</f>
        <v>0</v>
      </c>
      <c r="AB216" s="6">
        <f>IF(Q216&gt;100,IF(X216&lt;1,0,+X216/Q216),IF(X216&lt;1,0,+X216/100))</f>
        <v>0</v>
      </c>
      <c r="AD216" s="6">
        <f t="shared" si="55"/>
        <v>0</v>
      </c>
    </row>
    <row r="217" spans="1:30" outlineLevel="1">
      <c r="A217" t="s">
        <v>491</v>
      </c>
      <c r="B217" t="s">
        <v>348</v>
      </c>
      <c r="C217" s="40"/>
      <c r="D217" s="40" t="s">
        <v>348</v>
      </c>
      <c r="E217" s="40"/>
      <c r="F217" s="40">
        <v>5.5</v>
      </c>
      <c r="G217" s="40">
        <f t="shared" ref="G217:G232" si="60">AVERAGE(C217:F217)</f>
        <v>5.5</v>
      </c>
      <c r="H217" s="40"/>
      <c r="I217" s="40" t="s">
        <v>348</v>
      </c>
      <c r="J217" s="40"/>
      <c r="K217" s="69">
        <v>6</v>
      </c>
      <c r="L217" s="40">
        <f t="shared" ref="L217:L232" si="61">AVERAGE(H217:K217)</f>
        <v>6</v>
      </c>
      <c r="M217" s="40"/>
      <c r="N217" s="40" t="s">
        <v>348</v>
      </c>
      <c r="O217" s="40"/>
      <c r="P217" s="69">
        <v>6</v>
      </c>
      <c r="Q217" s="40">
        <f t="shared" si="57"/>
        <v>6</v>
      </c>
      <c r="R217" s="16">
        <f t="shared" si="50"/>
        <v>5.916666666666667</v>
      </c>
      <c r="T217" s="6">
        <f t="shared" si="56"/>
        <v>3.1771956469197678E-5</v>
      </c>
      <c r="V217" s="23">
        <f>+claims!D217</f>
        <v>0</v>
      </c>
      <c r="W217" s="23">
        <f>+claims!E217</f>
        <v>0</v>
      </c>
      <c r="X217" s="23">
        <f>+claims!F217</f>
        <v>0</v>
      </c>
      <c r="Z217" s="6">
        <f t="shared" si="51"/>
        <v>0</v>
      </c>
      <c r="AA217" s="6">
        <f t="shared" si="52"/>
        <v>0</v>
      </c>
      <c r="AB217" s="6">
        <f t="shared" si="53"/>
        <v>0</v>
      </c>
      <c r="AD217" s="6">
        <f t="shared" si="55"/>
        <v>0</v>
      </c>
    </row>
    <row r="218" spans="1:30" outlineLevel="1">
      <c r="A218" t="s">
        <v>350</v>
      </c>
      <c r="B218" t="s">
        <v>349</v>
      </c>
      <c r="C218" s="40"/>
      <c r="D218" s="40" t="s">
        <v>349</v>
      </c>
      <c r="E218" s="40"/>
      <c r="F218" s="40">
        <v>60</v>
      </c>
      <c r="G218" s="40">
        <f t="shared" si="60"/>
        <v>60</v>
      </c>
      <c r="H218" s="40"/>
      <c r="I218" s="40" t="s">
        <v>349</v>
      </c>
      <c r="J218" s="40"/>
      <c r="K218" s="69">
        <v>64</v>
      </c>
      <c r="L218" s="40">
        <f t="shared" si="61"/>
        <v>64</v>
      </c>
      <c r="M218" s="40"/>
      <c r="N218" s="40" t="s">
        <v>349</v>
      </c>
      <c r="O218" s="40"/>
      <c r="P218" s="69">
        <v>63</v>
      </c>
      <c r="Q218" s="40">
        <f t="shared" si="57"/>
        <v>63</v>
      </c>
      <c r="R218" s="16">
        <f t="shared" si="50"/>
        <v>62.833333333333336</v>
      </c>
      <c r="T218" s="6">
        <f t="shared" si="56"/>
        <v>3.3740922785598662E-4</v>
      </c>
      <c r="V218" s="23">
        <f>+claims!D218</f>
        <v>7</v>
      </c>
      <c r="W218" s="23">
        <f>+claims!E218</f>
        <v>2</v>
      </c>
      <c r="X218" s="23">
        <f>+claims!F218</f>
        <v>0</v>
      </c>
      <c r="Z218" s="6">
        <f t="shared" si="51"/>
        <v>7.0000000000000007E-2</v>
      </c>
      <c r="AA218" s="6">
        <f t="shared" si="52"/>
        <v>0.02</v>
      </c>
      <c r="AB218" s="6">
        <f t="shared" si="53"/>
        <v>0</v>
      </c>
      <c r="AD218" s="6">
        <f t="shared" si="55"/>
        <v>1.8333333333333337E-2</v>
      </c>
    </row>
    <row r="219" spans="1:30" outlineLevel="1">
      <c r="A219" t="s">
        <v>353</v>
      </c>
      <c r="B219" t="s">
        <v>354</v>
      </c>
      <c r="C219" s="40"/>
      <c r="D219" s="40" t="s">
        <v>354</v>
      </c>
      <c r="E219" s="40"/>
      <c r="F219" s="40">
        <v>51.5</v>
      </c>
      <c r="G219" s="40">
        <f t="shared" si="60"/>
        <v>51.5</v>
      </c>
      <c r="H219" s="40"/>
      <c r="I219" s="40" t="s">
        <v>354</v>
      </c>
      <c r="J219" s="40"/>
      <c r="K219" s="69">
        <v>51</v>
      </c>
      <c r="L219" s="40">
        <f t="shared" si="61"/>
        <v>51</v>
      </c>
      <c r="M219" s="40"/>
      <c r="N219" s="40" t="s">
        <v>354</v>
      </c>
      <c r="O219" s="40"/>
      <c r="P219" s="69">
        <v>36</v>
      </c>
      <c r="Q219" s="40">
        <f t="shared" si="57"/>
        <v>36</v>
      </c>
      <c r="R219" s="16">
        <f t="shared" si="50"/>
        <v>43.583333333333336</v>
      </c>
      <c r="T219" s="6">
        <f t="shared" si="56"/>
        <v>2.3403849624493503E-4</v>
      </c>
      <c r="V219" s="23">
        <f>+claims!D219</f>
        <v>1</v>
      </c>
      <c r="W219" s="23">
        <f>+claims!E219</f>
        <v>1</v>
      </c>
      <c r="X219" s="23">
        <f>+claims!F219</f>
        <v>0</v>
      </c>
      <c r="Z219" s="6">
        <f t="shared" si="51"/>
        <v>0.01</v>
      </c>
      <c r="AA219" s="6">
        <f t="shared" si="52"/>
        <v>0.01</v>
      </c>
      <c r="AB219" s="6">
        <f t="shared" si="53"/>
        <v>0</v>
      </c>
      <c r="AD219" s="6">
        <f t="shared" si="55"/>
        <v>5.0000000000000001E-3</v>
      </c>
    </row>
    <row r="220" spans="1:30" outlineLevel="1">
      <c r="A220" t="s">
        <v>355</v>
      </c>
      <c r="B220" t="s">
        <v>356</v>
      </c>
      <c r="C220" s="40"/>
      <c r="D220" s="40" t="s">
        <v>356</v>
      </c>
      <c r="E220" s="40"/>
      <c r="F220" s="40">
        <v>7</v>
      </c>
      <c r="G220" s="40">
        <f t="shared" si="60"/>
        <v>7</v>
      </c>
      <c r="H220" s="40"/>
      <c r="I220" s="40" t="s">
        <v>356</v>
      </c>
      <c r="J220" s="40"/>
      <c r="K220" s="69">
        <v>7</v>
      </c>
      <c r="L220" s="40">
        <f t="shared" si="61"/>
        <v>7</v>
      </c>
      <c r="M220" s="40"/>
      <c r="N220" s="40" t="s">
        <v>356</v>
      </c>
      <c r="O220" s="40"/>
      <c r="P220" s="69">
        <v>7</v>
      </c>
      <c r="Q220" s="40">
        <f t="shared" si="57"/>
        <v>7</v>
      </c>
      <c r="R220" s="16">
        <f t="shared" si="50"/>
        <v>7</v>
      </c>
      <c r="T220" s="6">
        <f t="shared" si="56"/>
        <v>3.7589356949473311E-5</v>
      </c>
      <c r="V220" s="23">
        <f>+claims!D220</f>
        <v>0</v>
      </c>
      <c r="W220" s="23">
        <f>+claims!E220</f>
        <v>0</v>
      </c>
      <c r="X220" s="23">
        <f>+claims!F220</f>
        <v>0</v>
      </c>
      <c r="Z220" s="6">
        <f t="shared" si="51"/>
        <v>0</v>
      </c>
      <c r="AA220" s="6">
        <f t="shared" si="52"/>
        <v>0</v>
      </c>
      <c r="AB220" s="6">
        <f t="shared" si="53"/>
        <v>0</v>
      </c>
      <c r="AD220" s="6">
        <f t="shared" si="55"/>
        <v>0</v>
      </c>
    </row>
    <row r="221" spans="1:30" outlineLevel="1">
      <c r="A221" t="s">
        <v>357</v>
      </c>
      <c r="B221" t="s">
        <v>358</v>
      </c>
      <c r="C221" s="40"/>
      <c r="D221" s="40" t="s">
        <v>358</v>
      </c>
      <c r="E221" s="40"/>
      <c r="F221" s="40">
        <v>9</v>
      </c>
      <c r="G221" s="40">
        <f t="shared" si="60"/>
        <v>9</v>
      </c>
      <c r="H221" s="40"/>
      <c r="I221" s="40" t="s">
        <v>358</v>
      </c>
      <c r="J221" s="40"/>
      <c r="K221" s="69">
        <v>7</v>
      </c>
      <c r="L221" s="40">
        <f t="shared" si="61"/>
        <v>7</v>
      </c>
      <c r="M221" s="40"/>
      <c r="N221" s="40" t="s">
        <v>358</v>
      </c>
      <c r="O221" s="40"/>
      <c r="P221" s="69">
        <v>7</v>
      </c>
      <c r="Q221" s="40">
        <f t="shared" si="57"/>
        <v>7</v>
      </c>
      <c r="R221" s="16">
        <f t="shared" si="50"/>
        <v>7.333333333333333</v>
      </c>
      <c r="T221" s="6">
        <f t="shared" si="56"/>
        <v>3.9379326328019657E-5</v>
      </c>
      <c r="V221" s="23">
        <f>+claims!D221</f>
        <v>0</v>
      </c>
      <c r="W221" s="23">
        <f>+claims!E221</f>
        <v>0</v>
      </c>
      <c r="X221" s="23">
        <f>+claims!F221</f>
        <v>0</v>
      </c>
      <c r="Z221" s="6">
        <f t="shared" si="51"/>
        <v>0</v>
      </c>
      <c r="AA221" s="6">
        <f t="shared" si="52"/>
        <v>0</v>
      </c>
      <c r="AB221" s="6">
        <f t="shared" si="53"/>
        <v>0</v>
      </c>
      <c r="AD221" s="6">
        <f t="shared" si="55"/>
        <v>0</v>
      </c>
    </row>
    <row r="222" spans="1:30" outlineLevel="1">
      <c r="A222" t="s">
        <v>359</v>
      </c>
      <c r="B222" t="s">
        <v>360</v>
      </c>
      <c r="C222" s="40"/>
      <c r="D222" s="40" t="s">
        <v>360</v>
      </c>
      <c r="E222" s="40"/>
      <c r="F222" s="40">
        <v>61.5</v>
      </c>
      <c r="G222" s="40">
        <f t="shared" si="60"/>
        <v>61.5</v>
      </c>
      <c r="H222" s="40"/>
      <c r="I222" s="40" t="s">
        <v>360</v>
      </c>
      <c r="J222" s="40"/>
      <c r="K222" s="69">
        <v>64</v>
      </c>
      <c r="L222" s="40">
        <f t="shared" si="61"/>
        <v>64</v>
      </c>
      <c r="M222" s="40"/>
      <c r="N222" s="40" t="s">
        <v>360</v>
      </c>
      <c r="O222" s="40"/>
      <c r="P222" s="69">
        <v>59</v>
      </c>
      <c r="Q222" s="40">
        <f t="shared" si="57"/>
        <v>59</v>
      </c>
      <c r="R222" s="16">
        <f t="shared" si="50"/>
        <v>61.083333333333336</v>
      </c>
      <c r="T222" s="6">
        <f t="shared" si="56"/>
        <v>3.2801188861861832E-4</v>
      </c>
      <c r="V222" s="23">
        <f>+claims!D222</f>
        <v>1</v>
      </c>
      <c r="W222" s="23">
        <f>+claims!E222</f>
        <v>1</v>
      </c>
      <c r="X222" s="23">
        <f>+claims!F222</f>
        <v>0</v>
      </c>
      <c r="Z222" s="6">
        <f t="shared" si="51"/>
        <v>0.01</v>
      </c>
      <c r="AA222" s="6">
        <f t="shared" si="52"/>
        <v>0.01</v>
      </c>
      <c r="AB222" s="6">
        <f t="shared" si="53"/>
        <v>0</v>
      </c>
      <c r="AD222" s="6">
        <f t="shared" si="55"/>
        <v>5.0000000000000001E-3</v>
      </c>
    </row>
    <row r="223" spans="1:30" outlineLevel="1">
      <c r="A223" t="s">
        <v>361</v>
      </c>
      <c r="B223" t="s">
        <v>362</v>
      </c>
      <c r="C223" s="40"/>
      <c r="D223" s="40" t="s">
        <v>362</v>
      </c>
      <c r="E223" s="40"/>
      <c r="F223" s="40">
        <v>10</v>
      </c>
      <c r="G223" s="40">
        <f t="shared" si="60"/>
        <v>10</v>
      </c>
      <c r="H223" s="40"/>
      <c r="I223" s="40" t="s">
        <v>362</v>
      </c>
      <c r="J223" s="40"/>
      <c r="K223" s="69">
        <v>10</v>
      </c>
      <c r="L223" s="40">
        <f t="shared" si="61"/>
        <v>10</v>
      </c>
      <c r="M223" s="40"/>
      <c r="N223" s="40" t="s">
        <v>362</v>
      </c>
      <c r="O223" s="40"/>
      <c r="P223" s="69">
        <v>8</v>
      </c>
      <c r="Q223" s="40">
        <f t="shared" si="57"/>
        <v>8</v>
      </c>
      <c r="R223" s="16">
        <f t="shared" si="50"/>
        <v>9</v>
      </c>
      <c r="T223" s="6">
        <f t="shared" si="56"/>
        <v>4.83291732207514E-5</v>
      </c>
      <c r="V223" s="23">
        <f>+claims!D223</f>
        <v>0</v>
      </c>
      <c r="W223" s="23">
        <f>+claims!E223</f>
        <v>0</v>
      </c>
      <c r="X223" s="23">
        <f>+claims!F223</f>
        <v>0</v>
      </c>
      <c r="Z223" s="6">
        <f t="shared" si="51"/>
        <v>0</v>
      </c>
      <c r="AA223" s="6">
        <f t="shared" si="52"/>
        <v>0</v>
      </c>
      <c r="AB223" s="6">
        <f t="shared" si="53"/>
        <v>0</v>
      </c>
      <c r="AD223" s="6">
        <f t="shared" si="55"/>
        <v>0</v>
      </c>
    </row>
    <row r="224" spans="1:30" outlineLevel="1">
      <c r="A224" t="s">
        <v>363</v>
      </c>
      <c r="B224" t="s">
        <v>364</v>
      </c>
      <c r="C224" s="40"/>
      <c r="D224" s="40" t="s">
        <v>364</v>
      </c>
      <c r="E224" s="40"/>
      <c r="F224" s="40">
        <v>16</v>
      </c>
      <c r="G224" s="40">
        <f t="shared" si="60"/>
        <v>16</v>
      </c>
      <c r="H224" s="40"/>
      <c r="I224" s="40" t="s">
        <v>364</v>
      </c>
      <c r="J224" s="40"/>
      <c r="K224" s="69">
        <v>15.5</v>
      </c>
      <c r="L224" s="40">
        <f t="shared" si="61"/>
        <v>15.5</v>
      </c>
      <c r="M224" s="40"/>
      <c r="N224" s="40" t="s">
        <v>364</v>
      </c>
      <c r="O224" s="40"/>
      <c r="P224" s="69">
        <v>16.5</v>
      </c>
      <c r="Q224" s="40">
        <f t="shared" si="57"/>
        <v>16.5</v>
      </c>
      <c r="R224" s="16">
        <f t="shared" si="50"/>
        <v>16.083333333333332</v>
      </c>
      <c r="T224" s="6">
        <f t="shared" si="56"/>
        <v>8.6366022514861292E-5</v>
      </c>
      <c r="V224" s="23">
        <f>+claims!D224</f>
        <v>0</v>
      </c>
      <c r="W224" s="23">
        <f>+claims!E224</f>
        <v>0</v>
      </c>
      <c r="X224" s="23">
        <f>+claims!F224</f>
        <v>0</v>
      </c>
      <c r="Z224" s="6">
        <f t="shared" si="51"/>
        <v>0</v>
      </c>
      <c r="AA224" s="6">
        <f t="shared" si="52"/>
        <v>0</v>
      </c>
      <c r="AB224" s="6">
        <f t="shared" si="53"/>
        <v>0</v>
      </c>
      <c r="AD224" s="6">
        <f t="shared" si="55"/>
        <v>0</v>
      </c>
    </row>
    <row r="225" spans="1:30" outlineLevel="1">
      <c r="A225" t="s">
        <v>365</v>
      </c>
      <c r="B225" t="s">
        <v>366</v>
      </c>
      <c r="C225" s="40"/>
      <c r="D225" s="40" t="s">
        <v>366</v>
      </c>
      <c r="E225" s="40"/>
      <c r="F225" s="40">
        <v>21.5</v>
      </c>
      <c r="G225" s="40">
        <f t="shared" si="60"/>
        <v>21.5</v>
      </c>
      <c r="H225" s="40"/>
      <c r="I225" s="40" t="s">
        <v>366</v>
      </c>
      <c r="J225" s="40"/>
      <c r="K225" s="69">
        <v>22.5</v>
      </c>
      <c r="L225" s="40">
        <f t="shared" si="61"/>
        <v>22.5</v>
      </c>
      <c r="M225" s="40"/>
      <c r="N225" s="40" t="s">
        <v>366</v>
      </c>
      <c r="O225" s="40"/>
      <c r="P225" s="69">
        <v>22.5</v>
      </c>
      <c r="Q225" s="40">
        <f t="shared" si="57"/>
        <v>22.5</v>
      </c>
      <c r="R225" s="16">
        <f t="shared" si="50"/>
        <v>22.333333333333332</v>
      </c>
      <c r="T225" s="6">
        <f t="shared" si="56"/>
        <v>1.1992794836260532E-4</v>
      </c>
      <c r="V225" s="23">
        <f>+claims!D225</f>
        <v>1</v>
      </c>
      <c r="W225" s="23">
        <f>+claims!E225</f>
        <v>0</v>
      </c>
      <c r="X225" s="23">
        <f>+claims!F225</f>
        <v>0</v>
      </c>
      <c r="Z225" s="6">
        <f t="shared" si="51"/>
        <v>0.01</v>
      </c>
      <c r="AA225" s="6">
        <f t="shared" si="52"/>
        <v>0</v>
      </c>
      <c r="AB225" s="6">
        <f t="shared" si="53"/>
        <v>0</v>
      </c>
      <c r="AD225" s="6">
        <f t="shared" si="55"/>
        <v>1.6666666666666668E-3</v>
      </c>
    </row>
    <row r="226" spans="1:30" outlineLevel="1">
      <c r="A226" t="s">
        <v>367</v>
      </c>
      <c r="B226" t="s">
        <v>368</v>
      </c>
      <c r="C226" s="40"/>
      <c r="D226" s="40" t="s">
        <v>368</v>
      </c>
      <c r="E226" s="40"/>
      <c r="F226" s="40">
        <v>17</v>
      </c>
      <c r="G226" s="40">
        <f t="shared" si="60"/>
        <v>17</v>
      </c>
      <c r="H226" s="40"/>
      <c r="I226" s="40" t="s">
        <v>368</v>
      </c>
      <c r="J226" s="40"/>
      <c r="K226" s="69">
        <v>17</v>
      </c>
      <c r="L226" s="40">
        <f t="shared" si="61"/>
        <v>17</v>
      </c>
      <c r="M226" s="40"/>
      <c r="N226" s="40" t="s">
        <v>368</v>
      </c>
      <c r="O226" s="40"/>
      <c r="P226" s="69">
        <v>17</v>
      </c>
      <c r="Q226" s="40">
        <f t="shared" si="57"/>
        <v>17</v>
      </c>
      <c r="R226" s="16">
        <f t="shared" si="50"/>
        <v>17</v>
      </c>
      <c r="T226" s="6">
        <f t="shared" si="56"/>
        <v>9.1288438305863755E-5</v>
      </c>
      <c r="V226" s="23">
        <f>+claims!D226</f>
        <v>0</v>
      </c>
      <c r="W226" s="23">
        <f>+claims!E226</f>
        <v>0</v>
      </c>
      <c r="X226" s="23">
        <f>+claims!F226</f>
        <v>0</v>
      </c>
      <c r="Z226" s="6">
        <f t="shared" si="51"/>
        <v>0</v>
      </c>
      <c r="AA226" s="6">
        <f t="shared" si="52"/>
        <v>0</v>
      </c>
      <c r="AB226" s="6">
        <f t="shared" si="53"/>
        <v>0</v>
      </c>
      <c r="AD226" s="6">
        <f t="shared" si="55"/>
        <v>0</v>
      </c>
    </row>
    <row r="227" spans="1:30" outlineLevel="1">
      <c r="A227" t="s">
        <v>369</v>
      </c>
      <c r="B227" t="s">
        <v>370</v>
      </c>
      <c r="C227" s="40"/>
      <c r="D227" s="40" t="s">
        <v>370</v>
      </c>
      <c r="E227" s="40"/>
      <c r="F227" s="40">
        <v>8.5</v>
      </c>
      <c r="G227" s="40">
        <f t="shared" si="60"/>
        <v>8.5</v>
      </c>
      <c r="H227" s="40"/>
      <c r="I227" s="40" t="s">
        <v>370</v>
      </c>
      <c r="J227" s="40"/>
      <c r="K227" s="69">
        <v>9.5</v>
      </c>
      <c r="L227" s="40">
        <f t="shared" si="61"/>
        <v>9.5</v>
      </c>
      <c r="M227" s="40"/>
      <c r="N227" s="40" t="s">
        <v>370</v>
      </c>
      <c r="O227" s="40"/>
      <c r="P227" s="69">
        <v>9.5</v>
      </c>
      <c r="Q227" s="40">
        <f t="shared" si="57"/>
        <v>9.5</v>
      </c>
      <c r="R227" s="16">
        <f t="shared" si="50"/>
        <v>9.3333333333333339</v>
      </c>
      <c r="T227" s="6">
        <f t="shared" si="56"/>
        <v>5.0119142599297753E-5</v>
      </c>
      <c r="V227" s="23">
        <f>+claims!D227</f>
        <v>0</v>
      </c>
      <c r="W227" s="23">
        <f>+claims!E227</f>
        <v>0</v>
      </c>
      <c r="X227" s="23">
        <f>+claims!F227</f>
        <v>0</v>
      </c>
      <c r="Z227" s="6">
        <f t="shared" si="51"/>
        <v>0</v>
      </c>
      <c r="AA227" s="6">
        <f t="shared" si="52"/>
        <v>0</v>
      </c>
      <c r="AB227" s="6">
        <f t="shared" si="53"/>
        <v>0</v>
      </c>
      <c r="AD227" s="6">
        <f t="shared" si="55"/>
        <v>0</v>
      </c>
    </row>
    <row r="228" spans="1:30" outlineLevel="1">
      <c r="A228" t="s">
        <v>371</v>
      </c>
      <c r="B228" t="s">
        <v>372</v>
      </c>
      <c r="C228" s="40"/>
      <c r="D228" s="40" t="s">
        <v>372</v>
      </c>
      <c r="E228" s="40"/>
      <c r="F228" s="40">
        <v>170</v>
      </c>
      <c r="G228" s="40">
        <f t="shared" si="60"/>
        <v>170</v>
      </c>
      <c r="H228" s="40"/>
      <c r="I228" s="40" t="s">
        <v>372</v>
      </c>
      <c r="J228" s="40"/>
      <c r="K228" s="69">
        <v>173</v>
      </c>
      <c r="L228" s="40">
        <f t="shared" si="61"/>
        <v>173</v>
      </c>
      <c r="M228" s="40"/>
      <c r="N228" s="40" t="s">
        <v>372</v>
      </c>
      <c r="O228" s="40"/>
      <c r="P228" s="69">
        <v>171</v>
      </c>
      <c r="Q228" s="40">
        <f t="shared" si="57"/>
        <v>171</v>
      </c>
      <c r="R228" s="16">
        <f t="shared" si="50"/>
        <v>171.5</v>
      </c>
      <c r="T228" s="6">
        <f t="shared" si="56"/>
        <v>9.2093924526209607E-4</v>
      </c>
      <c r="V228" s="23">
        <f>+claims!D228</f>
        <v>13</v>
      </c>
      <c r="W228" s="23">
        <f>+claims!E228</f>
        <v>4</v>
      </c>
      <c r="X228" s="23">
        <f>+claims!F228</f>
        <v>9</v>
      </c>
      <c r="Z228" s="6">
        <f t="shared" si="51"/>
        <v>7.6470588235294124E-2</v>
      </c>
      <c r="AA228" s="6">
        <f t="shared" si="52"/>
        <v>2.3121387283236993E-2</v>
      </c>
      <c r="AB228" s="6">
        <f t="shared" si="53"/>
        <v>5.2631578947368418E-2</v>
      </c>
      <c r="AD228" s="6">
        <f t="shared" si="55"/>
        <v>4.6768016607312224E-2</v>
      </c>
    </row>
    <row r="229" spans="1:30" outlineLevel="1">
      <c r="A229" t="s">
        <v>373</v>
      </c>
      <c r="B229" t="s">
        <v>374</v>
      </c>
      <c r="C229" s="40"/>
      <c r="D229" s="40" t="s">
        <v>374</v>
      </c>
      <c r="E229" s="40"/>
      <c r="F229" s="40">
        <v>22</v>
      </c>
      <c r="G229" s="40">
        <f t="shared" si="60"/>
        <v>22</v>
      </c>
      <c r="H229" s="40"/>
      <c r="I229" s="40" t="s">
        <v>374</v>
      </c>
      <c r="J229" s="40"/>
      <c r="K229" s="69">
        <v>22</v>
      </c>
      <c r="L229" s="40">
        <f t="shared" si="61"/>
        <v>22</v>
      </c>
      <c r="M229" s="40"/>
      <c r="N229" s="40" t="s">
        <v>374</v>
      </c>
      <c r="O229" s="40"/>
      <c r="P229" s="69">
        <v>23</v>
      </c>
      <c r="Q229" s="40">
        <f t="shared" si="57"/>
        <v>23</v>
      </c>
      <c r="R229" s="16">
        <f t="shared" si="50"/>
        <v>22.5</v>
      </c>
      <c r="T229" s="6">
        <f t="shared" si="56"/>
        <v>1.2082293305187849E-4</v>
      </c>
      <c r="V229" s="23">
        <f>+claims!D229</f>
        <v>0</v>
      </c>
      <c r="W229" s="23">
        <f>+claims!E229</f>
        <v>0</v>
      </c>
      <c r="X229" s="23">
        <f>+claims!F229</f>
        <v>0</v>
      </c>
      <c r="Z229" s="6">
        <f t="shared" si="51"/>
        <v>0</v>
      </c>
      <c r="AA229" s="6">
        <f t="shared" si="52"/>
        <v>0</v>
      </c>
      <c r="AB229" s="6">
        <f t="shared" si="53"/>
        <v>0</v>
      </c>
      <c r="AD229" s="6">
        <f t="shared" si="55"/>
        <v>0</v>
      </c>
    </row>
    <row r="230" spans="1:30" outlineLevel="1">
      <c r="A230" t="s">
        <v>375</v>
      </c>
      <c r="B230" t="s">
        <v>376</v>
      </c>
      <c r="C230" s="40"/>
      <c r="D230" s="40" t="s">
        <v>376</v>
      </c>
      <c r="E230" s="40"/>
      <c r="F230" s="40">
        <v>11</v>
      </c>
      <c r="G230" s="40">
        <f t="shared" si="60"/>
        <v>11</v>
      </c>
      <c r="H230" s="40"/>
      <c r="I230" s="40" t="s">
        <v>376</v>
      </c>
      <c r="J230" s="40"/>
      <c r="K230" s="69">
        <v>11</v>
      </c>
      <c r="L230" s="40">
        <f t="shared" si="61"/>
        <v>11</v>
      </c>
      <c r="M230" s="40"/>
      <c r="N230" s="40" t="s">
        <v>376</v>
      </c>
      <c r="O230" s="40"/>
      <c r="P230" s="69">
        <v>9</v>
      </c>
      <c r="Q230" s="40">
        <f t="shared" si="57"/>
        <v>9</v>
      </c>
      <c r="R230" s="16">
        <f t="shared" ref="R230:R264" si="62">IF(G230&gt;0,(+G230+(L230*2)+(Q230*3))/6,IF(L230&gt;0,((L230*2)+(Q230*3))/5,Q230))</f>
        <v>10</v>
      </c>
      <c r="T230" s="6">
        <f t="shared" si="56"/>
        <v>5.3699081356390444E-5</v>
      </c>
      <c r="V230" s="23">
        <f>+claims!D230</f>
        <v>0</v>
      </c>
      <c r="W230" s="23">
        <f>+claims!E230</f>
        <v>0</v>
      </c>
      <c r="X230" s="23">
        <f>+claims!F230</f>
        <v>0</v>
      </c>
      <c r="Z230" s="6">
        <f t="shared" si="51"/>
        <v>0</v>
      </c>
      <c r="AA230" s="6">
        <f t="shared" si="52"/>
        <v>0</v>
      </c>
      <c r="AB230" s="6">
        <f t="shared" si="53"/>
        <v>0</v>
      </c>
      <c r="AD230" s="6">
        <f t="shared" si="55"/>
        <v>0</v>
      </c>
    </row>
    <row r="231" spans="1:30" outlineLevel="1">
      <c r="A231" t="s">
        <v>377</v>
      </c>
      <c r="B231" t="s">
        <v>378</v>
      </c>
      <c r="C231" s="40"/>
      <c r="D231" s="40" t="s">
        <v>378</v>
      </c>
      <c r="E231" s="40"/>
      <c r="F231" s="40">
        <v>14</v>
      </c>
      <c r="G231" s="40">
        <f t="shared" si="60"/>
        <v>14</v>
      </c>
      <c r="H231" s="40"/>
      <c r="I231" s="40" t="s">
        <v>378</v>
      </c>
      <c r="J231" s="40"/>
      <c r="K231" s="69">
        <v>14</v>
      </c>
      <c r="L231" s="40">
        <f t="shared" si="61"/>
        <v>14</v>
      </c>
      <c r="M231" s="40"/>
      <c r="N231" s="40" t="s">
        <v>378</v>
      </c>
      <c r="O231" s="40"/>
      <c r="P231" s="69">
        <v>14.5</v>
      </c>
      <c r="Q231" s="40">
        <f t="shared" si="57"/>
        <v>14.5</v>
      </c>
      <c r="R231" s="16">
        <f t="shared" si="62"/>
        <v>14.25</v>
      </c>
      <c r="T231" s="6">
        <f t="shared" si="56"/>
        <v>7.652119093285638E-5</v>
      </c>
      <c r="V231" s="23">
        <f>+claims!D231</f>
        <v>0</v>
      </c>
      <c r="W231" s="23">
        <f>+claims!E231</f>
        <v>0</v>
      </c>
      <c r="X231" s="23">
        <f>+claims!F231</f>
        <v>0</v>
      </c>
      <c r="Z231" s="6">
        <f t="shared" si="51"/>
        <v>0</v>
      </c>
      <c r="AA231" s="6">
        <f t="shared" si="52"/>
        <v>0</v>
      </c>
      <c r="AB231" s="6">
        <f t="shared" si="53"/>
        <v>0</v>
      </c>
      <c r="AD231" s="6">
        <f t="shared" si="55"/>
        <v>0</v>
      </c>
    </row>
    <row r="232" spans="1:30" outlineLevel="1">
      <c r="A232" t="s">
        <v>379</v>
      </c>
      <c r="B232" t="s">
        <v>380</v>
      </c>
      <c r="C232" s="40"/>
      <c r="D232" s="40" t="s">
        <v>380</v>
      </c>
      <c r="E232" s="40"/>
      <c r="F232" s="40">
        <v>33.5</v>
      </c>
      <c r="G232" s="40">
        <f t="shared" si="60"/>
        <v>33.5</v>
      </c>
      <c r="H232" s="40"/>
      <c r="I232" s="40" t="s">
        <v>380</v>
      </c>
      <c r="J232" s="40"/>
      <c r="K232" s="69">
        <v>31.5</v>
      </c>
      <c r="L232" s="40">
        <f t="shared" si="61"/>
        <v>31.5</v>
      </c>
      <c r="M232" s="40"/>
      <c r="N232" s="40" t="s">
        <v>380</v>
      </c>
      <c r="O232" s="40"/>
      <c r="P232" s="69">
        <v>32.5</v>
      </c>
      <c r="Q232" s="40">
        <f t="shared" si="57"/>
        <v>32.5</v>
      </c>
      <c r="R232" s="16">
        <f t="shared" si="62"/>
        <v>32.333333333333336</v>
      </c>
      <c r="T232" s="6">
        <f t="shared" si="56"/>
        <v>1.7362702971899577E-4</v>
      </c>
      <c r="V232" s="23">
        <f>+claims!D232</f>
        <v>0</v>
      </c>
      <c r="W232" s="23">
        <f>+claims!E232</f>
        <v>0</v>
      </c>
      <c r="X232" s="23">
        <f>+claims!F232</f>
        <v>0</v>
      </c>
      <c r="Z232" s="6">
        <f t="shared" si="51"/>
        <v>0</v>
      </c>
      <c r="AA232" s="6">
        <f t="shared" si="52"/>
        <v>0</v>
      </c>
      <c r="AB232" s="6">
        <f t="shared" si="53"/>
        <v>0</v>
      </c>
      <c r="AD232" s="6">
        <f t="shared" si="55"/>
        <v>0</v>
      </c>
    </row>
    <row r="233" spans="1:30" outlineLevel="1">
      <c r="A233" t="s">
        <v>516</v>
      </c>
      <c r="B233" t="s">
        <v>517</v>
      </c>
      <c r="C233" s="40"/>
      <c r="D233" s="40" t="s">
        <v>517</v>
      </c>
      <c r="E233" s="40"/>
      <c r="F233" s="40">
        <v>5</v>
      </c>
      <c r="G233" s="40">
        <f>AVERAGE(C233:F233)</f>
        <v>5</v>
      </c>
      <c r="H233" s="40"/>
      <c r="I233" s="40" t="s">
        <v>517</v>
      </c>
      <c r="J233" s="40"/>
      <c r="K233" s="69">
        <v>5</v>
      </c>
      <c r="L233" s="40">
        <f>AVERAGE(H233:K233)</f>
        <v>5</v>
      </c>
      <c r="M233" s="40"/>
      <c r="N233" s="40" t="s">
        <v>517</v>
      </c>
      <c r="O233" s="40"/>
      <c r="P233" s="69">
        <v>5</v>
      </c>
      <c r="Q233" s="40">
        <f>AVERAGE(M233:P233)</f>
        <v>5</v>
      </c>
      <c r="R233" s="16">
        <f>IF(G233&gt;0,(+G233+(L233*2)+(Q233*3))/6,IF(L233&gt;0,((L233*2)+(Q233*3))/5,Q233))</f>
        <v>5</v>
      </c>
      <c r="T233" s="6">
        <f t="shared" si="56"/>
        <v>2.6849540678195222E-5</v>
      </c>
      <c r="V233" s="23">
        <f>+claims!D233</f>
        <v>0</v>
      </c>
      <c r="W233" s="23">
        <f>+claims!E233</f>
        <v>0</v>
      </c>
      <c r="X233" s="23">
        <f>+claims!F233</f>
        <v>0</v>
      </c>
      <c r="Z233" s="6">
        <f>IF(G233&gt;100,IF(V233&lt;1,0,+V233/G233),IF(V233&lt;1,0,+V233/100))</f>
        <v>0</v>
      </c>
      <c r="AA233" s="6">
        <f>IF(L233&gt;100,IF(W233&lt;1,0,+W233/L233),IF(W233&lt;1,0,+W233/100))</f>
        <v>0</v>
      </c>
      <c r="AB233" s="6">
        <f>IF(Q233&gt;100,IF(X233&lt;1,0,+X233/Q233),IF(X233&lt;1,0,+X233/100))</f>
        <v>0</v>
      </c>
      <c r="AD233" s="6">
        <f t="shared" si="55"/>
        <v>0</v>
      </c>
    </row>
    <row r="234" spans="1:30" outlineLevel="1">
      <c r="A234" t="s">
        <v>381</v>
      </c>
      <c r="B234" t="s">
        <v>382</v>
      </c>
      <c r="C234" s="40"/>
      <c r="D234" s="40" t="s">
        <v>382</v>
      </c>
      <c r="E234" s="40"/>
      <c r="F234" s="40">
        <v>26</v>
      </c>
      <c r="G234" s="40">
        <f t="shared" ref="G234:G264" si="63">AVERAGE(C234:F234)</f>
        <v>26</v>
      </c>
      <c r="H234" s="40"/>
      <c r="I234" s="40" t="s">
        <v>382</v>
      </c>
      <c r="J234" s="40"/>
      <c r="K234" s="69">
        <v>25</v>
      </c>
      <c r="L234" s="40">
        <f t="shared" ref="L234:L264" si="64">AVERAGE(H234:K234)</f>
        <v>25</v>
      </c>
      <c r="M234" s="40"/>
      <c r="N234" s="40" t="s">
        <v>382</v>
      </c>
      <c r="O234" s="40"/>
      <c r="P234" s="69">
        <v>23</v>
      </c>
      <c r="Q234" s="40">
        <f t="shared" si="57"/>
        <v>23</v>
      </c>
      <c r="R234" s="16">
        <f t="shared" si="62"/>
        <v>24.166666666666668</v>
      </c>
      <c r="T234" s="6">
        <f t="shared" si="56"/>
        <v>1.2977277994461026E-4</v>
      </c>
      <c r="V234" s="23">
        <f>+claims!D234</f>
        <v>0</v>
      </c>
      <c r="W234" s="23">
        <f>+claims!E234</f>
        <v>2</v>
      </c>
      <c r="X234" s="23">
        <f>+claims!F234</f>
        <v>1</v>
      </c>
      <c r="Z234" s="6">
        <f t="shared" ref="Z234:Z267" si="65">IF(G234&gt;100,IF(V234&lt;1,0,+V234/G234),IF(V234&lt;1,0,+V234/100))</f>
        <v>0</v>
      </c>
      <c r="AA234" s="6">
        <f t="shared" ref="AA234:AA264" si="66">IF(L234&gt;100,IF(W234&lt;1,0,+W234/L234),IF(W234&lt;1,0,+W234/100))</f>
        <v>0.02</v>
      </c>
      <c r="AB234" s="6">
        <f t="shared" si="53"/>
        <v>0.01</v>
      </c>
      <c r="AD234" s="6">
        <f t="shared" si="55"/>
        <v>1.1666666666666667E-2</v>
      </c>
    </row>
    <row r="235" spans="1:30" outlineLevel="1">
      <c r="A235" t="s">
        <v>383</v>
      </c>
      <c r="B235" t="s">
        <v>384</v>
      </c>
      <c r="C235" s="40"/>
      <c r="D235" s="40" t="s">
        <v>384</v>
      </c>
      <c r="E235" s="40"/>
      <c r="F235" s="40">
        <v>21</v>
      </c>
      <c r="G235" s="40">
        <f t="shared" si="63"/>
        <v>21</v>
      </c>
      <c r="H235" s="40"/>
      <c r="I235" s="40" t="s">
        <v>384</v>
      </c>
      <c r="J235" s="40"/>
      <c r="K235" s="69">
        <v>21</v>
      </c>
      <c r="L235" s="40">
        <f t="shared" si="64"/>
        <v>21</v>
      </c>
      <c r="M235" s="40"/>
      <c r="N235" s="40" t="s">
        <v>384</v>
      </c>
      <c r="O235" s="40"/>
      <c r="P235" s="69">
        <v>22.5</v>
      </c>
      <c r="Q235" s="40">
        <f t="shared" si="57"/>
        <v>22.5</v>
      </c>
      <c r="R235" s="16">
        <f t="shared" si="62"/>
        <v>21.75</v>
      </c>
      <c r="T235" s="6">
        <f t="shared" si="56"/>
        <v>1.1679550195014922E-4</v>
      </c>
      <c r="V235" s="23">
        <f>+claims!D235</f>
        <v>0</v>
      </c>
      <c r="W235" s="23">
        <f>+claims!E235</f>
        <v>0</v>
      </c>
      <c r="X235" s="23">
        <f>+claims!F235</f>
        <v>0</v>
      </c>
      <c r="Z235" s="6">
        <f t="shared" si="65"/>
        <v>0</v>
      </c>
      <c r="AA235" s="6">
        <f t="shared" si="66"/>
        <v>0</v>
      </c>
      <c r="AB235" s="6">
        <f t="shared" si="53"/>
        <v>0</v>
      </c>
      <c r="AD235" s="6">
        <f t="shared" si="55"/>
        <v>0</v>
      </c>
    </row>
    <row r="236" spans="1:30" outlineLevel="1">
      <c r="A236" t="s">
        <v>385</v>
      </c>
      <c r="B236" t="s">
        <v>386</v>
      </c>
      <c r="C236" s="40"/>
      <c r="D236" s="40" t="s">
        <v>386</v>
      </c>
      <c r="E236" s="40"/>
      <c r="F236" s="40">
        <v>72</v>
      </c>
      <c r="G236" s="40">
        <f t="shared" si="63"/>
        <v>72</v>
      </c>
      <c r="H236" s="40"/>
      <c r="I236" s="40" t="s">
        <v>386</v>
      </c>
      <c r="J236" s="40"/>
      <c r="K236" s="69">
        <v>75.5</v>
      </c>
      <c r="L236" s="40">
        <f t="shared" si="64"/>
        <v>75.5</v>
      </c>
      <c r="M236" s="40"/>
      <c r="N236" s="40" t="s">
        <v>386</v>
      </c>
      <c r="O236" s="40"/>
      <c r="P236" s="69">
        <v>73</v>
      </c>
      <c r="Q236" s="40">
        <f t="shared" si="57"/>
        <v>73</v>
      </c>
      <c r="R236" s="16">
        <f t="shared" si="62"/>
        <v>73.666666666666671</v>
      </c>
      <c r="T236" s="6">
        <f t="shared" si="56"/>
        <v>3.9558323265874299E-4</v>
      </c>
      <c r="V236" s="23">
        <f>+claims!D236</f>
        <v>0</v>
      </c>
      <c r="W236" s="23">
        <f>+claims!E236</f>
        <v>0</v>
      </c>
      <c r="X236" s="23">
        <f>+claims!F236</f>
        <v>1</v>
      </c>
      <c r="Z236" s="6">
        <f t="shared" si="65"/>
        <v>0</v>
      </c>
      <c r="AA236" s="6">
        <f t="shared" si="66"/>
        <v>0</v>
      </c>
      <c r="AB236" s="6">
        <f t="shared" si="53"/>
        <v>0.01</v>
      </c>
      <c r="AD236" s="6">
        <f t="shared" si="55"/>
        <v>5.0000000000000001E-3</v>
      </c>
    </row>
    <row r="237" spans="1:30" s="52" customFormat="1" outlineLevel="1">
      <c r="A237" s="54" t="s">
        <v>576</v>
      </c>
      <c r="B237" s="54" t="s">
        <v>577</v>
      </c>
      <c r="C237" s="40"/>
      <c r="D237" s="40" t="s">
        <v>577</v>
      </c>
      <c r="E237" s="40"/>
      <c r="F237" s="40">
        <v>0</v>
      </c>
      <c r="G237" s="40">
        <f t="shared" si="63"/>
        <v>0</v>
      </c>
      <c r="H237" s="40"/>
      <c r="I237" s="40" t="s">
        <v>577</v>
      </c>
      <c r="J237" s="40"/>
      <c r="K237" s="69">
        <v>3</v>
      </c>
      <c r="L237" s="40">
        <f t="shared" si="64"/>
        <v>3</v>
      </c>
      <c r="M237" s="40"/>
      <c r="N237" s="40" t="s">
        <v>577</v>
      </c>
      <c r="O237" s="40"/>
      <c r="P237" s="69">
        <v>4</v>
      </c>
      <c r="Q237" s="40">
        <f t="shared" si="57"/>
        <v>4</v>
      </c>
      <c r="R237" s="16">
        <f t="shared" si="62"/>
        <v>3.6</v>
      </c>
      <c r="T237" s="6">
        <f t="shared" si="56"/>
        <v>1.9331669288300561E-5</v>
      </c>
      <c r="V237" s="23">
        <f>+claims!D237</f>
        <v>0</v>
      </c>
      <c r="W237" s="23">
        <f>+claims!E237</f>
        <v>0</v>
      </c>
      <c r="X237" s="23">
        <f>+claims!F237</f>
        <v>0</v>
      </c>
      <c r="Z237" s="6">
        <f t="shared" si="65"/>
        <v>0</v>
      </c>
      <c r="AA237" s="6">
        <f t="shared" si="66"/>
        <v>0</v>
      </c>
      <c r="AB237" s="6">
        <f t="shared" si="53"/>
        <v>0</v>
      </c>
      <c r="AD237" s="6">
        <f t="shared" si="55"/>
        <v>0</v>
      </c>
    </row>
    <row r="238" spans="1:30" outlineLevel="1">
      <c r="A238" t="s">
        <v>387</v>
      </c>
      <c r="B238" t="s">
        <v>388</v>
      </c>
      <c r="C238" s="40"/>
      <c r="D238" s="40" t="s">
        <v>388</v>
      </c>
      <c r="E238" s="40"/>
      <c r="F238" s="40">
        <v>10</v>
      </c>
      <c r="G238" s="40">
        <f t="shared" si="63"/>
        <v>10</v>
      </c>
      <c r="H238" s="40"/>
      <c r="I238" s="40" t="s">
        <v>388</v>
      </c>
      <c r="J238" s="40"/>
      <c r="K238" s="69">
        <v>9</v>
      </c>
      <c r="L238" s="40">
        <f t="shared" si="64"/>
        <v>9</v>
      </c>
      <c r="M238" s="40"/>
      <c r="N238" s="40" t="s">
        <v>388</v>
      </c>
      <c r="O238" s="40"/>
      <c r="P238" s="69">
        <v>10</v>
      </c>
      <c r="Q238" s="40">
        <f t="shared" si="57"/>
        <v>10</v>
      </c>
      <c r="R238" s="16">
        <f t="shared" si="62"/>
        <v>9.6666666666666661</v>
      </c>
      <c r="T238" s="6">
        <f t="shared" si="56"/>
        <v>5.1909111977844092E-5</v>
      </c>
      <c r="V238" s="23">
        <f>+claims!D238</f>
        <v>0</v>
      </c>
      <c r="W238" s="23">
        <f>+claims!E238</f>
        <v>0</v>
      </c>
      <c r="X238" s="23">
        <f>+claims!F238</f>
        <v>0</v>
      </c>
      <c r="Z238" s="6">
        <f t="shared" si="65"/>
        <v>0</v>
      </c>
      <c r="AA238" s="6">
        <f t="shared" si="66"/>
        <v>0</v>
      </c>
      <c r="AB238" s="6">
        <f t="shared" si="53"/>
        <v>0</v>
      </c>
      <c r="AD238" s="6">
        <f t="shared" si="55"/>
        <v>0</v>
      </c>
    </row>
    <row r="239" spans="1:30" outlineLevel="1">
      <c r="A239" t="s">
        <v>389</v>
      </c>
      <c r="B239" t="s">
        <v>390</v>
      </c>
      <c r="C239" s="40"/>
      <c r="D239" s="40" t="s">
        <v>390</v>
      </c>
      <c r="E239" s="40"/>
      <c r="F239" s="40">
        <v>12</v>
      </c>
      <c r="G239" s="40">
        <f t="shared" si="63"/>
        <v>12</v>
      </c>
      <c r="H239" s="40"/>
      <c r="I239" s="40" t="s">
        <v>390</v>
      </c>
      <c r="J239" s="40"/>
      <c r="K239" s="69">
        <v>13</v>
      </c>
      <c r="L239" s="40">
        <f t="shared" si="64"/>
        <v>13</v>
      </c>
      <c r="M239" s="40"/>
      <c r="N239" s="40" t="s">
        <v>390</v>
      </c>
      <c r="O239" s="40"/>
      <c r="P239" s="69">
        <v>13</v>
      </c>
      <c r="Q239" s="40">
        <f t="shared" ref="Q239:Q264" si="67">AVERAGE(M239:P239)</f>
        <v>13</v>
      </c>
      <c r="R239" s="16">
        <f t="shared" si="62"/>
        <v>12.833333333333334</v>
      </c>
      <c r="T239" s="6">
        <f t="shared" si="56"/>
        <v>6.8913821074034401E-5</v>
      </c>
      <c r="V239" s="23">
        <f>+claims!D239</f>
        <v>0</v>
      </c>
      <c r="W239" s="23">
        <f>+claims!E239</f>
        <v>0</v>
      </c>
      <c r="X239" s="23">
        <f>+claims!F239</f>
        <v>0</v>
      </c>
      <c r="Z239" s="6">
        <f t="shared" si="65"/>
        <v>0</v>
      </c>
      <c r="AA239" s="6">
        <f t="shared" si="66"/>
        <v>0</v>
      </c>
      <c r="AB239" s="6">
        <f t="shared" ref="AB239:AB264" si="68">IF(Q239&gt;100,IF(X239&lt;1,0,+X239/Q239),IF(X239&lt;1,0,+X239/100))</f>
        <v>0</v>
      </c>
      <c r="AD239" s="6">
        <f t="shared" si="55"/>
        <v>0</v>
      </c>
    </row>
    <row r="240" spans="1:30" outlineLevel="1">
      <c r="A240" t="s">
        <v>391</v>
      </c>
      <c r="B240" t="s">
        <v>392</v>
      </c>
      <c r="C240" s="40"/>
      <c r="D240" s="40" t="s">
        <v>392</v>
      </c>
      <c r="E240" s="40"/>
      <c r="F240" s="40">
        <v>10</v>
      </c>
      <c r="G240" s="40">
        <f t="shared" si="63"/>
        <v>10</v>
      </c>
      <c r="H240" s="40"/>
      <c r="I240" s="40" t="s">
        <v>392</v>
      </c>
      <c r="J240" s="40"/>
      <c r="K240" s="69">
        <v>8</v>
      </c>
      <c r="L240" s="40">
        <f t="shared" si="64"/>
        <v>8</v>
      </c>
      <c r="M240" s="40"/>
      <c r="N240" s="40" t="s">
        <v>392</v>
      </c>
      <c r="O240" s="40"/>
      <c r="P240" s="69">
        <v>9.5</v>
      </c>
      <c r="Q240" s="40">
        <f t="shared" si="67"/>
        <v>9.5</v>
      </c>
      <c r="R240" s="16">
        <f t="shared" si="62"/>
        <v>9.0833333333333339</v>
      </c>
      <c r="T240" s="6">
        <f t="shared" si="56"/>
        <v>4.8776665565387988E-5</v>
      </c>
      <c r="V240" s="23">
        <f>+claims!D240</f>
        <v>0</v>
      </c>
      <c r="W240" s="23">
        <f>+claims!E240</f>
        <v>1</v>
      </c>
      <c r="X240" s="23">
        <f>+claims!F240</f>
        <v>0</v>
      </c>
      <c r="Z240" s="6">
        <f t="shared" si="65"/>
        <v>0</v>
      </c>
      <c r="AA240" s="6">
        <f t="shared" si="66"/>
        <v>0.01</v>
      </c>
      <c r="AB240" s="6">
        <f t="shared" si="68"/>
        <v>0</v>
      </c>
      <c r="AD240" s="6">
        <f t="shared" si="55"/>
        <v>3.3333333333333335E-3</v>
      </c>
    </row>
    <row r="241" spans="1:30" outlineLevel="1">
      <c r="A241" t="s">
        <v>393</v>
      </c>
      <c r="B241" t="s">
        <v>394</v>
      </c>
      <c r="C241" s="40"/>
      <c r="D241" s="40" t="s">
        <v>394</v>
      </c>
      <c r="E241" s="40"/>
      <c r="F241" s="40">
        <v>61</v>
      </c>
      <c r="G241" s="40">
        <f t="shared" si="63"/>
        <v>61</v>
      </c>
      <c r="H241" s="40"/>
      <c r="I241" s="40" t="s">
        <v>394</v>
      </c>
      <c r="J241" s="40"/>
      <c r="K241" s="69">
        <v>61.5</v>
      </c>
      <c r="L241" s="40">
        <f t="shared" si="64"/>
        <v>61.5</v>
      </c>
      <c r="M241" s="40"/>
      <c r="N241" s="40" t="s">
        <v>394</v>
      </c>
      <c r="O241" s="40"/>
      <c r="P241" s="69">
        <v>63</v>
      </c>
      <c r="Q241" s="40">
        <f t="shared" si="67"/>
        <v>63</v>
      </c>
      <c r="R241" s="16">
        <f t="shared" si="62"/>
        <v>62.166666666666664</v>
      </c>
      <c r="T241" s="6">
        <f t="shared" si="56"/>
        <v>3.3382928909889392E-4</v>
      </c>
      <c r="V241" s="23">
        <f>+claims!D241</f>
        <v>2</v>
      </c>
      <c r="W241" s="23">
        <f>+claims!E241</f>
        <v>4</v>
      </c>
      <c r="X241" s="23">
        <f>+claims!F241</f>
        <v>6</v>
      </c>
      <c r="Z241" s="6">
        <f t="shared" si="65"/>
        <v>0.02</v>
      </c>
      <c r="AA241" s="6">
        <f t="shared" si="66"/>
        <v>0.04</v>
      </c>
      <c r="AB241" s="6">
        <f t="shared" si="68"/>
        <v>0.06</v>
      </c>
      <c r="AD241" s="6">
        <f t="shared" si="55"/>
        <v>4.6666666666666669E-2</v>
      </c>
    </row>
    <row r="242" spans="1:30" outlineLevel="1">
      <c r="A242" t="s">
        <v>395</v>
      </c>
      <c r="B242" t="s">
        <v>396</v>
      </c>
      <c r="C242" s="40"/>
      <c r="D242" s="40" t="s">
        <v>396</v>
      </c>
      <c r="E242" s="40"/>
      <c r="F242" s="40">
        <v>12.5</v>
      </c>
      <c r="G242" s="40">
        <f t="shared" si="63"/>
        <v>12.5</v>
      </c>
      <c r="H242" s="40"/>
      <c r="I242" s="40" t="s">
        <v>396</v>
      </c>
      <c r="J242" s="40"/>
      <c r="K242" s="69">
        <v>11.5</v>
      </c>
      <c r="L242" s="40">
        <f t="shared" si="64"/>
        <v>11.5</v>
      </c>
      <c r="M242" s="40"/>
      <c r="N242" s="40" t="s">
        <v>396</v>
      </c>
      <c r="O242" s="40"/>
      <c r="P242" s="69">
        <v>11</v>
      </c>
      <c r="Q242" s="40">
        <f t="shared" si="67"/>
        <v>11</v>
      </c>
      <c r="R242" s="16">
        <f t="shared" si="62"/>
        <v>11.416666666666666</v>
      </c>
      <c r="T242" s="6">
        <f t="shared" si="56"/>
        <v>6.1306451215212423E-5</v>
      </c>
      <c r="V242" s="23">
        <f>+claims!D242</f>
        <v>0</v>
      </c>
      <c r="W242" s="23">
        <f>+claims!E242</f>
        <v>0</v>
      </c>
      <c r="X242" s="23">
        <f>+claims!F242</f>
        <v>0</v>
      </c>
      <c r="Z242" s="6">
        <f t="shared" si="65"/>
        <v>0</v>
      </c>
      <c r="AA242" s="6">
        <f t="shared" si="66"/>
        <v>0</v>
      </c>
      <c r="AB242" s="6">
        <f t="shared" si="68"/>
        <v>0</v>
      </c>
      <c r="AD242" s="6">
        <f t="shared" si="55"/>
        <v>0</v>
      </c>
    </row>
    <row r="243" spans="1:30" outlineLevel="1">
      <c r="A243" t="s">
        <v>397</v>
      </c>
      <c r="B243" t="s">
        <v>398</v>
      </c>
      <c r="C243" s="40"/>
      <c r="D243" s="40" t="s">
        <v>398</v>
      </c>
      <c r="E243" s="40"/>
      <c r="F243" s="40">
        <v>81</v>
      </c>
      <c r="G243" s="40">
        <f t="shared" si="63"/>
        <v>81</v>
      </c>
      <c r="H243" s="40"/>
      <c r="I243" s="40" t="s">
        <v>398</v>
      </c>
      <c r="J243" s="40"/>
      <c r="K243" s="69">
        <v>81</v>
      </c>
      <c r="L243" s="40">
        <f t="shared" si="64"/>
        <v>81</v>
      </c>
      <c r="M243" s="40"/>
      <c r="N243" s="40" t="s">
        <v>398</v>
      </c>
      <c r="O243" s="40"/>
      <c r="P243" s="69">
        <v>76</v>
      </c>
      <c r="Q243" s="40">
        <f t="shared" si="67"/>
        <v>76</v>
      </c>
      <c r="R243" s="16">
        <f t="shared" si="62"/>
        <v>78.5</v>
      </c>
      <c r="T243" s="6">
        <f t="shared" si="56"/>
        <v>4.2153778864766501E-4</v>
      </c>
      <c r="V243" s="23">
        <f>+claims!D243</f>
        <v>1</v>
      </c>
      <c r="W243" s="23">
        <f>+claims!E243</f>
        <v>2</v>
      </c>
      <c r="X243" s="23">
        <f>+claims!F243</f>
        <v>3</v>
      </c>
      <c r="Z243" s="6">
        <f t="shared" si="65"/>
        <v>0.01</v>
      </c>
      <c r="AA243" s="6">
        <f t="shared" si="66"/>
        <v>0.02</v>
      </c>
      <c r="AB243" s="6">
        <f t="shared" si="68"/>
        <v>0.03</v>
      </c>
      <c r="AD243" s="6">
        <f t="shared" si="55"/>
        <v>2.3333333333333334E-2</v>
      </c>
    </row>
    <row r="244" spans="1:30" outlineLevel="1">
      <c r="A244" t="s">
        <v>399</v>
      </c>
      <c r="B244" t="s">
        <v>400</v>
      </c>
      <c r="C244" s="40"/>
      <c r="D244" s="40" t="s">
        <v>400</v>
      </c>
      <c r="E244" s="40"/>
      <c r="F244" s="40">
        <v>19.5</v>
      </c>
      <c r="G244" s="40">
        <f t="shared" si="63"/>
        <v>19.5</v>
      </c>
      <c r="H244" s="40"/>
      <c r="I244" s="40" t="s">
        <v>400</v>
      </c>
      <c r="J244" s="40"/>
      <c r="K244" s="69">
        <v>24</v>
      </c>
      <c r="L244" s="40">
        <f t="shared" si="64"/>
        <v>24</v>
      </c>
      <c r="M244" s="40"/>
      <c r="N244" s="40" t="s">
        <v>400</v>
      </c>
      <c r="O244" s="40"/>
      <c r="P244" s="69">
        <v>22.5</v>
      </c>
      <c r="Q244" s="40">
        <f t="shared" si="67"/>
        <v>22.5</v>
      </c>
      <c r="R244" s="16">
        <f t="shared" si="62"/>
        <v>22.5</v>
      </c>
      <c r="T244" s="6">
        <f t="shared" si="56"/>
        <v>1.2082293305187849E-4</v>
      </c>
      <c r="V244" s="23">
        <f>+claims!D244</f>
        <v>0</v>
      </c>
      <c r="W244" s="23">
        <f>+claims!E244</f>
        <v>0</v>
      </c>
      <c r="X244" s="23">
        <f>+claims!F244</f>
        <v>0</v>
      </c>
      <c r="Z244" s="6">
        <f t="shared" si="65"/>
        <v>0</v>
      </c>
      <c r="AA244" s="6">
        <f t="shared" si="66"/>
        <v>0</v>
      </c>
      <c r="AB244" s="6">
        <f t="shared" si="68"/>
        <v>0</v>
      </c>
      <c r="AD244" s="6">
        <f t="shared" si="55"/>
        <v>0</v>
      </c>
    </row>
    <row r="245" spans="1:30" outlineLevel="1">
      <c r="A245" t="s">
        <v>401</v>
      </c>
      <c r="B245" t="s">
        <v>402</v>
      </c>
      <c r="C245" s="40"/>
      <c r="D245" s="40" t="s">
        <v>402</v>
      </c>
      <c r="E245" s="40"/>
      <c r="F245" s="40">
        <v>343</v>
      </c>
      <c r="G245" s="40">
        <f t="shared" si="63"/>
        <v>343</v>
      </c>
      <c r="H245" s="40"/>
      <c r="I245" s="40" t="s">
        <v>402</v>
      </c>
      <c r="J245" s="40"/>
      <c r="K245" s="69">
        <v>345</v>
      </c>
      <c r="L245" s="40">
        <f t="shared" si="64"/>
        <v>345</v>
      </c>
      <c r="M245" s="40"/>
      <c r="N245" s="40" t="s">
        <v>402</v>
      </c>
      <c r="O245" s="40"/>
      <c r="P245" s="69">
        <v>349</v>
      </c>
      <c r="Q245" s="40">
        <f t="shared" si="67"/>
        <v>349</v>
      </c>
      <c r="R245" s="16">
        <f t="shared" si="62"/>
        <v>346.66666666666669</v>
      </c>
      <c r="T245" s="6">
        <f t="shared" si="56"/>
        <v>1.8615681536882022E-3</v>
      </c>
      <c r="V245" s="23">
        <f>+claims!D245</f>
        <v>4</v>
      </c>
      <c r="W245" s="23">
        <f>+claims!E245</f>
        <v>7</v>
      </c>
      <c r="X245" s="23">
        <f>+claims!F245</f>
        <v>12</v>
      </c>
      <c r="Z245" s="6">
        <f t="shared" si="65"/>
        <v>1.1661807580174927E-2</v>
      </c>
      <c r="AA245" s="6">
        <f t="shared" si="66"/>
        <v>2.0289855072463767E-2</v>
      </c>
      <c r="AB245" s="6">
        <f t="shared" si="68"/>
        <v>3.4383954154727794E-2</v>
      </c>
      <c r="AD245" s="6">
        <f t="shared" si="55"/>
        <v>2.5898896698214307E-2</v>
      </c>
    </row>
    <row r="246" spans="1:30" outlineLevel="1">
      <c r="A246" t="s">
        <v>403</v>
      </c>
      <c r="B246" t="s">
        <v>404</v>
      </c>
      <c r="C246" s="40"/>
      <c r="D246" s="40" t="s">
        <v>404</v>
      </c>
      <c r="E246" s="40"/>
      <c r="F246" s="40">
        <v>90.5</v>
      </c>
      <c r="G246" s="40">
        <f t="shared" si="63"/>
        <v>90.5</v>
      </c>
      <c r="H246" s="40"/>
      <c r="I246" s="40" t="s">
        <v>404</v>
      </c>
      <c r="J246" s="40"/>
      <c r="K246" s="69">
        <v>90</v>
      </c>
      <c r="L246" s="40">
        <f t="shared" si="64"/>
        <v>90</v>
      </c>
      <c r="M246" s="40"/>
      <c r="N246" s="40" t="s">
        <v>404</v>
      </c>
      <c r="O246" s="40"/>
      <c r="P246" s="69">
        <v>90</v>
      </c>
      <c r="Q246" s="40">
        <f t="shared" si="67"/>
        <v>90</v>
      </c>
      <c r="R246" s="16">
        <f t="shared" si="62"/>
        <v>90.083333333333329</v>
      </c>
      <c r="T246" s="6">
        <f t="shared" si="56"/>
        <v>4.8373922455215054E-4</v>
      </c>
      <c r="V246" s="23">
        <f>+claims!D246</f>
        <v>1</v>
      </c>
      <c r="W246" s="23">
        <f>+claims!E246</f>
        <v>2</v>
      </c>
      <c r="X246" s="23">
        <f>+claims!F246</f>
        <v>3</v>
      </c>
      <c r="Z246" s="6">
        <f t="shared" si="65"/>
        <v>0.01</v>
      </c>
      <c r="AA246" s="6">
        <f t="shared" si="66"/>
        <v>0.02</v>
      </c>
      <c r="AB246" s="6">
        <f t="shared" si="68"/>
        <v>0.03</v>
      </c>
      <c r="AD246" s="6">
        <f t="shared" si="55"/>
        <v>2.3333333333333334E-2</v>
      </c>
    </row>
    <row r="247" spans="1:30" outlineLevel="1">
      <c r="A247" t="s">
        <v>405</v>
      </c>
      <c r="B247" t="s">
        <v>406</v>
      </c>
      <c r="C247" s="40"/>
      <c r="D247" s="40" t="s">
        <v>406</v>
      </c>
      <c r="E247" s="40"/>
      <c r="F247" s="40">
        <v>32</v>
      </c>
      <c r="G247" s="40">
        <f t="shared" si="63"/>
        <v>32</v>
      </c>
      <c r="H247" s="40"/>
      <c r="I247" s="40" t="s">
        <v>406</v>
      </c>
      <c r="J247" s="40"/>
      <c r="K247" s="69">
        <v>30</v>
      </c>
      <c r="L247" s="40">
        <f t="shared" si="64"/>
        <v>30</v>
      </c>
      <c r="M247" s="40"/>
      <c r="N247" s="40" t="s">
        <v>406</v>
      </c>
      <c r="O247" s="40"/>
      <c r="P247" s="69">
        <v>30</v>
      </c>
      <c r="Q247" s="40">
        <f t="shared" si="67"/>
        <v>30</v>
      </c>
      <c r="R247" s="16">
        <f t="shared" si="62"/>
        <v>30.333333333333332</v>
      </c>
      <c r="T247" s="6">
        <f t="shared" si="56"/>
        <v>1.6288721344771769E-4</v>
      </c>
      <c r="V247" s="23">
        <f>+claims!D247</f>
        <v>0</v>
      </c>
      <c r="W247" s="23">
        <f>+claims!E247</f>
        <v>0</v>
      </c>
      <c r="X247" s="23">
        <f>+claims!F247</f>
        <v>0</v>
      </c>
      <c r="Z247" s="6">
        <f t="shared" si="65"/>
        <v>0</v>
      </c>
      <c r="AA247" s="6">
        <f t="shared" si="66"/>
        <v>0</v>
      </c>
      <c r="AB247" s="6">
        <f t="shared" si="68"/>
        <v>0</v>
      </c>
      <c r="AD247" s="6">
        <f t="shared" si="55"/>
        <v>0</v>
      </c>
    </row>
    <row r="248" spans="1:30" outlineLevel="1">
      <c r="A248" t="s">
        <v>407</v>
      </c>
      <c r="B248" t="s">
        <v>408</v>
      </c>
      <c r="C248" s="40"/>
      <c r="D248" s="40" t="s">
        <v>408</v>
      </c>
      <c r="E248" s="40"/>
      <c r="F248" s="40">
        <v>207</v>
      </c>
      <c r="G248" s="40">
        <f t="shared" si="63"/>
        <v>207</v>
      </c>
      <c r="H248" s="40"/>
      <c r="I248" s="40" t="s">
        <v>408</v>
      </c>
      <c r="J248" s="40"/>
      <c r="K248" s="69">
        <v>192.5</v>
      </c>
      <c r="L248" s="40">
        <f t="shared" si="64"/>
        <v>192.5</v>
      </c>
      <c r="M248" s="40"/>
      <c r="N248" s="40" t="s">
        <v>408</v>
      </c>
      <c r="O248" s="40"/>
      <c r="P248" s="69">
        <v>194</v>
      </c>
      <c r="Q248" s="40">
        <f t="shared" si="67"/>
        <v>194</v>
      </c>
      <c r="R248" s="16">
        <f t="shared" si="62"/>
        <v>195.66666666666666</v>
      </c>
      <c r="T248" s="6">
        <f t="shared" si="56"/>
        <v>1.0507120252067064E-3</v>
      </c>
      <c r="V248" s="23">
        <f>+claims!D248</f>
        <v>5</v>
      </c>
      <c r="W248" s="23">
        <f>+claims!E248</f>
        <v>2</v>
      </c>
      <c r="X248" s="23">
        <f>+claims!F248</f>
        <v>2</v>
      </c>
      <c r="Z248" s="6">
        <f t="shared" si="65"/>
        <v>2.4154589371980676E-2</v>
      </c>
      <c r="AA248" s="6">
        <f t="shared" si="66"/>
        <v>1.038961038961039E-2</v>
      </c>
      <c r="AB248" s="6">
        <f t="shared" si="68"/>
        <v>1.0309278350515464E-2</v>
      </c>
      <c r="AD248" s="6">
        <f t="shared" si="55"/>
        <v>1.2643607533791309E-2</v>
      </c>
    </row>
    <row r="249" spans="1:30" outlineLevel="1">
      <c r="A249" t="s">
        <v>409</v>
      </c>
      <c r="B249" t="s">
        <v>410</v>
      </c>
      <c r="C249" s="40"/>
      <c r="D249" s="40" t="s">
        <v>410</v>
      </c>
      <c r="E249" s="40"/>
      <c r="F249" s="40">
        <v>273</v>
      </c>
      <c r="G249" s="40">
        <f t="shared" si="63"/>
        <v>273</v>
      </c>
      <c r="H249" s="40"/>
      <c r="I249" s="40" t="s">
        <v>410</v>
      </c>
      <c r="J249" s="40"/>
      <c r="K249" s="69">
        <v>265</v>
      </c>
      <c r="L249" s="40">
        <f t="shared" si="64"/>
        <v>265</v>
      </c>
      <c r="M249" s="40"/>
      <c r="N249" s="40" t="s">
        <v>410</v>
      </c>
      <c r="O249" s="40"/>
      <c r="P249" s="69">
        <v>258.5</v>
      </c>
      <c r="Q249" s="40">
        <f t="shared" si="67"/>
        <v>258.5</v>
      </c>
      <c r="R249" s="16">
        <f t="shared" si="62"/>
        <v>263.08333333333331</v>
      </c>
      <c r="T249" s="6">
        <f t="shared" si="56"/>
        <v>1.4127333320177052E-3</v>
      </c>
      <c r="V249" s="23">
        <f>+claims!D249</f>
        <v>5</v>
      </c>
      <c r="W249" s="23">
        <f>+claims!E249</f>
        <v>1</v>
      </c>
      <c r="X249" s="23">
        <f>+claims!F249</f>
        <v>0</v>
      </c>
      <c r="Z249" s="6">
        <f t="shared" si="65"/>
        <v>1.8315018315018316E-2</v>
      </c>
      <c r="AA249" s="6">
        <f t="shared" si="66"/>
        <v>3.7735849056603774E-3</v>
      </c>
      <c r="AB249" s="6">
        <f t="shared" si="68"/>
        <v>0</v>
      </c>
      <c r="AD249" s="6">
        <f t="shared" si="55"/>
        <v>4.3103646877231784E-3</v>
      </c>
    </row>
    <row r="250" spans="1:30" outlineLevel="1">
      <c r="A250" t="s">
        <v>411</v>
      </c>
      <c r="B250" t="s">
        <v>412</v>
      </c>
      <c r="C250" s="40"/>
      <c r="D250" s="40" t="s">
        <v>412</v>
      </c>
      <c r="E250" s="40"/>
      <c r="F250" s="40">
        <v>6.5</v>
      </c>
      <c r="G250" s="40">
        <f t="shared" si="63"/>
        <v>6.5</v>
      </c>
      <c r="H250" s="40"/>
      <c r="I250" s="40" t="s">
        <v>412</v>
      </c>
      <c r="J250" s="40"/>
      <c r="K250" s="69">
        <v>6.5</v>
      </c>
      <c r="L250" s="40">
        <f t="shared" si="64"/>
        <v>6.5</v>
      </c>
      <c r="M250" s="40"/>
      <c r="N250" s="40" t="s">
        <v>412</v>
      </c>
      <c r="O250" s="40"/>
      <c r="P250" s="69">
        <v>6.5</v>
      </c>
      <c r="Q250" s="40">
        <f t="shared" si="67"/>
        <v>6.5</v>
      </c>
      <c r="R250" s="16">
        <f t="shared" si="62"/>
        <v>6.5</v>
      </c>
      <c r="T250" s="6">
        <f t="shared" si="56"/>
        <v>3.4904402881653789E-5</v>
      </c>
      <c r="V250" s="23">
        <f>+claims!D250</f>
        <v>0</v>
      </c>
      <c r="W250" s="23">
        <f>+claims!E250</f>
        <v>0</v>
      </c>
      <c r="X250" s="23">
        <f>+claims!F250</f>
        <v>0</v>
      </c>
      <c r="Z250" s="6">
        <f t="shared" si="65"/>
        <v>0</v>
      </c>
      <c r="AA250" s="6">
        <f t="shared" si="66"/>
        <v>0</v>
      </c>
      <c r="AB250" s="6">
        <f t="shared" si="68"/>
        <v>0</v>
      </c>
      <c r="AD250" s="6">
        <f t="shared" si="55"/>
        <v>0</v>
      </c>
    </row>
    <row r="251" spans="1:30" outlineLevel="1">
      <c r="A251" t="s">
        <v>413</v>
      </c>
      <c r="B251" t="s">
        <v>414</v>
      </c>
      <c r="C251" s="40"/>
      <c r="D251" s="40" t="s">
        <v>414</v>
      </c>
      <c r="E251" s="40"/>
      <c r="F251" s="40">
        <v>13.5</v>
      </c>
      <c r="G251" s="40">
        <f t="shared" si="63"/>
        <v>13.5</v>
      </c>
      <c r="H251" s="40"/>
      <c r="I251" s="40" t="s">
        <v>414</v>
      </c>
      <c r="J251" s="40"/>
      <c r="K251" s="69">
        <v>12.5</v>
      </c>
      <c r="L251" s="40">
        <f t="shared" si="64"/>
        <v>12.5</v>
      </c>
      <c r="M251" s="40"/>
      <c r="N251" s="40" t="s">
        <v>414</v>
      </c>
      <c r="O251" s="40"/>
      <c r="P251" s="69">
        <v>11.5</v>
      </c>
      <c r="Q251" s="40">
        <f t="shared" si="67"/>
        <v>11.5</v>
      </c>
      <c r="R251" s="16">
        <f t="shared" si="62"/>
        <v>12.166666666666666</v>
      </c>
      <c r="T251" s="6">
        <f t="shared" si="56"/>
        <v>6.533388231694171E-5</v>
      </c>
      <c r="V251" s="23">
        <f>+claims!D251</f>
        <v>0</v>
      </c>
      <c r="W251" s="23">
        <f>+claims!E251</f>
        <v>0</v>
      </c>
      <c r="X251" s="23">
        <f>+claims!F251</f>
        <v>0</v>
      </c>
      <c r="Z251" s="6">
        <f t="shared" si="65"/>
        <v>0</v>
      </c>
      <c r="AA251" s="6">
        <f t="shared" si="66"/>
        <v>0</v>
      </c>
      <c r="AB251" s="6">
        <f t="shared" si="68"/>
        <v>0</v>
      </c>
      <c r="AD251" s="6">
        <f t="shared" si="55"/>
        <v>0</v>
      </c>
    </row>
    <row r="252" spans="1:30" outlineLevel="1">
      <c r="A252" t="s">
        <v>415</v>
      </c>
      <c r="B252" t="s">
        <v>416</v>
      </c>
      <c r="C252" s="40"/>
      <c r="D252" s="40" t="s">
        <v>416</v>
      </c>
      <c r="E252" s="40"/>
      <c r="F252" s="40">
        <v>59</v>
      </c>
      <c r="G252" s="40">
        <f t="shared" si="63"/>
        <v>59</v>
      </c>
      <c r="H252" s="40"/>
      <c r="I252" s="40" t="s">
        <v>416</v>
      </c>
      <c r="J252" s="40"/>
      <c r="K252" s="69">
        <v>56</v>
      </c>
      <c r="L252" s="40">
        <f t="shared" si="64"/>
        <v>56</v>
      </c>
      <c r="M252" s="40"/>
      <c r="N252" s="40" t="s">
        <v>416</v>
      </c>
      <c r="O252" s="40"/>
      <c r="P252" s="69">
        <v>55</v>
      </c>
      <c r="Q252" s="40">
        <f t="shared" si="67"/>
        <v>55</v>
      </c>
      <c r="R252" s="16">
        <f t="shared" si="62"/>
        <v>56</v>
      </c>
      <c r="T252" s="6">
        <f t="shared" si="56"/>
        <v>3.0071485559578649E-4</v>
      </c>
      <c r="V252" s="23">
        <f>+claims!D252</f>
        <v>3</v>
      </c>
      <c r="W252" s="23">
        <f>+claims!E252</f>
        <v>0</v>
      </c>
      <c r="X252" s="23">
        <f>+claims!F252</f>
        <v>3</v>
      </c>
      <c r="Z252" s="6">
        <f t="shared" si="65"/>
        <v>0.03</v>
      </c>
      <c r="AA252" s="6">
        <f t="shared" si="66"/>
        <v>0</v>
      </c>
      <c r="AB252" s="6">
        <f t="shared" si="68"/>
        <v>0.03</v>
      </c>
      <c r="AD252" s="6">
        <f t="shared" si="55"/>
        <v>0.02</v>
      </c>
    </row>
    <row r="253" spans="1:30" outlineLevel="1">
      <c r="A253" t="s">
        <v>417</v>
      </c>
      <c r="B253" t="s">
        <v>418</v>
      </c>
      <c r="C253" s="40"/>
      <c r="D253" s="40" t="s">
        <v>418</v>
      </c>
      <c r="E253" s="40"/>
      <c r="F253" s="40">
        <v>7</v>
      </c>
      <c r="G253" s="40">
        <f t="shared" si="63"/>
        <v>7</v>
      </c>
      <c r="H253" s="40"/>
      <c r="I253" s="40" t="s">
        <v>418</v>
      </c>
      <c r="J253" s="40"/>
      <c r="K253" s="69">
        <v>5</v>
      </c>
      <c r="L253" s="40">
        <f t="shared" si="64"/>
        <v>5</v>
      </c>
      <c r="M253" s="40"/>
      <c r="N253" s="40" t="s">
        <v>418</v>
      </c>
      <c r="O253" s="40"/>
      <c r="P253" s="69">
        <v>10</v>
      </c>
      <c r="Q253" s="40">
        <f t="shared" si="67"/>
        <v>10</v>
      </c>
      <c r="R253" s="16">
        <f t="shared" si="62"/>
        <v>7.833333333333333</v>
      </c>
      <c r="T253" s="6">
        <f t="shared" si="56"/>
        <v>4.2064280395839179E-5</v>
      </c>
      <c r="V253" s="23">
        <f>+claims!D253</f>
        <v>0</v>
      </c>
      <c r="W253" s="23">
        <f>+claims!E253</f>
        <v>0</v>
      </c>
      <c r="X253" s="23">
        <f>+claims!F253</f>
        <v>0</v>
      </c>
      <c r="Z253" s="6">
        <f t="shared" si="65"/>
        <v>0</v>
      </c>
      <c r="AA253" s="6">
        <f t="shared" si="66"/>
        <v>0</v>
      </c>
      <c r="AB253" s="6">
        <f t="shared" si="68"/>
        <v>0</v>
      </c>
      <c r="AD253" s="6">
        <f t="shared" si="55"/>
        <v>0</v>
      </c>
    </row>
    <row r="254" spans="1:30" outlineLevel="1">
      <c r="A254" t="s">
        <v>419</v>
      </c>
      <c r="B254" t="s">
        <v>420</v>
      </c>
      <c r="C254" s="40"/>
      <c r="D254" s="40" t="s">
        <v>420</v>
      </c>
      <c r="E254" s="40"/>
      <c r="F254" s="40">
        <v>13</v>
      </c>
      <c r="G254" s="40">
        <f t="shared" si="63"/>
        <v>13</v>
      </c>
      <c r="H254" s="40"/>
      <c r="I254" s="40" t="s">
        <v>420</v>
      </c>
      <c r="J254" s="40"/>
      <c r="K254" s="69">
        <v>13</v>
      </c>
      <c r="L254" s="40">
        <f t="shared" si="64"/>
        <v>13</v>
      </c>
      <c r="M254" s="40"/>
      <c r="N254" s="40" t="s">
        <v>420</v>
      </c>
      <c r="O254" s="40"/>
      <c r="P254" s="69">
        <v>12</v>
      </c>
      <c r="Q254" s="40">
        <f t="shared" si="67"/>
        <v>12</v>
      </c>
      <c r="R254" s="16">
        <f t="shared" si="62"/>
        <v>12.5</v>
      </c>
      <c r="T254" s="6">
        <f t="shared" si="56"/>
        <v>6.7123851695488049E-5</v>
      </c>
      <c r="V254" s="23">
        <f>+claims!D254</f>
        <v>0</v>
      </c>
      <c r="W254" s="23">
        <f>+claims!E254</f>
        <v>0</v>
      </c>
      <c r="X254" s="23">
        <f>+claims!F254</f>
        <v>0</v>
      </c>
      <c r="Z254" s="6">
        <f t="shared" si="65"/>
        <v>0</v>
      </c>
      <c r="AA254" s="6">
        <f t="shared" si="66"/>
        <v>0</v>
      </c>
      <c r="AB254" s="6">
        <f t="shared" si="68"/>
        <v>0</v>
      </c>
      <c r="AD254" s="6">
        <f t="shared" si="55"/>
        <v>0</v>
      </c>
    </row>
    <row r="255" spans="1:30" outlineLevel="1">
      <c r="A255" t="s">
        <v>421</v>
      </c>
      <c r="B255" t="s">
        <v>422</v>
      </c>
      <c r="C255" s="40"/>
      <c r="D255" s="40" t="s">
        <v>422</v>
      </c>
      <c r="E255" s="40"/>
      <c r="F255" s="40">
        <v>66</v>
      </c>
      <c r="G255" s="40">
        <f t="shared" si="63"/>
        <v>66</v>
      </c>
      <c r="H255" s="40"/>
      <c r="I255" s="40" t="s">
        <v>422</v>
      </c>
      <c r="J255" s="40"/>
      <c r="K255" s="69">
        <v>66</v>
      </c>
      <c r="L255" s="40">
        <f t="shared" si="64"/>
        <v>66</v>
      </c>
      <c r="M255" s="40"/>
      <c r="N255" s="40" t="s">
        <v>422</v>
      </c>
      <c r="O255" s="40"/>
      <c r="P255" s="69">
        <v>63</v>
      </c>
      <c r="Q255" s="40">
        <f t="shared" si="67"/>
        <v>63</v>
      </c>
      <c r="R255" s="16">
        <f t="shared" si="62"/>
        <v>64.5</v>
      </c>
      <c r="T255" s="6">
        <f t="shared" si="56"/>
        <v>3.4635907474871836E-4</v>
      </c>
      <c r="V255" s="23">
        <f>+claims!D255</f>
        <v>0</v>
      </c>
      <c r="W255" s="23">
        <f>+claims!E255</f>
        <v>1</v>
      </c>
      <c r="X255" s="23">
        <f>+claims!F255</f>
        <v>1</v>
      </c>
      <c r="Z255" s="6">
        <f t="shared" si="65"/>
        <v>0</v>
      </c>
      <c r="AA255" s="6">
        <f t="shared" si="66"/>
        <v>0.01</v>
      </c>
      <c r="AB255" s="6">
        <f t="shared" si="68"/>
        <v>0.01</v>
      </c>
      <c r="AD255" s="6">
        <f t="shared" si="55"/>
        <v>8.3333333333333332E-3</v>
      </c>
    </row>
    <row r="256" spans="1:30" outlineLevel="1">
      <c r="A256" t="s">
        <v>423</v>
      </c>
      <c r="B256" t="s">
        <v>424</v>
      </c>
      <c r="C256" s="40"/>
      <c r="D256" s="40" t="s">
        <v>424</v>
      </c>
      <c r="E256" s="40"/>
      <c r="F256" s="40">
        <v>26.5</v>
      </c>
      <c r="G256" s="40">
        <f t="shared" si="63"/>
        <v>26.5</v>
      </c>
      <c r="H256" s="40"/>
      <c r="I256" s="40" t="s">
        <v>424</v>
      </c>
      <c r="J256" s="40"/>
      <c r="K256" s="69">
        <v>29.5</v>
      </c>
      <c r="L256" s="40">
        <f t="shared" si="64"/>
        <v>29.5</v>
      </c>
      <c r="M256" s="40"/>
      <c r="N256" s="40" t="s">
        <v>424</v>
      </c>
      <c r="O256" s="40"/>
      <c r="P256" s="69">
        <v>28.5</v>
      </c>
      <c r="Q256" s="40">
        <f t="shared" si="67"/>
        <v>28.5</v>
      </c>
      <c r="R256" s="16">
        <f t="shared" si="62"/>
        <v>28.5</v>
      </c>
      <c r="T256" s="6">
        <f t="shared" si="56"/>
        <v>1.5304238186571276E-4</v>
      </c>
      <c r="V256" s="23">
        <f>+claims!D256</f>
        <v>0</v>
      </c>
      <c r="W256" s="23">
        <f>+claims!E256</f>
        <v>2</v>
      </c>
      <c r="X256" s="23">
        <f>+claims!F256</f>
        <v>0</v>
      </c>
      <c r="Z256" s="6">
        <f t="shared" si="65"/>
        <v>0</v>
      </c>
      <c r="AA256" s="6">
        <f t="shared" si="66"/>
        <v>0.02</v>
      </c>
      <c r="AB256" s="6">
        <f t="shared" si="68"/>
        <v>0</v>
      </c>
      <c r="AD256" s="6">
        <f t="shared" si="55"/>
        <v>6.6666666666666671E-3</v>
      </c>
    </row>
    <row r="257" spans="1:30" outlineLevel="1">
      <c r="A257" t="s">
        <v>425</v>
      </c>
      <c r="B257" t="s">
        <v>426</v>
      </c>
      <c r="C257" s="40"/>
      <c r="D257" s="40" t="s">
        <v>426</v>
      </c>
      <c r="E257" s="40"/>
      <c r="F257" s="40">
        <v>54.5</v>
      </c>
      <c r="G257" s="40">
        <f t="shared" si="63"/>
        <v>54.5</v>
      </c>
      <c r="H257" s="40"/>
      <c r="I257" s="40" t="s">
        <v>426</v>
      </c>
      <c r="J257" s="40"/>
      <c r="K257" s="69">
        <v>54.5</v>
      </c>
      <c r="L257" s="40">
        <f t="shared" si="64"/>
        <v>54.5</v>
      </c>
      <c r="M257" s="40"/>
      <c r="N257" s="40" t="s">
        <v>426</v>
      </c>
      <c r="O257" s="40"/>
      <c r="P257" s="69">
        <v>53.5</v>
      </c>
      <c r="Q257" s="40">
        <f t="shared" si="67"/>
        <v>53.5</v>
      </c>
      <c r="R257" s="16">
        <f t="shared" si="62"/>
        <v>54</v>
      </c>
      <c r="T257" s="6">
        <f t="shared" si="56"/>
        <v>2.8997503932450837E-4</v>
      </c>
      <c r="V257" s="23">
        <f>+claims!D257</f>
        <v>1</v>
      </c>
      <c r="W257" s="23">
        <f>+claims!E257</f>
        <v>0</v>
      </c>
      <c r="X257" s="23">
        <f>+claims!F257</f>
        <v>1</v>
      </c>
      <c r="Z257" s="6">
        <f t="shared" si="65"/>
        <v>0.01</v>
      </c>
      <c r="AA257" s="6">
        <f t="shared" si="66"/>
        <v>0</v>
      </c>
      <c r="AB257" s="6">
        <f t="shared" si="68"/>
        <v>0.01</v>
      </c>
      <c r="AD257" s="6">
        <f t="shared" si="55"/>
        <v>6.6666666666666671E-3</v>
      </c>
    </row>
    <row r="258" spans="1:30" outlineLevel="1">
      <c r="A258" t="s">
        <v>427</v>
      </c>
      <c r="B258" t="s">
        <v>428</v>
      </c>
      <c r="C258" s="40"/>
      <c r="D258" s="40" t="s">
        <v>428</v>
      </c>
      <c r="E258" s="40"/>
      <c r="F258" s="40">
        <v>3</v>
      </c>
      <c r="G258" s="40">
        <f t="shared" si="63"/>
        <v>3</v>
      </c>
      <c r="H258" s="40"/>
      <c r="I258" s="40" t="s">
        <v>428</v>
      </c>
      <c r="J258" s="40"/>
      <c r="K258" s="69">
        <v>2</v>
      </c>
      <c r="L258" s="40">
        <f t="shared" si="64"/>
        <v>2</v>
      </c>
      <c r="M258" s="40"/>
      <c r="N258" s="40" t="s">
        <v>428</v>
      </c>
      <c r="O258" s="40"/>
      <c r="P258" s="69">
        <v>3</v>
      </c>
      <c r="Q258" s="40">
        <f t="shared" si="67"/>
        <v>3</v>
      </c>
      <c r="R258" s="16">
        <f t="shared" si="62"/>
        <v>2.6666666666666665</v>
      </c>
      <c r="T258" s="6">
        <f t="shared" si="56"/>
        <v>1.4319755028370784E-5</v>
      </c>
      <c r="V258" s="23">
        <f>+claims!D258</f>
        <v>0</v>
      </c>
      <c r="W258" s="23">
        <f>+claims!E258</f>
        <v>0</v>
      </c>
      <c r="X258" s="23">
        <f>+claims!F258</f>
        <v>0</v>
      </c>
      <c r="Z258" s="6">
        <f t="shared" si="65"/>
        <v>0</v>
      </c>
      <c r="AA258" s="6">
        <f t="shared" si="66"/>
        <v>0</v>
      </c>
      <c r="AB258" s="6">
        <f t="shared" si="68"/>
        <v>0</v>
      </c>
      <c r="AD258" s="6">
        <f t="shared" si="55"/>
        <v>0</v>
      </c>
    </row>
    <row r="259" spans="1:30" outlineLevel="1">
      <c r="A259" t="s">
        <v>429</v>
      </c>
      <c r="B259" t="s">
        <v>430</v>
      </c>
      <c r="C259" s="40"/>
      <c r="D259" s="40" t="s">
        <v>430</v>
      </c>
      <c r="E259" s="40"/>
      <c r="F259" s="40">
        <v>26.5</v>
      </c>
      <c r="G259" s="40">
        <f t="shared" si="63"/>
        <v>26.5</v>
      </c>
      <c r="H259" s="40"/>
      <c r="I259" s="40" t="s">
        <v>430</v>
      </c>
      <c r="J259" s="40"/>
      <c r="K259" s="69">
        <v>25.5</v>
      </c>
      <c r="L259" s="40">
        <f t="shared" si="64"/>
        <v>25.5</v>
      </c>
      <c r="M259" s="40"/>
      <c r="N259" s="40" t="s">
        <v>430</v>
      </c>
      <c r="O259" s="40"/>
      <c r="P259" s="69">
        <v>24.5</v>
      </c>
      <c r="Q259" s="40">
        <f t="shared" si="67"/>
        <v>24.5</v>
      </c>
      <c r="R259" s="16">
        <f t="shared" si="62"/>
        <v>25.166666666666668</v>
      </c>
      <c r="T259" s="6">
        <f t="shared" si="56"/>
        <v>1.3514268808024929E-4</v>
      </c>
      <c r="V259" s="23">
        <f>+claims!D259</f>
        <v>0</v>
      </c>
      <c r="W259" s="23">
        <f>+claims!E259</f>
        <v>0</v>
      </c>
      <c r="X259" s="23">
        <f>+claims!F259</f>
        <v>0</v>
      </c>
      <c r="Z259" s="6">
        <f t="shared" si="65"/>
        <v>0</v>
      </c>
      <c r="AA259" s="6">
        <f t="shared" si="66"/>
        <v>0</v>
      </c>
      <c r="AB259" s="6">
        <f t="shared" si="68"/>
        <v>0</v>
      </c>
      <c r="AD259" s="6">
        <f t="shared" si="55"/>
        <v>0</v>
      </c>
    </row>
    <row r="260" spans="1:30" outlineLevel="1">
      <c r="A260" t="s">
        <v>431</v>
      </c>
      <c r="B260" t="s">
        <v>432</v>
      </c>
      <c r="C260" s="40"/>
      <c r="D260" s="40" t="s">
        <v>432</v>
      </c>
      <c r="E260" s="40"/>
      <c r="F260" s="40">
        <v>5</v>
      </c>
      <c r="G260" s="40">
        <f t="shared" si="63"/>
        <v>5</v>
      </c>
      <c r="H260" s="40"/>
      <c r="I260" s="40" t="s">
        <v>432</v>
      </c>
      <c r="J260" s="40"/>
      <c r="K260" s="69">
        <v>5</v>
      </c>
      <c r="L260" s="40">
        <f t="shared" si="64"/>
        <v>5</v>
      </c>
      <c r="M260" s="40"/>
      <c r="N260" s="40" t="s">
        <v>432</v>
      </c>
      <c r="O260" s="40"/>
      <c r="P260" s="69">
        <v>5</v>
      </c>
      <c r="Q260" s="40">
        <f t="shared" si="67"/>
        <v>5</v>
      </c>
      <c r="R260" s="16">
        <f t="shared" si="62"/>
        <v>5</v>
      </c>
      <c r="T260" s="6">
        <f t="shared" si="56"/>
        <v>2.6849540678195222E-5</v>
      </c>
      <c r="V260" s="23">
        <f>+claims!D260</f>
        <v>0</v>
      </c>
      <c r="W260" s="23">
        <f>+claims!E260</f>
        <v>0</v>
      </c>
      <c r="X260" s="23">
        <f>+claims!F260</f>
        <v>0</v>
      </c>
      <c r="Z260" s="6">
        <f t="shared" si="65"/>
        <v>0</v>
      </c>
      <c r="AA260" s="6">
        <f t="shared" si="66"/>
        <v>0</v>
      </c>
      <c r="AB260" s="6">
        <f t="shared" si="68"/>
        <v>0</v>
      </c>
      <c r="AD260" s="6">
        <f t="shared" ref="AD260:AD265" si="69">(+Z260+(AA260*2)+(AB260*3))/6</f>
        <v>0</v>
      </c>
    </row>
    <row r="261" spans="1:30" outlineLevel="1">
      <c r="A261" t="s">
        <v>433</v>
      </c>
      <c r="B261" t="s">
        <v>434</v>
      </c>
      <c r="C261" s="40"/>
      <c r="D261" s="40" t="s">
        <v>434</v>
      </c>
      <c r="E261" s="40"/>
      <c r="F261" s="40">
        <v>108</v>
      </c>
      <c r="G261" s="40">
        <f t="shared" si="63"/>
        <v>108</v>
      </c>
      <c r="H261" s="40"/>
      <c r="I261" s="40" t="s">
        <v>434</v>
      </c>
      <c r="J261" s="40"/>
      <c r="K261" s="69">
        <v>108</v>
      </c>
      <c r="L261" s="40">
        <f t="shared" si="64"/>
        <v>108</v>
      </c>
      <c r="M261" s="40"/>
      <c r="N261" s="40" t="s">
        <v>434</v>
      </c>
      <c r="O261" s="40"/>
      <c r="P261" s="69">
        <v>112.5</v>
      </c>
      <c r="Q261" s="40">
        <f t="shared" si="67"/>
        <v>112.5</v>
      </c>
      <c r="R261" s="16">
        <f t="shared" si="62"/>
        <v>110.25</v>
      </c>
      <c r="T261" s="6">
        <f t="shared" si="56"/>
        <v>5.9203237195420467E-4</v>
      </c>
      <c r="V261" s="23">
        <f>+claims!D261</f>
        <v>2</v>
      </c>
      <c r="W261" s="23">
        <f>+claims!E261</f>
        <v>3</v>
      </c>
      <c r="X261" s="23">
        <f>+claims!F261</f>
        <v>1</v>
      </c>
      <c r="Z261" s="6">
        <f t="shared" si="65"/>
        <v>1.8518518518518517E-2</v>
      </c>
      <c r="AA261" s="6">
        <f t="shared" si="66"/>
        <v>2.7777777777777776E-2</v>
      </c>
      <c r="AB261" s="6">
        <f t="shared" si="68"/>
        <v>8.8888888888888889E-3</v>
      </c>
      <c r="AD261" s="6">
        <f t="shared" si="69"/>
        <v>1.6790123456790124E-2</v>
      </c>
    </row>
    <row r="262" spans="1:30" outlineLevel="1">
      <c r="A262" t="s">
        <v>435</v>
      </c>
      <c r="B262" t="s">
        <v>436</v>
      </c>
      <c r="C262" s="40"/>
      <c r="D262" s="40" t="s">
        <v>436</v>
      </c>
      <c r="E262" s="40"/>
      <c r="F262" s="40">
        <v>4.5</v>
      </c>
      <c r="G262" s="40">
        <f t="shared" si="63"/>
        <v>4.5</v>
      </c>
      <c r="H262" s="40"/>
      <c r="I262" s="40" t="s">
        <v>436</v>
      </c>
      <c r="J262" s="40"/>
      <c r="K262" s="69">
        <v>4.5</v>
      </c>
      <c r="L262" s="40">
        <f t="shared" si="64"/>
        <v>4.5</v>
      </c>
      <c r="M262" s="40"/>
      <c r="N262" s="40" t="s">
        <v>436</v>
      </c>
      <c r="O262" s="40"/>
      <c r="P262" s="69">
        <v>5.5</v>
      </c>
      <c r="Q262" s="40">
        <f t="shared" si="67"/>
        <v>5.5</v>
      </c>
      <c r="R262" s="16">
        <f t="shared" si="62"/>
        <v>5</v>
      </c>
      <c r="T262" s="6">
        <f t="shared" si="56"/>
        <v>2.6849540678195222E-5</v>
      </c>
      <c r="V262" s="23">
        <f>+claims!D262</f>
        <v>0</v>
      </c>
      <c r="W262" s="23">
        <f>+claims!E262</f>
        <v>0</v>
      </c>
      <c r="X262" s="23">
        <f>+claims!F262</f>
        <v>0</v>
      </c>
      <c r="Z262" s="6">
        <f t="shared" si="65"/>
        <v>0</v>
      </c>
      <c r="AA262" s="6">
        <f t="shared" si="66"/>
        <v>0</v>
      </c>
      <c r="AB262" s="6">
        <f t="shared" si="68"/>
        <v>0</v>
      </c>
      <c r="AD262" s="6">
        <f t="shared" si="69"/>
        <v>0</v>
      </c>
    </row>
    <row r="263" spans="1:30" outlineLevel="1">
      <c r="A263" t="s">
        <v>437</v>
      </c>
      <c r="B263" t="s">
        <v>438</v>
      </c>
      <c r="C263" s="40"/>
      <c r="D263" s="40" t="s">
        <v>438</v>
      </c>
      <c r="E263" s="40"/>
      <c r="F263" s="40">
        <v>9</v>
      </c>
      <c r="G263" s="40">
        <f t="shared" si="63"/>
        <v>9</v>
      </c>
      <c r="H263" s="40"/>
      <c r="I263" s="40" t="s">
        <v>438</v>
      </c>
      <c r="J263" s="40"/>
      <c r="K263" s="69">
        <v>8</v>
      </c>
      <c r="L263" s="40">
        <f t="shared" si="64"/>
        <v>8</v>
      </c>
      <c r="M263" s="40"/>
      <c r="N263" s="40" t="s">
        <v>438</v>
      </c>
      <c r="O263" s="40"/>
      <c r="P263" s="69">
        <v>9</v>
      </c>
      <c r="Q263" s="40">
        <f t="shared" si="67"/>
        <v>9</v>
      </c>
      <c r="R263" s="16">
        <f t="shared" si="62"/>
        <v>8.6666666666666661</v>
      </c>
      <c r="T263" s="6">
        <f t="shared" si="56"/>
        <v>4.6539203842205047E-5</v>
      </c>
      <c r="V263" s="23">
        <f>+claims!D263</f>
        <v>0</v>
      </c>
      <c r="W263" s="23">
        <f>+claims!E263</f>
        <v>0</v>
      </c>
      <c r="X263" s="23">
        <f>+claims!F263</f>
        <v>0</v>
      </c>
      <c r="Z263" s="6">
        <f t="shared" si="65"/>
        <v>0</v>
      </c>
      <c r="AA263" s="6">
        <f t="shared" si="66"/>
        <v>0</v>
      </c>
      <c r="AB263" s="6">
        <f t="shared" si="68"/>
        <v>0</v>
      </c>
      <c r="AD263" s="6">
        <f t="shared" si="69"/>
        <v>0</v>
      </c>
    </row>
    <row r="264" spans="1:30" outlineLevel="1">
      <c r="A264" t="s">
        <v>439</v>
      </c>
      <c r="B264" t="s">
        <v>440</v>
      </c>
      <c r="C264" s="40"/>
      <c r="D264" s="40" t="s">
        <v>440</v>
      </c>
      <c r="E264" s="40"/>
      <c r="F264" s="40">
        <v>9</v>
      </c>
      <c r="G264" s="49">
        <f t="shared" si="63"/>
        <v>9</v>
      </c>
      <c r="H264" s="40"/>
      <c r="I264" s="40" t="s">
        <v>440</v>
      </c>
      <c r="J264" s="40"/>
      <c r="K264" s="69">
        <v>7.5</v>
      </c>
      <c r="L264" s="49">
        <f t="shared" si="64"/>
        <v>7.5</v>
      </c>
      <c r="M264" s="40"/>
      <c r="N264" s="40" t="s">
        <v>440</v>
      </c>
      <c r="O264" s="40"/>
      <c r="P264" s="69">
        <v>7.5</v>
      </c>
      <c r="Q264" s="49">
        <f t="shared" si="67"/>
        <v>7.5</v>
      </c>
      <c r="R264" s="20">
        <f t="shared" si="62"/>
        <v>7.75</v>
      </c>
      <c r="T264" s="26">
        <f t="shared" si="56"/>
        <v>4.1616788051202591E-5</v>
      </c>
      <c r="V264" s="27">
        <f>+claims!D264</f>
        <v>0</v>
      </c>
      <c r="W264" s="27">
        <f>+claims!E264</f>
        <v>0</v>
      </c>
      <c r="X264" s="27">
        <f>+claims!F264</f>
        <v>0</v>
      </c>
      <c r="Z264" s="26">
        <f t="shared" si="65"/>
        <v>0</v>
      </c>
      <c r="AA264" s="26">
        <f t="shared" si="66"/>
        <v>0</v>
      </c>
      <c r="AB264" s="26">
        <f t="shared" si="68"/>
        <v>0</v>
      </c>
      <c r="AD264" s="26">
        <f t="shared" si="69"/>
        <v>0</v>
      </c>
    </row>
    <row r="265" spans="1:30" s="54" customFormat="1">
      <c r="B265" s="54" t="s">
        <v>484</v>
      </c>
      <c r="C265" s="40">
        <f t="shared" ref="C265:F265" si="70">SUBTOTAL(9,C143:C264)</f>
        <v>0</v>
      </c>
      <c r="D265" s="40">
        <f t="shared" si="70"/>
        <v>0</v>
      </c>
      <c r="E265" s="40">
        <f t="shared" si="70"/>
        <v>0</v>
      </c>
      <c r="F265" s="40">
        <f t="shared" si="70"/>
        <v>6539</v>
      </c>
      <c r="G265" s="40">
        <f t="shared" ref="G265:K265" si="71">SUBTOTAL(9,G143:G264)</f>
        <v>6539</v>
      </c>
      <c r="H265" s="40">
        <f t="shared" si="71"/>
        <v>0</v>
      </c>
      <c r="I265" s="40">
        <f t="shared" si="71"/>
        <v>0</v>
      </c>
      <c r="J265" s="40">
        <f t="shared" si="71"/>
        <v>0</v>
      </c>
      <c r="K265" s="40">
        <f t="shared" si="71"/>
        <v>6535.5</v>
      </c>
      <c r="L265" s="40">
        <f t="shared" ref="L265:R265" si="72">SUBTOTAL(9,L143:L264)</f>
        <v>6535.5</v>
      </c>
      <c r="M265" s="40">
        <f t="shared" si="72"/>
        <v>0</v>
      </c>
      <c r="N265" s="40">
        <f t="shared" si="72"/>
        <v>0</v>
      </c>
      <c r="O265" s="40">
        <f t="shared" si="72"/>
        <v>0</v>
      </c>
      <c r="P265" s="40">
        <f t="shared" si="72"/>
        <v>6531</v>
      </c>
      <c r="Q265" s="40">
        <f t="shared" si="72"/>
        <v>6531</v>
      </c>
      <c r="R265" s="40">
        <f t="shared" si="72"/>
        <v>6534.4333333333343</v>
      </c>
      <c r="T265" s="42">
        <f>SUBTOTAL(9,T143:T264)</f>
        <v>3.508930671845762E-2</v>
      </c>
      <c r="V265" s="43">
        <f>SUBTOTAL(9,V143:V264)</f>
        <v>101</v>
      </c>
      <c r="W265" s="43">
        <f>SUBTOTAL(9,W143:W264)</f>
        <v>108</v>
      </c>
      <c r="X265" s="43">
        <f>SUBTOTAL(9,X143:X264)</f>
        <v>116</v>
      </c>
      <c r="Z265" s="42">
        <f>IF(G265&gt;100,IF(V265&lt;1,0,+V265/G265),IF(V265&lt;1,0,+V265/100))</f>
        <v>1.5445786817556201E-2</v>
      </c>
      <c r="AA265" s="42">
        <f>IF(L265&gt;100,IF(W265&lt;1,0,+W265/L265),IF(W265&lt;1,0,+W265/100))</f>
        <v>1.6525131971540052E-2</v>
      </c>
      <c r="AB265" s="42">
        <f>IF(Q265&gt;100,IF(X265&lt;1,0,+X265/Q265),IF(X265&lt;1,0,+X265/100))</f>
        <v>1.7761445414178532E-2</v>
      </c>
      <c r="AD265" s="42">
        <f t="shared" si="69"/>
        <v>1.6963397833861985E-2</v>
      </c>
    </row>
    <row r="266" spans="1:30" ht="6" customHeight="1">
      <c r="C266" s="40"/>
      <c r="D266" s="40"/>
      <c r="E266" s="40"/>
      <c r="F266" s="40"/>
      <c r="G266" s="49"/>
      <c r="H266" s="40"/>
      <c r="I266" s="40"/>
      <c r="J266" s="40"/>
      <c r="K266" s="40"/>
      <c r="L266" s="49"/>
      <c r="M266" s="40"/>
      <c r="N266" s="40"/>
      <c r="O266" s="40"/>
      <c r="P266" s="40"/>
      <c r="Q266" s="49"/>
      <c r="R266" s="16"/>
      <c r="V266" s="23"/>
      <c r="W266" s="23"/>
      <c r="X266" s="23"/>
    </row>
    <row r="267" spans="1:30" s="54" customFormat="1" ht="13.5" thickBot="1">
      <c r="C267" s="40">
        <f t="shared" ref="C267:K267" si="73">SUBTOTAL(9,C4:C266)</f>
        <v>180631.90000000005</v>
      </c>
      <c r="D267" s="40">
        <f t="shared" si="73"/>
        <v>180156.30000000002</v>
      </c>
      <c r="E267" s="40">
        <f t="shared" si="73"/>
        <v>179999.70000000004</v>
      </c>
      <c r="F267" s="40">
        <f t="shared" si="73"/>
        <v>179145.09999999989</v>
      </c>
      <c r="G267" s="40">
        <f t="shared" si="73"/>
        <v>184887.49999999997</v>
      </c>
      <c r="H267" s="40">
        <f>SUBTOTAL(9,H4:H266)</f>
        <v>181728.70000000007</v>
      </c>
      <c r="I267" s="40">
        <f t="shared" si="73"/>
        <v>181467.80000000002</v>
      </c>
      <c r="J267" s="40">
        <f t="shared" si="73"/>
        <v>181402.30000000008</v>
      </c>
      <c r="K267" s="40">
        <f t="shared" si="73"/>
        <v>179524.6</v>
      </c>
      <c r="L267" s="40">
        <f t="shared" ref="L267:R267" si="74">SUBTOTAL(9,L4:L266)</f>
        <v>185932.47500000009</v>
      </c>
      <c r="M267" s="40">
        <f t="shared" si="74"/>
        <v>182188.2</v>
      </c>
      <c r="N267" s="40">
        <f t="shared" si="74"/>
        <v>181662.80000000002</v>
      </c>
      <c r="O267" s="40">
        <f t="shared" si="74"/>
        <v>182787.10000000006</v>
      </c>
      <c r="P267" s="40">
        <f t="shared" si="74"/>
        <v>181210.90000000005</v>
      </c>
      <c r="Q267" s="40">
        <f t="shared" si="74"/>
        <v>186860.50000000009</v>
      </c>
      <c r="R267" s="44">
        <f t="shared" si="74"/>
        <v>186222.92500000008</v>
      </c>
      <c r="T267" s="48">
        <f>SUBTOTAL(9,T4:T266)</f>
        <v>0.99999999999999956</v>
      </c>
      <c r="V267" s="45">
        <f>SUBTOTAL(9,V4:V266)</f>
        <v>6951</v>
      </c>
      <c r="W267" s="45">
        <f>SUBTOTAL(9,W4:W266)</f>
        <v>6442</v>
      </c>
      <c r="X267" s="45">
        <f>SUBTOTAL(9,X4:X266)</f>
        <v>6451</v>
      </c>
      <c r="Z267" s="42">
        <f t="shared" si="65"/>
        <v>3.7595835305253199E-2</v>
      </c>
      <c r="AA267" s="42">
        <f>IF(L267&gt;100,IF(W267&lt;1,0,+W267/L267),IF(W267&lt;1,0,+W267/100))</f>
        <v>3.4646986762264076E-2</v>
      </c>
      <c r="AB267" s="42">
        <f>IF(Q267&gt;100,IF(X267&lt;1,0,+X267/Q267),IF(X267&lt;1,0,+X267/100))</f>
        <v>3.4523080051696305E-2</v>
      </c>
      <c r="AD267" s="42">
        <f>(+Z267+(AA267*2)+(AB267*3))/6</f>
        <v>3.5076508164145044E-2</v>
      </c>
    </row>
    <row r="268" spans="1:30" ht="13.5" thickTop="1"/>
    <row r="269" spans="1:30">
      <c r="H269" s="40"/>
    </row>
    <row r="270" spans="1:30">
      <c r="G270" s="40"/>
    </row>
    <row r="271" spans="1:30">
      <c r="C271" s="40"/>
      <c r="D271" s="40"/>
      <c r="E271" s="40"/>
      <c r="F271" s="40"/>
      <c r="H271" s="40"/>
      <c r="I271" s="40"/>
      <c r="J271" s="40"/>
      <c r="K271" s="40"/>
      <c r="M271" s="40">
        <f>M267-181208.3-979.9</f>
        <v>2.3305801732931286E-11</v>
      </c>
      <c r="N271" s="40">
        <f>N267-180682.9-979.9</f>
        <v>2.3305801732931286E-11</v>
      </c>
      <c r="O271" s="40">
        <f>O267-181807.2-979.9</f>
        <v>5.240963218966499E-11</v>
      </c>
      <c r="P271" s="40">
        <f>P267-173700-P265-979.9</f>
        <v>5.240963218966499E-11</v>
      </c>
    </row>
    <row r="272" spans="1:30">
      <c r="C272" s="40"/>
      <c r="M272" s="40"/>
    </row>
    <row r="274" spans="3:16">
      <c r="C274" s="40"/>
      <c r="D274" s="40"/>
      <c r="E274" s="40"/>
      <c r="F274" s="40"/>
      <c r="P274" s="40"/>
    </row>
    <row r="276" spans="3:16">
      <c r="M276" s="40"/>
      <c r="N276" s="40"/>
      <c r="O276" s="40"/>
      <c r="P276" s="40"/>
    </row>
  </sheetData>
  <phoneticPr fontId="6" type="noConversion"/>
  <printOptions horizontalCentered="1"/>
  <pageMargins left="0.17" right="0.16" top="0.7" bottom="0.45" header="0.25" footer="0.21"/>
  <pageSetup scale="90" orientation="landscape" horizontalDpi="4294967292" r:id="rId1"/>
  <headerFooter alignWithMargins="0">
    <oddHeader>&amp;C&amp;"Arial,Bold"&amp;14FTE and IFR Data
FY 2016 Assessments</oddHeader>
    <oddFooter>&amp;L&amp;D&amp;CPage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279"/>
  <sheetViews>
    <sheetView workbookViewId="0">
      <pane xSplit="1" ySplit="3" topLeftCell="B114" activePane="bottomRight" state="frozen"/>
      <selection activeCell="D52" sqref="D52"/>
      <selection pane="topRight" activeCell="D52" sqref="D52"/>
      <selection pane="bottomLeft" activeCell="D52" sqref="D52"/>
      <selection pane="bottomRight" activeCell="M272" sqref="M272"/>
    </sheetView>
  </sheetViews>
  <sheetFormatPr defaultRowHeight="12.75" outlineLevelRow="1"/>
  <cols>
    <col min="1" max="1" width="5.28515625" customWidth="1"/>
    <col min="2" max="2" width="19.85546875" customWidth="1"/>
    <col min="3" max="3" width="2.140625" customWidth="1"/>
    <col min="4" max="4" width="8.140625" style="54" customWidth="1"/>
    <col min="5" max="6" width="8.5703125" style="54" bestFit="1" customWidth="1"/>
    <col min="7" max="7" width="9" hidden="1" customWidth="1"/>
    <col min="8" max="8" width="2.5703125" customWidth="1"/>
    <col min="9" max="9" width="10" customWidth="1"/>
    <col min="11" max="11" width="9.28515625" customWidth="1"/>
    <col min="13" max="13" width="7.7109375" customWidth="1"/>
    <col min="14" max="14" width="1" customWidth="1"/>
    <col min="15" max="15" width="1.140625" customWidth="1"/>
    <col min="17" max="17" width="1.5703125" customWidth="1"/>
    <col min="18" max="18" width="9.7109375" style="3" customWidth="1"/>
    <col min="19" max="19" width="1.5703125" customWidth="1"/>
    <col min="20" max="20" width="12.7109375" customWidth="1"/>
    <col min="21" max="21" width="1.5703125" customWidth="1"/>
    <col min="22" max="22" width="6.5703125" customWidth="1"/>
    <col min="23" max="23" width="1.140625" customWidth="1"/>
    <col min="24" max="24" width="12.5703125" customWidth="1"/>
    <col min="25" max="25" width="2.140625" customWidth="1"/>
    <col min="26" max="26" width="9.28515625" customWidth="1"/>
    <col min="27" max="27" width="1.140625" customWidth="1"/>
  </cols>
  <sheetData>
    <row r="1" spans="1:29">
      <c r="H1" s="1"/>
      <c r="I1" s="1" t="s">
        <v>443</v>
      </c>
      <c r="J1" s="1"/>
      <c r="K1" s="1"/>
      <c r="L1" s="1" t="s">
        <v>478</v>
      </c>
      <c r="M1" s="1"/>
      <c r="N1" s="1"/>
      <c r="O1" s="1"/>
      <c r="P1" s="1" t="s">
        <v>444</v>
      </c>
      <c r="R1" s="1"/>
      <c r="T1" s="1" t="s">
        <v>445</v>
      </c>
      <c r="X1" s="1" t="s">
        <v>446</v>
      </c>
    </row>
    <row r="2" spans="1:29">
      <c r="A2" s="19" t="s">
        <v>461</v>
      </c>
      <c r="B2" s="19"/>
      <c r="D2" s="1" t="s">
        <v>567</v>
      </c>
      <c r="E2" s="1" t="s">
        <v>573</v>
      </c>
      <c r="F2" s="1" t="s">
        <v>580</v>
      </c>
      <c r="G2" s="1"/>
      <c r="H2" s="1"/>
      <c r="I2" s="1" t="s">
        <v>442</v>
      </c>
      <c r="J2" s="1" t="s">
        <v>447</v>
      </c>
      <c r="K2" s="1" t="s">
        <v>2</v>
      </c>
      <c r="L2" s="1" t="s">
        <v>442</v>
      </c>
      <c r="M2" s="1" t="s">
        <v>455</v>
      </c>
      <c r="N2" s="1"/>
      <c r="O2" s="1"/>
      <c r="P2" s="1" t="s">
        <v>442</v>
      </c>
      <c r="R2" s="1" t="s">
        <v>3</v>
      </c>
      <c r="T2" s="1" t="s">
        <v>3</v>
      </c>
      <c r="V2" s="1" t="s">
        <v>4</v>
      </c>
      <c r="X2" s="13">
        <v>0.02</v>
      </c>
      <c r="Z2" s="1"/>
    </row>
    <row r="3" spans="1:29">
      <c r="A3" s="11" t="s">
        <v>459</v>
      </c>
      <c r="B3" s="11" t="s">
        <v>460</v>
      </c>
      <c r="C3" s="11"/>
      <c r="D3" s="11" t="s">
        <v>449</v>
      </c>
      <c r="E3" s="11" t="s">
        <v>449</v>
      </c>
      <c r="F3" s="11" t="s">
        <v>449</v>
      </c>
      <c r="G3" s="11" t="s">
        <v>468</v>
      </c>
      <c r="H3" s="11"/>
      <c r="I3" s="11" t="s">
        <v>449</v>
      </c>
      <c r="J3" s="11" t="s">
        <v>450</v>
      </c>
      <c r="K3" s="11" t="s">
        <v>477</v>
      </c>
      <c r="L3" s="11" t="s">
        <v>449</v>
      </c>
      <c r="M3" s="11" t="s">
        <v>456</v>
      </c>
      <c r="N3" s="11"/>
      <c r="O3" s="11"/>
      <c r="P3" s="11" t="s">
        <v>449</v>
      </c>
      <c r="R3" s="11" t="s">
        <v>5</v>
      </c>
      <c r="S3" s="11"/>
      <c r="T3" s="11" t="s">
        <v>6</v>
      </c>
      <c r="U3" s="11"/>
      <c r="V3" s="11" t="s">
        <v>1</v>
      </c>
      <c r="W3" s="11"/>
      <c r="X3" s="11" t="s">
        <v>451</v>
      </c>
      <c r="Y3" s="11"/>
      <c r="Z3" s="11" t="s">
        <v>452</v>
      </c>
      <c r="AA3" s="11"/>
      <c r="AB3" s="11"/>
      <c r="AC3" s="11"/>
    </row>
    <row r="4" spans="1:29" ht="12.75" customHeight="1">
      <c r="I4" s="6"/>
      <c r="J4" s="6"/>
      <c r="K4" s="6"/>
      <c r="L4" s="6"/>
      <c r="M4" s="6"/>
      <c r="N4" s="6"/>
      <c r="P4" s="6"/>
    </row>
    <row r="5" spans="1:29">
      <c r="A5" t="s">
        <v>7</v>
      </c>
      <c r="B5" t="s">
        <v>520</v>
      </c>
      <c r="D5" s="43">
        <v>0</v>
      </c>
      <c r="E5" s="43">
        <v>2</v>
      </c>
      <c r="F5" s="43">
        <v>2</v>
      </c>
      <c r="G5">
        <f t="shared" ref="G5:G55" si="0">SUM(D5:F5)</f>
        <v>4</v>
      </c>
      <c r="I5" s="22">
        <f>AVERAGE(D5:F5)</f>
        <v>1.3333333333333333</v>
      </c>
      <c r="J5" s="6">
        <f>+IFR!AD5</f>
        <v>3.2896570846686728E-3</v>
      </c>
      <c r="K5" s="14">
        <f t="shared" ref="K5:K36" si="1">IF(+J5&lt;$E$270,$I$270,IF(J5&gt;$E$272,$I$272,$I$271))</f>
        <v>0.95</v>
      </c>
      <c r="L5" s="22">
        <f>+I5*K5</f>
        <v>1.2666666666666666</v>
      </c>
      <c r="M5" s="14">
        <v>1</v>
      </c>
      <c r="N5" s="14">
        <v>1</v>
      </c>
      <c r="P5" s="22">
        <f t="shared" ref="P5:P55" si="2">+L5*M5*N5</f>
        <v>1.2666666666666666</v>
      </c>
      <c r="R5" s="3">
        <f t="shared" ref="R5:R37" si="3">+P5/$P$267</f>
        <v>1.9066446566283504E-4</v>
      </c>
      <c r="T5" s="5">
        <f>+R5*(assessment!$J$275*assessment!$E$3)</f>
        <v>1454.7228566755145</v>
      </c>
      <c r="V5" s="6">
        <f>+T5/payroll!F5</f>
        <v>5.8041511603038026E-5</v>
      </c>
      <c r="X5" s="5">
        <f>IF(V5&lt;$X$2,T5, +payroll!F5 * $X$2)</f>
        <v>1454.7228566755145</v>
      </c>
      <c r="Z5" s="5">
        <f t="shared" ref="Z5:Z55" si="4">+T5-X5</f>
        <v>0</v>
      </c>
      <c r="AB5">
        <f t="shared" ref="AB5:AB55" si="5">+X5/T5</f>
        <v>1</v>
      </c>
    </row>
    <row r="6" spans="1:29">
      <c r="A6" t="s">
        <v>8</v>
      </c>
      <c r="B6" t="s">
        <v>521</v>
      </c>
      <c r="D6" s="43">
        <v>0</v>
      </c>
      <c r="E6" s="43">
        <v>0</v>
      </c>
      <c r="F6" s="43">
        <v>0</v>
      </c>
      <c r="G6">
        <f t="shared" si="0"/>
        <v>0</v>
      </c>
      <c r="I6" s="22">
        <f t="shared" ref="I6:I55" si="6">AVERAGE(D6:F6)</f>
        <v>0</v>
      </c>
      <c r="J6" s="6">
        <f>+IFR!AD6</f>
        <v>0</v>
      </c>
      <c r="K6" s="14">
        <f t="shared" si="1"/>
        <v>0.95</v>
      </c>
      <c r="L6" s="22">
        <f t="shared" ref="L6:L55" si="7">+I6*K6</f>
        <v>0</v>
      </c>
      <c r="M6" s="14">
        <v>1</v>
      </c>
      <c r="N6" s="14">
        <v>1</v>
      </c>
      <c r="P6" s="22">
        <f t="shared" si="2"/>
        <v>0</v>
      </c>
      <c r="R6" s="3">
        <f t="shared" si="3"/>
        <v>0</v>
      </c>
      <c r="T6" s="5">
        <f>+R6*(assessment!$J$275*assessment!$E$3)</f>
        <v>0</v>
      </c>
      <c r="V6" s="6">
        <f>+T6/payroll!F6</f>
        <v>0</v>
      </c>
      <c r="X6" s="5">
        <f>IF(V6&lt;$X$2,T6, +payroll!F6 * $X$2)</f>
        <v>0</v>
      </c>
      <c r="Z6" s="5">
        <f t="shared" si="4"/>
        <v>0</v>
      </c>
      <c r="AB6" t="e">
        <f t="shared" si="5"/>
        <v>#DIV/0!</v>
      </c>
    </row>
    <row r="7" spans="1:29">
      <c r="A7" t="s">
        <v>9</v>
      </c>
      <c r="B7" t="s">
        <v>10</v>
      </c>
      <c r="D7" s="43">
        <v>0</v>
      </c>
      <c r="E7" s="43">
        <v>0</v>
      </c>
      <c r="F7" s="43">
        <v>2</v>
      </c>
      <c r="G7">
        <f t="shared" si="0"/>
        <v>2</v>
      </c>
      <c r="I7" s="22">
        <f t="shared" si="6"/>
        <v>0.66666666666666663</v>
      </c>
      <c r="J7" s="6">
        <f>+IFR!AD7</f>
        <v>2.6298487836949377E-3</v>
      </c>
      <c r="K7" s="14">
        <f t="shared" si="1"/>
        <v>0.95</v>
      </c>
      <c r="L7" s="22">
        <f t="shared" si="7"/>
        <v>0.6333333333333333</v>
      </c>
      <c r="M7" s="14">
        <v>1</v>
      </c>
      <c r="N7" s="14">
        <v>1</v>
      </c>
      <c r="P7" s="22">
        <f t="shared" si="2"/>
        <v>0.6333333333333333</v>
      </c>
      <c r="R7" s="3">
        <f t="shared" si="3"/>
        <v>9.5332232831417518E-5</v>
      </c>
      <c r="T7" s="5">
        <f>+R7*(assessment!$J$275*assessment!$E$3)</f>
        <v>727.36142833775727</v>
      </c>
      <c r="V7" s="6">
        <f>+T7/payroll!F7</f>
        <v>2.8694890988056802E-5</v>
      </c>
      <c r="X7" s="5">
        <f>IF(V7&lt;$X$2,T7, +payroll!F7 * $X$2)</f>
        <v>727.36142833775727</v>
      </c>
      <c r="Z7" s="5">
        <f t="shared" si="4"/>
        <v>0</v>
      </c>
      <c r="AB7">
        <f t="shared" si="5"/>
        <v>1</v>
      </c>
    </row>
    <row r="8" spans="1:29">
      <c r="A8" t="s">
        <v>11</v>
      </c>
      <c r="B8" t="s">
        <v>12</v>
      </c>
      <c r="D8" s="43">
        <v>0</v>
      </c>
      <c r="E8" s="43">
        <v>0</v>
      </c>
      <c r="F8" s="43">
        <v>0</v>
      </c>
      <c r="G8">
        <f t="shared" si="0"/>
        <v>0</v>
      </c>
      <c r="I8" s="22">
        <f t="shared" si="6"/>
        <v>0</v>
      </c>
      <c r="J8" s="6">
        <f>+IFR!AD8</f>
        <v>0</v>
      </c>
      <c r="K8" s="14">
        <f t="shared" si="1"/>
        <v>0.95</v>
      </c>
      <c r="L8" s="22">
        <f t="shared" si="7"/>
        <v>0</v>
      </c>
      <c r="M8" s="14">
        <v>1</v>
      </c>
      <c r="N8" s="14">
        <v>1</v>
      </c>
      <c r="P8" s="22">
        <f t="shared" si="2"/>
        <v>0</v>
      </c>
      <c r="R8" s="3">
        <f t="shared" si="3"/>
        <v>0</v>
      </c>
      <c r="T8" s="5">
        <f>+R8*(assessment!$J$275*assessment!$E$3)</f>
        <v>0</v>
      </c>
      <c r="V8" s="6">
        <f>+T8/payroll!F8</f>
        <v>0</v>
      </c>
      <c r="X8" s="5">
        <f>IF(V8&lt;$X$2,T8, +payroll!F8 * $X$2)</f>
        <v>0</v>
      </c>
      <c r="Z8" s="5">
        <f t="shared" si="4"/>
        <v>0</v>
      </c>
      <c r="AB8" t="e">
        <f t="shared" si="5"/>
        <v>#DIV/0!</v>
      </c>
    </row>
    <row r="9" spans="1:29">
      <c r="A9" t="s">
        <v>13</v>
      </c>
      <c r="B9" t="s">
        <v>14</v>
      </c>
      <c r="D9" s="43">
        <v>0</v>
      </c>
      <c r="E9" s="43">
        <v>0</v>
      </c>
      <c r="F9" s="43">
        <v>1</v>
      </c>
      <c r="G9">
        <f t="shared" si="0"/>
        <v>1</v>
      </c>
      <c r="I9" s="22">
        <f t="shared" si="6"/>
        <v>0.33333333333333331</v>
      </c>
      <c r="J9" s="6">
        <f>+IFR!AD9</f>
        <v>5.0000000000000001E-3</v>
      </c>
      <c r="K9" s="14">
        <f t="shared" si="1"/>
        <v>0.95</v>
      </c>
      <c r="L9" s="22">
        <f t="shared" si="7"/>
        <v>0.31666666666666665</v>
      </c>
      <c r="M9" s="14">
        <v>1</v>
      </c>
      <c r="N9" s="14">
        <v>1</v>
      </c>
      <c r="P9" s="22">
        <f t="shared" si="2"/>
        <v>0.31666666666666665</v>
      </c>
      <c r="R9" s="3">
        <f t="shared" si="3"/>
        <v>4.7666116415708759E-5</v>
      </c>
      <c r="T9" s="5">
        <f>+R9*(assessment!$J$275*assessment!$E$3)</f>
        <v>363.68071416887864</v>
      </c>
      <c r="V9" s="6">
        <f>+T9/payroll!F9</f>
        <v>3.2123208872924814E-4</v>
      </c>
      <c r="X9" s="5">
        <f>IF(V9&lt;$X$2,T9, +payroll!F9 * $X$2)</f>
        <v>363.68071416887864</v>
      </c>
      <c r="Z9" s="5">
        <f t="shared" si="4"/>
        <v>0</v>
      </c>
      <c r="AB9">
        <f t="shared" si="5"/>
        <v>1</v>
      </c>
    </row>
    <row r="10" spans="1:29">
      <c r="A10" t="s">
        <v>15</v>
      </c>
      <c r="B10" t="s">
        <v>16</v>
      </c>
      <c r="D10" s="43">
        <v>0</v>
      </c>
      <c r="E10" s="43">
        <v>0</v>
      </c>
      <c r="F10" s="43">
        <v>1</v>
      </c>
      <c r="G10">
        <f t="shared" si="0"/>
        <v>1</v>
      </c>
      <c r="I10" s="22">
        <f t="shared" si="6"/>
        <v>0.33333333333333331</v>
      </c>
      <c r="J10" s="6">
        <f>+IFR!AD10</f>
        <v>5.0000000000000001E-3</v>
      </c>
      <c r="K10" s="14">
        <f t="shared" si="1"/>
        <v>0.95</v>
      </c>
      <c r="L10" s="22">
        <f t="shared" si="7"/>
        <v>0.31666666666666665</v>
      </c>
      <c r="M10" s="14">
        <v>1</v>
      </c>
      <c r="N10" s="14">
        <v>1</v>
      </c>
      <c r="P10" s="22">
        <f t="shared" si="2"/>
        <v>0.31666666666666665</v>
      </c>
      <c r="R10" s="3">
        <f t="shared" si="3"/>
        <v>4.7666116415708759E-5</v>
      </c>
      <c r="T10" s="5">
        <f>+R10*(assessment!$J$275*assessment!$E$3)</f>
        <v>363.68071416887864</v>
      </c>
      <c r="V10" s="6">
        <f>+T10/payroll!F10</f>
        <v>1.7712633826814215E-4</v>
      </c>
      <c r="X10" s="5">
        <f>IF(V10&lt;$X$2,T10, +payroll!F10 * $X$2)</f>
        <v>363.68071416887864</v>
      </c>
      <c r="Z10" s="5">
        <f t="shared" si="4"/>
        <v>0</v>
      </c>
      <c r="AB10">
        <f t="shared" si="5"/>
        <v>1</v>
      </c>
    </row>
    <row r="11" spans="1:29">
      <c r="A11" t="s">
        <v>17</v>
      </c>
      <c r="B11" t="s">
        <v>18</v>
      </c>
      <c r="D11" s="43">
        <v>0</v>
      </c>
      <c r="E11" s="43">
        <v>0</v>
      </c>
      <c r="F11" s="43">
        <v>0</v>
      </c>
      <c r="G11">
        <f t="shared" si="0"/>
        <v>0</v>
      </c>
      <c r="I11" s="22">
        <f t="shared" si="6"/>
        <v>0</v>
      </c>
      <c r="J11" s="6">
        <f>+IFR!AD11</f>
        <v>0</v>
      </c>
      <c r="K11" s="14">
        <f t="shared" si="1"/>
        <v>0.95</v>
      </c>
      <c r="L11" s="22">
        <f t="shared" si="7"/>
        <v>0</v>
      </c>
      <c r="M11" s="14">
        <v>1</v>
      </c>
      <c r="N11" s="14">
        <v>1</v>
      </c>
      <c r="P11" s="22">
        <f t="shared" si="2"/>
        <v>0</v>
      </c>
      <c r="R11" s="3">
        <f t="shared" si="3"/>
        <v>0</v>
      </c>
      <c r="T11" s="5">
        <f>+R11*(assessment!$J$275*assessment!$E$3)</f>
        <v>0</v>
      </c>
      <c r="V11" s="6">
        <f>+T11/payroll!F11</f>
        <v>0</v>
      </c>
      <c r="X11" s="5">
        <f>IF(V11&lt;$X$2,T11, +payroll!F11 * $X$2)</f>
        <v>0</v>
      </c>
      <c r="Z11" s="5">
        <f t="shared" si="4"/>
        <v>0</v>
      </c>
      <c r="AB11" t="e">
        <f t="shared" si="5"/>
        <v>#DIV/0!</v>
      </c>
    </row>
    <row r="12" spans="1:29">
      <c r="A12" t="s">
        <v>19</v>
      </c>
      <c r="B12" t="s">
        <v>20</v>
      </c>
      <c r="D12" s="43">
        <v>0</v>
      </c>
      <c r="E12" s="43">
        <v>0</v>
      </c>
      <c r="F12" s="43">
        <v>0</v>
      </c>
      <c r="G12">
        <f t="shared" si="0"/>
        <v>0</v>
      </c>
      <c r="I12" s="22">
        <f t="shared" si="6"/>
        <v>0</v>
      </c>
      <c r="J12" s="6">
        <f>+IFR!AD12</f>
        <v>0</v>
      </c>
      <c r="K12" s="14">
        <f t="shared" si="1"/>
        <v>0.95</v>
      </c>
      <c r="L12" s="22">
        <f t="shared" si="7"/>
        <v>0</v>
      </c>
      <c r="M12" s="14">
        <v>1</v>
      </c>
      <c r="N12" s="14">
        <v>1</v>
      </c>
      <c r="P12" s="22">
        <f t="shared" si="2"/>
        <v>0</v>
      </c>
      <c r="R12" s="3">
        <f t="shared" si="3"/>
        <v>0</v>
      </c>
      <c r="T12" s="5">
        <f>+R12*(assessment!$J$275*assessment!$E$3)</f>
        <v>0</v>
      </c>
      <c r="V12" s="6">
        <f>+T12/payroll!F12</f>
        <v>0</v>
      </c>
      <c r="X12" s="5">
        <f>IF(V12&lt;$X$2,T12, +payroll!F12 * $X$2)</f>
        <v>0</v>
      </c>
      <c r="Z12" s="5">
        <f t="shared" si="4"/>
        <v>0</v>
      </c>
      <c r="AB12" t="e">
        <f t="shared" si="5"/>
        <v>#DIV/0!</v>
      </c>
    </row>
    <row r="13" spans="1:29">
      <c r="A13" t="s">
        <v>21</v>
      </c>
      <c r="B13" t="s">
        <v>22</v>
      </c>
      <c r="D13" s="43">
        <v>0</v>
      </c>
      <c r="E13" s="43">
        <v>0</v>
      </c>
      <c r="F13" s="43">
        <v>0</v>
      </c>
      <c r="G13">
        <f t="shared" si="0"/>
        <v>0</v>
      </c>
      <c r="I13" s="22">
        <f t="shared" si="6"/>
        <v>0</v>
      </c>
      <c r="J13" s="6">
        <f>+IFR!AD13</f>
        <v>0</v>
      </c>
      <c r="K13" s="14">
        <f t="shared" si="1"/>
        <v>0.95</v>
      </c>
      <c r="L13" s="22">
        <f t="shared" si="7"/>
        <v>0</v>
      </c>
      <c r="M13" s="14">
        <v>1</v>
      </c>
      <c r="N13" s="14">
        <v>1</v>
      </c>
      <c r="P13" s="22">
        <f t="shared" si="2"/>
        <v>0</v>
      </c>
      <c r="R13" s="3">
        <f t="shared" si="3"/>
        <v>0</v>
      </c>
      <c r="T13" s="5">
        <f>+R13*(assessment!$J$275*assessment!$E$3)</f>
        <v>0</v>
      </c>
      <c r="V13" s="6">
        <f>+T13/payroll!F13</f>
        <v>0</v>
      </c>
      <c r="X13" s="5">
        <f>IF(V13&lt;$X$2,T13, +payroll!F13 * $X$2)</f>
        <v>0</v>
      </c>
      <c r="Z13" s="5">
        <f t="shared" si="4"/>
        <v>0</v>
      </c>
      <c r="AB13" t="e">
        <f t="shared" si="5"/>
        <v>#DIV/0!</v>
      </c>
    </row>
    <row r="14" spans="1:29">
      <c r="A14" t="s">
        <v>23</v>
      </c>
      <c r="B14" t="s">
        <v>24</v>
      </c>
      <c r="D14" s="43">
        <v>1</v>
      </c>
      <c r="E14" s="43">
        <v>1</v>
      </c>
      <c r="F14" s="43">
        <v>1</v>
      </c>
      <c r="G14">
        <f t="shared" si="0"/>
        <v>3</v>
      </c>
      <c r="I14" s="22">
        <f t="shared" si="6"/>
        <v>1</v>
      </c>
      <c r="J14" s="6">
        <f>+IFR!AD14</f>
        <v>4.8910343027172244E-3</v>
      </c>
      <c r="K14" s="14">
        <f t="shared" si="1"/>
        <v>0.95</v>
      </c>
      <c r="L14" s="22">
        <f t="shared" si="7"/>
        <v>0.95</v>
      </c>
      <c r="M14" s="14">
        <v>1</v>
      </c>
      <c r="N14" s="14">
        <v>1</v>
      </c>
      <c r="P14" s="22">
        <f t="shared" si="2"/>
        <v>0.95</v>
      </c>
      <c r="R14" s="3">
        <f t="shared" si="3"/>
        <v>1.4299834924712628E-4</v>
      </c>
      <c r="T14" s="5">
        <f>+R14*(assessment!$J$275*assessment!$E$3)</f>
        <v>1091.0421425066361</v>
      </c>
      <c r="V14" s="6">
        <f>+T14/payroll!F14</f>
        <v>7.6266769601809152E-5</v>
      </c>
      <c r="X14" s="5">
        <f>IF(V14&lt;$X$2,T14, +payroll!F14 * $X$2)</f>
        <v>1091.0421425066361</v>
      </c>
      <c r="Z14" s="5">
        <f t="shared" si="4"/>
        <v>0</v>
      </c>
      <c r="AB14">
        <f t="shared" si="5"/>
        <v>1</v>
      </c>
    </row>
    <row r="15" spans="1:29">
      <c r="A15" t="s">
        <v>25</v>
      </c>
      <c r="B15" t="s">
        <v>26</v>
      </c>
      <c r="D15" s="43">
        <v>0</v>
      </c>
      <c r="E15" s="43">
        <v>0</v>
      </c>
      <c r="F15" s="43">
        <v>0</v>
      </c>
      <c r="G15">
        <f t="shared" si="0"/>
        <v>0</v>
      </c>
      <c r="I15" s="22">
        <f t="shared" si="6"/>
        <v>0</v>
      </c>
      <c r="J15" s="6">
        <f>+IFR!AD15</f>
        <v>0</v>
      </c>
      <c r="K15" s="14">
        <f t="shared" si="1"/>
        <v>0.95</v>
      </c>
      <c r="L15" s="22">
        <f t="shared" si="7"/>
        <v>0</v>
      </c>
      <c r="M15" s="14">
        <v>1</v>
      </c>
      <c r="N15" s="14">
        <v>1</v>
      </c>
      <c r="P15" s="22">
        <f t="shared" si="2"/>
        <v>0</v>
      </c>
      <c r="R15" s="3">
        <f t="shared" si="3"/>
        <v>0</v>
      </c>
      <c r="T15" s="5">
        <f>+R15*(assessment!$J$275*assessment!$E$3)</f>
        <v>0</v>
      </c>
      <c r="V15" s="6">
        <f>+T15/payroll!F15</f>
        <v>0</v>
      </c>
      <c r="X15" s="5">
        <f>IF(V15&lt;$X$2,T15, +payroll!F15 * $X$2)</f>
        <v>0</v>
      </c>
      <c r="Z15" s="5">
        <f t="shared" si="4"/>
        <v>0</v>
      </c>
      <c r="AB15" t="e">
        <f t="shared" si="5"/>
        <v>#DIV/0!</v>
      </c>
    </row>
    <row r="16" spans="1:29">
      <c r="A16" t="s">
        <v>554</v>
      </c>
      <c r="B16" t="s">
        <v>555</v>
      </c>
      <c r="D16" s="43">
        <v>2</v>
      </c>
      <c r="E16" s="43">
        <v>0</v>
      </c>
      <c r="F16" s="43">
        <v>0</v>
      </c>
      <c r="G16">
        <f>SUM(D16:F16)</f>
        <v>2</v>
      </c>
      <c r="I16" s="22">
        <f>AVERAGE(D16:F16)</f>
        <v>0.66666666666666663</v>
      </c>
      <c r="J16" s="6">
        <f>+IFR!AD16</f>
        <v>3.3333333333333335E-3</v>
      </c>
      <c r="K16" s="14">
        <f t="shared" si="1"/>
        <v>0.95</v>
      </c>
      <c r="L16" s="22">
        <f>+I16*K16</f>
        <v>0.6333333333333333</v>
      </c>
      <c r="M16" s="14">
        <v>1</v>
      </c>
      <c r="N16" s="14">
        <v>1</v>
      </c>
      <c r="P16" s="22">
        <f>+L16*M16*N16</f>
        <v>0.6333333333333333</v>
      </c>
      <c r="R16" s="3">
        <f>+P16/$P$267</f>
        <v>9.5332232831417518E-5</v>
      </c>
      <c r="T16" s="5">
        <f>+R16*(assessment!$J$275*assessment!$E$3)</f>
        <v>727.36142833775727</v>
      </c>
      <c r="V16" s="6">
        <f>+T16/payroll!F16</f>
        <v>1.2053490079952192E-3</v>
      </c>
      <c r="X16" s="5">
        <f>IF(V16&lt;$X$2,T16, +payroll!F16 * $X$2)</f>
        <v>727.36142833775727</v>
      </c>
      <c r="Z16" s="5">
        <f>+T16-X16</f>
        <v>0</v>
      </c>
      <c r="AB16">
        <f>+X16/T16</f>
        <v>1</v>
      </c>
    </row>
    <row r="17" spans="1:28">
      <c r="A17" t="s">
        <v>27</v>
      </c>
      <c r="B17" t="s">
        <v>522</v>
      </c>
      <c r="D17" s="43">
        <v>0</v>
      </c>
      <c r="E17" s="43">
        <v>1</v>
      </c>
      <c r="F17" s="43">
        <v>0</v>
      </c>
      <c r="G17">
        <f t="shared" si="0"/>
        <v>1</v>
      </c>
      <c r="I17" s="22">
        <f t="shared" si="6"/>
        <v>0.33333333333333331</v>
      </c>
      <c r="J17" s="6">
        <f>+IFR!AD17</f>
        <v>3.3333333333333335E-3</v>
      </c>
      <c r="K17" s="14">
        <f t="shared" si="1"/>
        <v>0.95</v>
      </c>
      <c r="L17" s="22">
        <f t="shared" si="7"/>
        <v>0.31666666666666665</v>
      </c>
      <c r="M17" s="14">
        <v>1</v>
      </c>
      <c r="N17" s="14">
        <v>1</v>
      </c>
      <c r="P17" s="22">
        <f t="shared" si="2"/>
        <v>0.31666666666666665</v>
      </c>
      <c r="R17" s="3">
        <f t="shared" si="3"/>
        <v>4.7666116415708759E-5</v>
      </c>
      <c r="T17" s="5">
        <f>+R17*(assessment!$J$275*assessment!$E$3)</f>
        <v>363.68071416887864</v>
      </c>
      <c r="V17" s="6">
        <f>+T17/payroll!F17</f>
        <v>9.8679448239760001E-5</v>
      </c>
      <c r="X17" s="5">
        <f>IF(V17&lt;$X$2,T17, +payroll!F17 * $X$2)</f>
        <v>363.68071416887864</v>
      </c>
      <c r="Z17" s="5">
        <f t="shared" si="4"/>
        <v>0</v>
      </c>
      <c r="AB17">
        <f t="shared" si="5"/>
        <v>1</v>
      </c>
    </row>
    <row r="18" spans="1:28">
      <c r="A18" t="s">
        <v>28</v>
      </c>
      <c r="B18" t="s">
        <v>523</v>
      </c>
      <c r="D18" s="43">
        <v>0</v>
      </c>
      <c r="E18" s="43">
        <v>0</v>
      </c>
      <c r="F18" s="43">
        <v>0</v>
      </c>
      <c r="G18">
        <f t="shared" si="0"/>
        <v>0</v>
      </c>
      <c r="I18" s="22">
        <f t="shared" si="6"/>
        <v>0</v>
      </c>
      <c r="J18" s="6">
        <f>+IFR!AD18</f>
        <v>0</v>
      </c>
      <c r="K18" s="14">
        <f t="shared" si="1"/>
        <v>0.95</v>
      </c>
      <c r="L18" s="22">
        <f t="shared" si="7"/>
        <v>0</v>
      </c>
      <c r="M18" s="14">
        <v>1</v>
      </c>
      <c r="N18" s="14">
        <v>1</v>
      </c>
      <c r="P18" s="22">
        <f t="shared" si="2"/>
        <v>0</v>
      </c>
      <c r="R18" s="3">
        <f t="shared" si="3"/>
        <v>0</v>
      </c>
      <c r="T18" s="5">
        <f>+R18*(assessment!$J$275*assessment!$E$3)</f>
        <v>0</v>
      </c>
      <c r="V18" s="6">
        <f>+T18/payroll!F18</f>
        <v>0</v>
      </c>
      <c r="X18" s="5">
        <f>IF(V18&lt;$X$2,T18, +payroll!F18 * $X$2)</f>
        <v>0</v>
      </c>
      <c r="Z18" s="5">
        <f t="shared" si="4"/>
        <v>0</v>
      </c>
      <c r="AB18" t="e">
        <f t="shared" si="5"/>
        <v>#DIV/0!</v>
      </c>
    </row>
    <row r="19" spans="1:28">
      <c r="A19" t="s">
        <v>29</v>
      </c>
      <c r="B19" t="s">
        <v>524</v>
      </c>
      <c r="D19" s="43">
        <v>0</v>
      </c>
      <c r="E19" s="43">
        <v>0</v>
      </c>
      <c r="F19" s="43">
        <v>1</v>
      </c>
      <c r="G19">
        <f t="shared" si="0"/>
        <v>1</v>
      </c>
      <c r="I19" s="22">
        <f t="shared" si="6"/>
        <v>0.33333333333333331</v>
      </c>
      <c r="J19" s="6">
        <f>+IFR!AD19</f>
        <v>5.0000000000000001E-3</v>
      </c>
      <c r="K19" s="14">
        <f t="shared" si="1"/>
        <v>0.95</v>
      </c>
      <c r="L19" s="22">
        <f t="shared" si="7"/>
        <v>0.31666666666666665</v>
      </c>
      <c r="M19" s="14">
        <v>1</v>
      </c>
      <c r="N19" s="14">
        <v>1</v>
      </c>
      <c r="P19" s="22">
        <f t="shared" si="2"/>
        <v>0.31666666666666665</v>
      </c>
      <c r="R19" s="3">
        <f t="shared" si="3"/>
        <v>4.7666116415708759E-5</v>
      </c>
      <c r="T19" s="5">
        <f>+R19*(assessment!$J$275*assessment!$E$3)</f>
        <v>363.68071416887864</v>
      </c>
      <c r="V19" s="6">
        <f>+T19/payroll!F19</f>
        <v>1.342830387550559E-4</v>
      </c>
      <c r="X19" s="5">
        <f>IF(V19&lt;$X$2,T19, +payroll!F19 * $X$2)</f>
        <v>363.68071416887864</v>
      </c>
      <c r="Z19" s="5">
        <f t="shared" si="4"/>
        <v>0</v>
      </c>
      <c r="AB19">
        <f t="shared" si="5"/>
        <v>1</v>
      </c>
    </row>
    <row r="20" spans="1:28">
      <c r="A20" t="s">
        <v>30</v>
      </c>
      <c r="B20" t="s">
        <v>525</v>
      </c>
      <c r="D20" s="43">
        <v>0</v>
      </c>
      <c r="E20" s="43">
        <v>0</v>
      </c>
      <c r="F20" s="43">
        <v>0</v>
      </c>
      <c r="G20">
        <f t="shared" si="0"/>
        <v>0</v>
      </c>
      <c r="I20" s="22">
        <f t="shared" si="6"/>
        <v>0</v>
      </c>
      <c r="J20" s="6">
        <f>+IFR!AD20</f>
        <v>0</v>
      </c>
      <c r="K20" s="14">
        <f t="shared" si="1"/>
        <v>0.95</v>
      </c>
      <c r="L20" s="22">
        <f t="shared" si="7"/>
        <v>0</v>
      </c>
      <c r="M20" s="14">
        <v>1</v>
      </c>
      <c r="N20" s="14">
        <v>1</v>
      </c>
      <c r="P20" s="22">
        <f t="shared" si="2"/>
        <v>0</v>
      </c>
      <c r="R20" s="3">
        <f t="shared" si="3"/>
        <v>0</v>
      </c>
      <c r="T20" s="5">
        <f>+R20*(assessment!$J$275*assessment!$E$3)</f>
        <v>0</v>
      </c>
      <c r="V20" s="6">
        <f>+T20/payroll!F20</f>
        <v>0</v>
      </c>
      <c r="X20" s="5">
        <f>IF(V20&lt;$X$2,T20, +payroll!F20 * $X$2)</f>
        <v>0</v>
      </c>
      <c r="Z20" s="5">
        <f t="shared" si="4"/>
        <v>0</v>
      </c>
      <c r="AB20" t="e">
        <f t="shared" si="5"/>
        <v>#DIV/0!</v>
      </c>
    </row>
    <row r="21" spans="1:28">
      <c r="A21" t="s">
        <v>31</v>
      </c>
      <c r="B21" t="s">
        <v>526</v>
      </c>
      <c r="D21" s="43">
        <v>0</v>
      </c>
      <c r="E21" s="43">
        <v>0</v>
      </c>
      <c r="F21" s="43">
        <v>0</v>
      </c>
      <c r="G21">
        <f t="shared" si="0"/>
        <v>0</v>
      </c>
      <c r="I21" s="22">
        <f t="shared" si="6"/>
        <v>0</v>
      </c>
      <c r="J21" s="6">
        <f>+IFR!AD21</f>
        <v>0</v>
      </c>
      <c r="K21" s="14">
        <f t="shared" si="1"/>
        <v>0.95</v>
      </c>
      <c r="L21" s="22">
        <f t="shared" si="7"/>
        <v>0</v>
      </c>
      <c r="M21" s="14">
        <v>1</v>
      </c>
      <c r="N21" s="14">
        <v>1</v>
      </c>
      <c r="P21" s="22">
        <f t="shared" si="2"/>
        <v>0</v>
      </c>
      <c r="R21" s="3">
        <f t="shared" si="3"/>
        <v>0</v>
      </c>
      <c r="T21" s="5">
        <f>+R21*(assessment!$J$275*assessment!$E$3)</f>
        <v>0</v>
      </c>
      <c r="V21" s="6">
        <f>+T21/payroll!F21</f>
        <v>0</v>
      </c>
      <c r="X21" s="5">
        <f>IF(V21&lt;$X$2,T21, +payroll!F21 * $X$2)</f>
        <v>0</v>
      </c>
      <c r="Z21" s="5">
        <f t="shared" si="4"/>
        <v>0</v>
      </c>
      <c r="AB21" t="e">
        <f t="shared" si="5"/>
        <v>#DIV/0!</v>
      </c>
    </row>
    <row r="22" spans="1:28">
      <c r="A22" t="s">
        <v>32</v>
      </c>
      <c r="B22" t="s">
        <v>527</v>
      </c>
      <c r="D22" s="43">
        <v>0</v>
      </c>
      <c r="E22" s="43">
        <v>0</v>
      </c>
      <c r="F22" s="43">
        <v>0</v>
      </c>
      <c r="G22">
        <f t="shared" si="0"/>
        <v>0</v>
      </c>
      <c r="I22" s="22">
        <f t="shared" si="6"/>
        <v>0</v>
      </c>
      <c r="J22" s="6">
        <f>+IFR!AD22</f>
        <v>0</v>
      </c>
      <c r="K22" s="14">
        <f t="shared" si="1"/>
        <v>0.95</v>
      </c>
      <c r="L22" s="22">
        <f t="shared" si="7"/>
        <v>0</v>
      </c>
      <c r="M22" s="14">
        <v>1</v>
      </c>
      <c r="N22" s="14">
        <v>1</v>
      </c>
      <c r="P22" s="22">
        <f t="shared" si="2"/>
        <v>0</v>
      </c>
      <c r="R22" s="3">
        <f t="shared" si="3"/>
        <v>0</v>
      </c>
      <c r="T22" s="5">
        <f>+R22*(assessment!$J$275*assessment!$E$3)</f>
        <v>0</v>
      </c>
      <c r="V22" s="6">
        <f>+T22/payroll!F22</f>
        <v>0</v>
      </c>
      <c r="X22" s="5">
        <f>IF(V22&lt;$X$2,T22, +payroll!F22 * $X$2)</f>
        <v>0</v>
      </c>
      <c r="Z22" s="5">
        <f t="shared" si="4"/>
        <v>0</v>
      </c>
      <c r="AB22" t="e">
        <f t="shared" si="5"/>
        <v>#DIV/0!</v>
      </c>
    </row>
    <row r="23" spans="1:28">
      <c r="A23" t="s">
        <v>33</v>
      </c>
      <c r="B23" t="s">
        <v>528</v>
      </c>
      <c r="D23" s="43">
        <v>0</v>
      </c>
      <c r="E23" s="43">
        <v>0</v>
      </c>
      <c r="F23" s="43">
        <v>1</v>
      </c>
      <c r="G23">
        <f t="shared" si="0"/>
        <v>1</v>
      </c>
      <c r="I23" s="22">
        <f t="shared" si="6"/>
        <v>0.33333333333333331</v>
      </c>
      <c r="J23" s="6">
        <f>+IFR!AD23</f>
        <v>5.0000000000000001E-3</v>
      </c>
      <c r="K23" s="14">
        <f t="shared" si="1"/>
        <v>0.95</v>
      </c>
      <c r="L23" s="22">
        <f t="shared" si="7"/>
        <v>0.31666666666666665</v>
      </c>
      <c r="M23" s="14">
        <v>1</v>
      </c>
      <c r="N23" s="14">
        <v>1</v>
      </c>
      <c r="P23" s="22">
        <f t="shared" si="2"/>
        <v>0.31666666666666665</v>
      </c>
      <c r="R23" s="3">
        <f t="shared" si="3"/>
        <v>4.7666116415708759E-5</v>
      </c>
      <c r="T23" s="5">
        <f>+R23*(assessment!$J$275*assessment!$E$3)</f>
        <v>363.68071416887864</v>
      </c>
      <c r="V23" s="6">
        <f>+T23/payroll!F23</f>
        <v>2.227042971102342E-4</v>
      </c>
      <c r="X23" s="5">
        <f>IF(V23&lt;$X$2,T23, +payroll!F23 * $X$2)</f>
        <v>363.68071416887864</v>
      </c>
      <c r="Z23" s="5">
        <f t="shared" si="4"/>
        <v>0</v>
      </c>
      <c r="AB23">
        <f t="shared" si="5"/>
        <v>1</v>
      </c>
    </row>
    <row r="24" spans="1:28">
      <c r="A24" t="s">
        <v>34</v>
      </c>
      <c r="B24" t="s">
        <v>529</v>
      </c>
      <c r="D24" s="43">
        <v>0</v>
      </c>
      <c r="E24" s="43">
        <v>0</v>
      </c>
      <c r="F24" s="43">
        <v>0</v>
      </c>
      <c r="G24">
        <f t="shared" si="0"/>
        <v>0</v>
      </c>
      <c r="I24" s="22">
        <f t="shared" si="6"/>
        <v>0</v>
      </c>
      <c r="J24" s="6">
        <f>+IFR!AD24</f>
        <v>0</v>
      </c>
      <c r="K24" s="14">
        <f t="shared" si="1"/>
        <v>0.95</v>
      </c>
      <c r="L24" s="22">
        <f t="shared" si="7"/>
        <v>0</v>
      </c>
      <c r="M24" s="14">
        <v>1</v>
      </c>
      <c r="N24" s="14">
        <v>1</v>
      </c>
      <c r="P24" s="22">
        <f t="shared" si="2"/>
        <v>0</v>
      </c>
      <c r="R24" s="3">
        <f t="shared" si="3"/>
        <v>0</v>
      </c>
      <c r="T24" s="5">
        <f>+R24*(assessment!$J$275*assessment!$E$3)</f>
        <v>0</v>
      </c>
      <c r="V24" s="6">
        <f>+T24/payroll!F24</f>
        <v>0</v>
      </c>
      <c r="X24" s="5">
        <f>IF(V24&lt;$X$2,T24, +payroll!F24 * $X$2)</f>
        <v>0</v>
      </c>
      <c r="Z24" s="5">
        <f t="shared" si="4"/>
        <v>0</v>
      </c>
      <c r="AB24" t="e">
        <f t="shared" si="5"/>
        <v>#DIV/0!</v>
      </c>
    </row>
    <row r="25" spans="1:28">
      <c r="A25" t="s">
        <v>35</v>
      </c>
      <c r="B25" t="s">
        <v>530</v>
      </c>
      <c r="D25" s="43">
        <v>0</v>
      </c>
      <c r="E25" s="43">
        <v>1</v>
      </c>
      <c r="F25" s="43">
        <v>0</v>
      </c>
      <c r="G25">
        <f t="shared" si="0"/>
        <v>1</v>
      </c>
      <c r="I25" s="22">
        <f t="shared" si="6"/>
        <v>0.33333333333333331</v>
      </c>
      <c r="J25" s="6">
        <f>+IFR!AD25</f>
        <v>3.3333333333333335E-3</v>
      </c>
      <c r="K25" s="14">
        <f t="shared" si="1"/>
        <v>0.95</v>
      </c>
      <c r="L25" s="22">
        <f t="shared" si="7"/>
        <v>0.31666666666666665</v>
      </c>
      <c r="M25" s="14">
        <v>1</v>
      </c>
      <c r="N25" s="14">
        <v>1</v>
      </c>
      <c r="P25" s="22">
        <f t="shared" si="2"/>
        <v>0.31666666666666665</v>
      </c>
      <c r="R25" s="3">
        <f t="shared" si="3"/>
        <v>4.7666116415708759E-5</v>
      </c>
      <c r="T25" s="5">
        <f>+R25*(assessment!$J$275*assessment!$E$3)</f>
        <v>363.68071416887864</v>
      </c>
      <c r="V25" s="6">
        <f>+T25/payroll!F25</f>
        <v>2.1181741005978048E-4</v>
      </c>
      <c r="X25" s="5">
        <f>IF(V25&lt;$X$2,T25, +payroll!F25 * $X$2)</f>
        <v>363.68071416887864</v>
      </c>
      <c r="Z25" s="5">
        <f t="shared" si="4"/>
        <v>0</v>
      </c>
      <c r="AB25">
        <f t="shared" si="5"/>
        <v>1</v>
      </c>
    </row>
    <row r="26" spans="1:28">
      <c r="A26" t="s">
        <v>36</v>
      </c>
      <c r="B26" t="s">
        <v>531</v>
      </c>
      <c r="D26" s="43">
        <v>0</v>
      </c>
      <c r="E26" s="43">
        <v>0</v>
      </c>
      <c r="F26" s="43">
        <v>0</v>
      </c>
      <c r="G26">
        <f t="shared" si="0"/>
        <v>0</v>
      </c>
      <c r="I26" s="22">
        <f t="shared" si="6"/>
        <v>0</v>
      </c>
      <c r="J26" s="6">
        <f>+IFR!AD26</f>
        <v>0</v>
      </c>
      <c r="K26" s="14">
        <f t="shared" si="1"/>
        <v>0.95</v>
      </c>
      <c r="L26" s="22">
        <f t="shared" si="7"/>
        <v>0</v>
      </c>
      <c r="M26" s="14">
        <v>1</v>
      </c>
      <c r="N26" s="14">
        <v>1</v>
      </c>
      <c r="P26" s="22">
        <f t="shared" si="2"/>
        <v>0</v>
      </c>
      <c r="R26" s="3">
        <f t="shared" si="3"/>
        <v>0</v>
      </c>
      <c r="T26" s="5">
        <f>+R26*(assessment!$J$275*assessment!$E$3)</f>
        <v>0</v>
      </c>
      <c r="V26" s="6">
        <f>+T26/payroll!F26</f>
        <v>0</v>
      </c>
      <c r="X26" s="5">
        <f>IF(V26&lt;$X$2,T26, +payroll!F26 * $X$2)</f>
        <v>0</v>
      </c>
      <c r="Z26" s="5">
        <f t="shared" si="4"/>
        <v>0</v>
      </c>
      <c r="AB26" t="e">
        <f t="shared" si="5"/>
        <v>#DIV/0!</v>
      </c>
    </row>
    <row r="27" spans="1:28">
      <c r="A27" t="s">
        <v>37</v>
      </c>
      <c r="B27" t="s">
        <v>532</v>
      </c>
      <c r="D27" s="43">
        <v>0</v>
      </c>
      <c r="E27" s="43">
        <v>1</v>
      </c>
      <c r="F27" s="43">
        <v>1</v>
      </c>
      <c r="G27">
        <f t="shared" si="0"/>
        <v>2</v>
      </c>
      <c r="I27" s="22">
        <f t="shared" si="6"/>
        <v>0.66666666666666663</v>
      </c>
      <c r="J27" s="6">
        <f>+IFR!AD27</f>
        <v>8.3333333333333332E-3</v>
      </c>
      <c r="K27" s="14">
        <f t="shared" si="1"/>
        <v>0.95</v>
      </c>
      <c r="L27" s="22">
        <f t="shared" si="7"/>
        <v>0.6333333333333333</v>
      </c>
      <c r="M27" s="14">
        <v>1</v>
      </c>
      <c r="N27" s="14">
        <v>1</v>
      </c>
      <c r="P27" s="22">
        <f t="shared" si="2"/>
        <v>0.6333333333333333</v>
      </c>
      <c r="R27" s="3">
        <f t="shared" si="3"/>
        <v>9.5332232831417518E-5</v>
      </c>
      <c r="T27" s="5">
        <f>+R27*(assessment!$J$275*assessment!$E$3)</f>
        <v>727.36142833775727</v>
      </c>
      <c r="V27" s="6">
        <f>+T27/payroll!F27</f>
        <v>5.6082427987306247E-4</v>
      </c>
      <c r="X27" s="5">
        <f>IF(V27&lt;$X$2,T27, +payroll!F27 * $X$2)</f>
        <v>727.36142833775727</v>
      </c>
      <c r="Z27" s="5">
        <f t="shared" si="4"/>
        <v>0</v>
      </c>
      <c r="AB27">
        <f t="shared" si="5"/>
        <v>1</v>
      </c>
    </row>
    <row r="28" spans="1:28">
      <c r="A28" t="s">
        <v>38</v>
      </c>
      <c r="B28" t="s">
        <v>533</v>
      </c>
      <c r="D28" s="43">
        <v>0</v>
      </c>
      <c r="E28" s="43">
        <v>0</v>
      </c>
      <c r="F28" s="43">
        <v>0</v>
      </c>
      <c r="G28">
        <f t="shared" si="0"/>
        <v>0</v>
      </c>
      <c r="I28" s="22">
        <f t="shared" si="6"/>
        <v>0</v>
      </c>
      <c r="J28" s="6">
        <f>+IFR!AD28</f>
        <v>0</v>
      </c>
      <c r="K28" s="14">
        <f t="shared" si="1"/>
        <v>0.95</v>
      </c>
      <c r="L28" s="22">
        <f t="shared" si="7"/>
        <v>0</v>
      </c>
      <c r="M28" s="14">
        <v>1</v>
      </c>
      <c r="N28" s="14">
        <v>1</v>
      </c>
      <c r="P28" s="22">
        <f t="shared" si="2"/>
        <v>0</v>
      </c>
      <c r="R28" s="3">
        <f t="shared" si="3"/>
        <v>0</v>
      </c>
      <c r="T28" s="5">
        <f>+R28*(assessment!$J$275*assessment!$E$3)</f>
        <v>0</v>
      </c>
      <c r="V28" s="6">
        <f>+T28/payroll!F28</f>
        <v>0</v>
      </c>
      <c r="X28" s="5">
        <f>IF(V28&lt;$X$2,T28, +payroll!F28 * $X$2)</f>
        <v>0</v>
      </c>
      <c r="Z28" s="5">
        <f t="shared" si="4"/>
        <v>0</v>
      </c>
      <c r="AB28" t="e">
        <f t="shared" si="5"/>
        <v>#DIV/0!</v>
      </c>
    </row>
    <row r="29" spans="1:28">
      <c r="A29" t="s">
        <v>39</v>
      </c>
      <c r="B29" t="s">
        <v>534</v>
      </c>
      <c r="D29" s="43">
        <v>0</v>
      </c>
      <c r="E29" s="43">
        <v>0</v>
      </c>
      <c r="F29" s="43">
        <v>0</v>
      </c>
      <c r="G29">
        <f t="shared" si="0"/>
        <v>0</v>
      </c>
      <c r="I29" s="22">
        <f t="shared" si="6"/>
        <v>0</v>
      </c>
      <c r="J29" s="6">
        <f>+IFR!AD29</f>
        <v>0</v>
      </c>
      <c r="K29" s="14">
        <f t="shared" si="1"/>
        <v>0.95</v>
      </c>
      <c r="L29" s="22">
        <f t="shared" si="7"/>
        <v>0</v>
      </c>
      <c r="M29" s="14">
        <v>1</v>
      </c>
      <c r="N29" s="14">
        <v>1</v>
      </c>
      <c r="P29" s="22">
        <f t="shared" si="2"/>
        <v>0</v>
      </c>
      <c r="R29" s="3">
        <f t="shared" si="3"/>
        <v>0</v>
      </c>
      <c r="T29" s="5">
        <f>+R29*(assessment!$J$275*assessment!$E$3)</f>
        <v>0</v>
      </c>
      <c r="V29" s="6">
        <f>+T29/payroll!F29</f>
        <v>0</v>
      </c>
      <c r="X29" s="5">
        <f>IF(V29&lt;$X$2,T29, +payroll!F29 * $X$2)</f>
        <v>0</v>
      </c>
      <c r="Z29" s="5">
        <f t="shared" si="4"/>
        <v>0</v>
      </c>
      <c r="AB29" t="e">
        <f t="shared" si="5"/>
        <v>#DIV/0!</v>
      </c>
    </row>
    <row r="30" spans="1:28">
      <c r="A30" t="s">
        <v>40</v>
      </c>
      <c r="B30" t="s">
        <v>535</v>
      </c>
      <c r="D30" s="43">
        <v>1</v>
      </c>
      <c r="E30" s="43">
        <v>0</v>
      </c>
      <c r="F30" s="43">
        <v>0</v>
      </c>
      <c r="G30">
        <f t="shared" si="0"/>
        <v>1</v>
      </c>
      <c r="I30" s="22">
        <f t="shared" si="6"/>
        <v>0.33333333333333331</v>
      </c>
      <c r="J30" s="6">
        <f>+IFR!AD30</f>
        <v>1.6666666666666668E-3</v>
      </c>
      <c r="K30" s="14">
        <f t="shared" si="1"/>
        <v>0.95</v>
      </c>
      <c r="L30" s="22">
        <f t="shared" si="7"/>
        <v>0.31666666666666665</v>
      </c>
      <c r="M30" s="14">
        <v>1</v>
      </c>
      <c r="N30" s="14">
        <v>1</v>
      </c>
      <c r="P30" s="22">
        <f t="shared" si="2"/>
        <v>0.31666666666666665</v>
      </c>
      <c r="R30" s="3">
        <f t="shared" si="3"/>
        <v>4.7666116415708759E-5</v>
      </c>
      <c r="T30" s="5">
        <f>+R30*(assessment!$J$275*assessment!$E$3)</f>
        <v>363.68071416887864</v>
      </c>
      <c r="V30" s="6">
        <f>+T30/payroll!F30</f>
        <v>9.6112747158302354E-5</v>
      </c>
      <c r="X30" s="5">
        <f>IF(V30&lt;$X$2,T30, +payroll!F30 * $X$2)</f>
        <v>363.68071416887864</v>
      </c>
      <c r="Z30" s="5">
        <f t="shared" si="4"/>
        <v>0</v>
      </c>
      <c r="AB30">
        <f t="shared" si="5"/>
        <v>1</v>
      </c>
    </row>
    <row r="31" spans="1:28">
      <c r="A31" t="s">
        <v>41</v>
      </c>
      <c r="B31" t="s">
        <v>536</v>
      </c>
      <c r="D31" s="43">
        <v>2</v>
      </c>
      <c r="E31" s="43">
        <v>0</v>
      </c>
      <c r="F31" s="43">
        <v>0</v>
      </c>
      <c r="G31">
        <f t="shared" si="0"/>
        <v>2</v>
      </c>
      <c r="I31" s="22">
        <f t="shared" si="6"/>
        <v>0.66666666666666663</v>
      </c>
      <c r="J31" s="6">
        <f>+IFR!AD31</f>
        <v>5.4763762818143245E-4</v>
      </c>
      <c r="K31" s="14">
        <f t="shared" si="1"/>
        <v>0.95</v>
      </c>
      <c r="L31" s="22">
        <f t="shared" si="7"/>
        <v>0.6333333333333333</v>
      </c>
      <c r="M31" s="14">
        <v>1</v>
      </c>
      <c r="N31" s="14">
        <v>1</v>
      </c>
      <c r="P31" s="22">
        <f t="shared" si="2"/>
        <v>0.6333333333333333</v>
      </c>
      <c r="R31" s="3">
        <f t="shared" si="3"/>
        <v>9.5332232831417518E-5</v>
      </c>
      <c r="T31" s="5">
        <f>+R31*(assessment!$J$275*assessment!$E$3)</f>
        <v>727.36142833775727</v>
      </c>
      <c r="V31" s="6">
        <f>+T31/payroll!F31</f>
        <v>8.5109860499010627E-6</v>
      </c>
      <c r="X31" s="5">
        <f>IF(V31&lt;$X$2,T31, +payroll!F31 * $X$2)</f>
        <v>727.36142833775727</v>
      </c>
      <c r="Z31" s="5">
        <f t="shared" si="4"/>
        <v>0</v>
      </c>
      <c r="AB31">
        <f t="shared" si="5"/>
        <v>1</v>
      </c>
    </row>
    <row r="32" spans="1:28">
      <c r="A32" t="s">
        <v>42</v>
      </c>
      <c r="B32" t="s">
        <v>43</v>
      </c>
      <c r="D32" s="43">
        <v>0</v>
      </c>
      <c r="E32" s="43">
        <v>0</v>
      </c>
      <c r="F32" s="43">
        <v>0</v>
      </c>
      <c r="G32">
        <f t="shared" si="0"/>
        <v>0</v>
      </c>
      <c r="I32" s="22">
        <f t="shared" si="6"/>
        <v>0</v>
      </c>
      <c r="J32" s="6">
        <f>+IFR!AD32</f>
        <v>0</v>
      </c>
      <c r="K32" s="14">
        <f t="shared" si="1"/>
        <v>0.95</v>
      </c>
      <c r="L32" s="22">
        <f t="shared" si="7"/>
        <v>0</v>
      </c>
      <c r="M32" s="14">
        <v>1</v>
      </c>
      <c r="N32" s="14">
        <v>1</v>
      </c>
      <c r="P32" s="22">
        <f t="shared" si="2"/>
        <v>0</v>
      </c>
      <c r="R32" s="3">
        <f t="shared" si="3"/>
        <v>0</v>
      </c>
      <c r="T32" s="5">
        <f>+R32*(assessment!$J$275*assessment!$E$3)</f>
        <v>0</v>
      </c>
      <c r="V32" s="6">
        <f>+T32/payroll!F32</f>
        <v>0</v>
      </c>
      <c r="X32" s="5">
        <f>IF(V32&lt;$X$2,T32, +payroll!F32 * $X$2)</f>
        <v>0</v>
      </c>
      <c r="Z32" s="5">
        <f t="shared" si="4"/>
        <v>0</v>
      </c>
      <c r="AB32" t="e">
        <f t="shared" si="5"/>
        <v>#DIV/0!</v>
      </c>
    </row>
    <row r="33" spans="1:28">
      <c r="A33" t="s">
        <v>44</v>
      </c>
      <c r="B33" t="s">
        <v>45</v>
      </c>
      <c r="D33" s="43">
        <v>0</v>
      </c>
      <c r="E33" s="43">
        <v>0</v>
      </c>
      <c r="F33" s="43">
        <v>0</v>
      </c>
      <c r="G33">
        <f t="shared" si="0"/>
        <v>0</v>
      </c>
      <c r="I33" s="22">
        <f t="shared" si="6"/>
        <v>0</v>
      </c>
      <c r="J33" s="6">
        <f>+IFR!AD33</f>
        <v>0</v>
      </c>
      <c r="K33" s="14">
        <f t="shared" si="1"/>
        <v>0.95</v>
      </c>
      <c r="L33" s="22">
        <f t="shared" si="7"/>
        <v>0</v>
      </c>
      <c r="M33" s="14">
        <v>1</v>
      </c>
      <c r="N33" s="14">
        <v>1</v>
      </c>
      <c r="P33" s="22">
        <f t="shared" si="2"/>
        <v>0</v>
      </c>
      <c r="R33" s="3">
        <f t="shared" si="3"/>
        <v>0</v>
      </c>
      <c r="T33" s="5">
        <f>+R33*(assessment!$J$275*assessment!$E$3)</f>
        <v>0</v>
      </c>
      <c r="V33" s="6">
        <f>+T33/payroll!F33</f>
        <v>0</v>
      </c>
      <c r="X33" s="5">
        <f>IF(V33&lt;$X$2,T33, +payroll!F33 * $X$2)</f>
        <v>0</v>
      </c>
      <c r="Z33" s="5">
        <f t="shared" si="4"/>
        <v>0</v>
      </c>
      <c r="AB33" t="e">
        <f t="shared" si="5"/>
        <v>#DIV/0!</v>
      </c>
    </row>
    <row r="34" spans="1:28">
      <c r="A34" t="s">
        <v>46</v>
      </c>
      <c r="B34" t="s">
        <v>47</v>
      </c>
      <c r="D34" s="43">
        <v>2</v>
      </c>
      <c r="E34" s="43">
        <v>1</v>
      </c>
      <c r="F34" s="43">
        <v>1</v>
      </c>
      <c r="G34">
        <f t="shared" si="0"/>
        <v>4</v>
      </c>
      <c r="I34" s="22">
        <f t="shared" si="6"/>
        <v>1.3333333333333333</v>
      </c>
      <c r="J34" s="6">
        <f>+IFR!AD34</f>
        <v>4.652472545844946E-3</v>
      </c>
      <c r="K34" s="14">
        <f t="shared" si="1"/>
        <v>0.95</v>
      </c>
      <c r="L34" s="22">
        <f t="shared" si="7"/>
        <v>1.2666666666666666</v>
      </c>
      <c r="M34" s="14">
        <v>1</v>
      </c>
      <c r="N34" s="14">
        <v>1</v>
      </c>
      <c r="P34" s="22">
        <f t="shared" si="2"/>
        <v>1.2666666666666666</v>
      </c>
      <c r="R34" s="3">
        <f t="shared" si="3"/>
        <v>1.9066446566283504E-4</v>
      </c>
      <c r="T34" s="5">
        <f>+R34*(assessment!$J$275*assessment!$E$3)</f>
        <v>1454.7228566755145</v>
      </c>
      <c r="V34" s="6">
        <f>+T34/payroll!F34</f>
        <v>8.6743550670866944E-5</v>
      </c>
      <c r="X34" s="5">
        <f>IF(V34&lt;$X$2,T34, +payroll!F34 * $X$2)</f>
        <v>1454.7228566755145</v>
      </c>
      <c r="Z34" s="5">
        <f t="shared" si="4"/>
        <v>0</v>
      </c>
      <c r="AB34">
        <f t="shared" si="5"/>
        <v>1</v>
      </c>
    </row>
    <row r="35" spans="1:28">
      <c r="A35" t="s">
        <v>48</v>
      </c>
      <c r="B35" t="s">
        <v>49</v>
      </c>
      <c r="D35" s="43">
        <v>24</v>
      </c>
      <c r="E35" s="43">
        <v>26</v>
      </c>
      <c r="F35" s="43">
        <v>20</v>
      </c>
      <c r="G35">
        <f t="shared" si="0"/>
        <v>70</v>
      </c>
      <c r="I35" s="22">
        <f t="shared" si="6"/>
        <v>23.333333333333332</v>
      </c>
      <c r="J35" s="6">
        <f>+IFR!AD35</f>
        <v>5.6069540662762223E-3</v>
      </c>
      <c r="K35" s="14">
        <f t="shared" si="1"/>
        <v>0.95</v>
      </c>
      <c r="L35" s="22">
        <f t="shared" si="7"/>
        <v>22.166666666666664</v>
      </c>
      <c r="M35" s="14">
        <v>1</v>
      </c>
      <c r="N35" s="14">
        <v>1</v>
      </c>
      <c r="P35" s="22">
        <f t="shared" si="2"/>
        <v>22.166666666666664</v>
      </c>
      <c r="R35" s="3">
        <f t="shared" si="3"/>
        <v>3.3366281490996132E-3</v>
      </c>
      <c r="T35" s="5">
        <f>+R35*(assessment!$J$275*assessment!$E$3)</f>
        <v>25457.649991821505</v>
      </c>
      <c r="V35" s="6">
        <f>+T35/payroll!F35</f>
        <v>1.2667754195881545E-4</v>
      </c>
      <c r="X35" s="5">
        <f>IF(V35&lt;$X$2,T35, +payroll!F35 * $X$2)</f>
        <v>25457.649991821505</v>
      </c>
      <c r="Z35" s="5">
        <f t="shared" si="4"/>
        <v>0</v>
      </c>
      <c r="AB35">
        <f t="shared" si="5"/>
        <v>1</v>
      </c>
    </row>
    <row r="36" spans="1:28">
      <c r="A36" t="s">
        <v>50</v>
      </c>
      <c r="B36" t="s">
        <v>502</v>
      </c>
      <c r="D36" s="43">
        <v>8</v>
      </c>
      <c r="E36" s="43">
        <v>6</v>
      </c>
      <c r="F36" s="43">
        <v>7</v>
      </c>
      <c r="G36">
        <f t="shared" si="0"/>
        <v>21</v>
      </c>
      <c r="I36" s="22">
        <f t="shared" si="6"/>
        <v>7</v>
      </c>
      <c r="J36" s="6">
        <f>+IFR!AD36</f>
        <v>2.5087219782162593E-2</v>
      </c>
      <c r="K36" s="14">
        <f t="shared" si="1"/>
        <v>0.95</v>
      </c>
      <c r="L36" s="22">
        <f t="shared" si="7"/>
        <v>6.6499999999999995</v>
      </c>
      <c r="M36" s="14">
        <v>1</v>
      </c>
      <c r="N36" s="14">
        <v>1</v>
      </c>
      <c r="P36" s="22">
        <f t="shared" si="2"/>
        <v>6.6499999999999995</v>
      </c>
      <c r="R36" s="3">
        <f t="shared" si="3"/>
        <v>1.000988444729884E-3</v>
      </c>
      <c r="T36" s="5">
        <f>+R36*(assessment!$J$275*assessment!$E$3)</f>
        <v>7637.2949975464517</v>
      </c>
      <c r="V36" s="6">
        <f>+T36/payroll!F36</f>
        <v>5.6308573859370774E-4</v>
      </c>
      <c r="X36" s="5">
        <f>IF(V36&lt;$X$2,T36, +payroll!F36 * $X$2)</f>
        <v>7637.2949975464517</v>
      </c>
      <c r="Z36" s="5">
        <f t="shared" si="4"/>
        <v>0</v>
      </c>
      <c r="AB36">
        <f t="shared" si="5"/>
        <v>1</v>
      </c>
    </row>
    <row r="37" spans="1:28">
      <c r="A37" t="s">
        <v>51</v>
      </c>
      <c r="B37" t="s">
        <v>52</v>
      </c>
      <c r="D37" s="43">
        <v>15</v>
      </c>
      <c r="E37" s="43">
        <v>18</v>
      </c>
      <c r="F37" s="43">
        <v>21</v>
      </c>
      <c r="G37">
        <f t="shared" si="0"/>
        <v>54</v>
      </c>
      <c r="I37" s="22">
        <f t="shared" si="6"/>
        <v>18</v>
      </c>
      <c r="J37" s="6">
        <f>+IFR!AD37</f>
        <v>7.2139705036268877E-3</v>
      </c>
      <c r="K37" s="14">
        <f t="shared" ref="K37:K68" si="8">IF(+J37&lt;$E$270,$I$270,IF(J37&gt;$E$272,$I$272,$I$271))</f>
        <v>0.95</v>
      </c>
      <c r="L37" s="22">
        <f t="shared" si="7"/>
        <v>17.099999999999998</v>
      </c>
      <c r="M37" s="14">
        <v>1</v>
      </c>
      <c r="N37" s="14">
        <v>1</v>
      </c>
      <c r="P37" s="22">
        <f t="shared" si="2"/>
        <v>17.099999999999998</v>
      </c>
      <c r="R37" s="3">
        <f t="shared" si="3"/>
        <v>2.5739702864482727E-3</v>
      </c>
      <c r="T37" s="5">
        <f>+R37*(assessment!$J$275*assessment!$E$3)</f>
        <v>19638.758565119446</v>
      </c>
      <c r="V37" s="6">
        <f>+T37/payroll!F37</f>
        <v>1.2647931702225849E-4</v>
      </c>
      <c r="X37" s="5">
        <f>IF(V37&lt;$X$2,T37, +payroll!F37 * $X$2)</f>
        <v>19638.758565119446</v>
      </c>
      <c r="Z37" s="5">
        <f t="shared" si="4"/>
        <v>0</v>
      </c>
      <c r="AB37">
        <f t="shared" si="5"/>
        <v>1</v>
      </c>
    </row>
    <row r="38" spans="1:28">
      <c r="A38" t="s">
        <v>53</v>
      </c>
      <c r="B38" t="s">
        <v>54</v>
      </c>
      <c r="D38" s="43">
        <v>4</v>
      </c>
      <c r="E38" s="43">
        <v>4</v>
      </c>
      <c r="F38" s="43">
        <v>4</v>
      </c>
      <c r="G38">
        <f t="shared" si="0"/>
        <v>12</v>
      </c>
      <c r="I38" s="22">
        <f t="shared" si="6"/>
        <v>4</v>
      </c>
      <c r="J38" s="6">
        <f>+IFR!AD38</f>
        <v>6.521792873256692E-3</v>
      </c>
      <c r="K38" s="14">
        <f t="shared" si="8"/>
        <v>0.95</v>
      </c>
      <c r="L38" s="22">
        <f t="shared" si="7"/>
        <v>3.8</v>
      </c>
      <c r="M38" s="14">
        <v>1</v>
      </c>
      <c r="N38" s="14">
        <v>1</v>
      </c>
      <c r="P38" s="22">
        <f t="shared" si="2"/>
        <v>3.8</v>
      </c>
      <c r="R38" s="3">
        <f t="shared" ref="R38:R62" si="9">+P38/$P$267</f>
        <v>5.7199339698850514E-4</v>
      </c>
      <c r="T38" s="5">
        <f>+R38*(assessment!$J$275*assessment!$E$3)</f>
        <v>4364.1685700265443</v>
      </c>
      <c r="V38" s="6">
        <f>+T38/payroll!F38</f>
        <v>1.0179062066388697E-4</v>
      </c>
      <c r="X38" s="5">
        <f>IF(V38&lt;$X$2,T38, +payroll!F38 * $X$2)</f>
        <v>4364.1685700265443</v>
      </c>
      <c r="Z38" s="5">
        <f t="shared" si="4"/>
        <v>0</v>
      </c>
      <c r="AB38">
        <f t="shared" si="5"/>
        <v>1</v>
      </c>
    </row>
    <row r="39" spans="1:28">
      <c r="A39" t="s">
        <v>55</v>
      </c>
      <c r="B39" t="s">
        <v>56</v>
      </c>
      <c r="D39" s="43">
        <v>0</v>
      </c>
      <c r="E39" s="43">
        <v>1</v>
      </c>
      <c r="F39" s="43">
        <v>1</v>
      </c>
      <c r="G39">
        <f t="shared" si="0"/>
        <v>2</v>
      </c>
      <c r="I39" s="22">
        <f t="shared" si="6"/>
        <v>0.66666666666666663</v>
      </c>
      <c r="J39" s="6">
        <f>+IFR!AD39</f>
        <v>5.6947037823993586E-3</v>
      </c>
      <c r="K39" s="14">
        <f t="shared" si="8"/>
        <v>0.95</v>
      </c>
      <c r="L39" s="22">
        <f t="shared" si="7"/>
        <v>0.6333333333333333</v>
      </c>
      <c r="M39" s="14">
        <v>1</v>
      </c>
      <c r="N39" s="14">
        <v>1</v>
      </c>
      <c r="P39" s="22">
        <f t="shared" si="2"/>
        <v>0.6333333333333333</v>
      </c>
      <c r="R39" s="3">
        <f t="shared" si="9"/>
        <v>9.5332232831417518E-5</v>
      </c>
      <c r="T39" s="5">
        <f>+R39*(assessment!$J$275*assessment!$E$3)</f>
        <v>727.36142833775727</v>
      </c>
      <c r="V39" s="6">
        <f>+T39/payroll!F39</f>
        <v>1.2091100115479743E-4</v>
      </c>
      <c r="X39" s="5">
        <f>IF(V39&lt;$X$2,T39, +payroll!F39 * $X$2)</f>
        <v>727.36142833775727</v>
      </c>
      <c r="Z39" s="5">
        <f t="shared" si="4"/>
        <v>0</v>
      </c>
      <c r="AB39">
        <f t="shared" si="5"/>
        <v>1</v>
      </c>
    </row>
    <row r="40" spans="1:28">
      <c r="A40" t="s">
        <v>57</v>
      </c>
      <c r="B40" t="s">
        <v>58</v>
      </c>
      <c r="D40" s="43">
        <v>2</v>
      </c>
      <c r="E40" s="43">
        <v>1</v>
      </c>
      <c r="F40" s="43">
        <v>2</v>
      </c>
      <c r="G40">
        <f t="shared" si="0"/>
        <v>5</v>
      </c>
      <c r="I40" s="22">
        <f t="shared" si="6"/>
        <v>1.6666666666666667</v>
      </c>
      <c r="J40" s="6">
        <f>+IFR!AD40</f>
        <v>8.6762502229517039E-3</v>
      </c>
      <c r="K40" s="14">
        <f t="shared" si="8"/>
        <v>0.95</v>
      </c>
      <c r="L40" s="22">
        <f t="shared" si="7"/>
        <v>1.5833333333333333</v>
      </c>
      <c r="M40" s="14">
        <v>1</v>
      </c>
      <c r="N40" s="14">
        <v>1</v>
      </c>
      <c r="P40" s="22">
        <f t="shared" si="2"/>
        <v>1.5833333333333333</v>
      </c>
      <c r="R40" s="3">
        <f t="shared" si="9"/>
        <v>2.3833058207854382E-4</v>
      </c>
      <c r="T40" s="5">
        <f>+R40*(assessment!$J$275*assessment!$E$3)</f>
        <v>1818.4035708443935</v>
      </c>
      <c r="V40" s="6">
        <f>+T40/payroll!F40</f>
        <v>1.9053261150250096E-4</v>
      </c>
      <c r="X40" s="5">
        <f>IF(V40&lt;$X$2,T40, +payroll!F40 * $X$2)</f>
        <v>1818.4035708443935</v>
      </c>
      <c r="Z40" s="5">
        <f t="shared" si="4"/>
        <v>0</v>
      </c>
      <c r="AB40">
        <f t="shared" si="5"/>
        <v>1</v>
      </c>
    </row>
    <row r="41" spans="1:28">
      <c r="A41" t="s">
        <v>59</v>
      </c>
      <c r="B41" t="s">
        <v>60</v>
      </c>
      <c r="D41" s="43">
        <v>0</v>
      </c>
      <c r="E41" s="43">
        <v>0</v>
      </c>
      <c r="F41" s="43">
        <v>0</v>
      </c>
      <c r="G41">
        <f t="shared" si="0"/>
        <v>0</v>
      </c>
      <c r="I41" s="22">
        <f t="shared" si="6"/>
        <v>0</v>
      </c>
      <c r="J41" s="6">
        <f>+IFR!AD41</f>
        <v>0</v>
      </c>
      <c r="K41" s="14">
        <f t="shared" si="8"/>
        <v>0.95</v>
      </c>
      <c r="L41" s="22">
        <f t="shared" si="7"/>
        <v>0</v>
      </c>
      <c r="M41" s="14">
        <v>1</v>
      </c>
      <c r="N41" s="14">
        <v>1</v>
      </c>
      <c r="P41" s="22">
        <f t="shared" si="2"/>
        <v>0</v>
      </c>
      <c r="R41" s="3">
        <f t="shared" si="9"/>
        <v>0</v>
      </c>
      <c r="T41" s="5">
        <f>+R41*(assessment!$J$275*assessment!$E$3)</f>
        <v>0</v>
      </c>
      <c r="V41" s="6">
        <f>+T41/payroll!F41</f>
        <v>0</v>
      </c>
      <c r="X41" s="5">
        <f>IF(V41&lt;$X$2,T41, +payroll!F41 * $X$2)</f>
        <v>0</v>
      </c>
      <c r="Z41" s="5">
        <f t="shared" si="4"/>
        <v>0</v>
      </c>
      <c r="AB41" t="e">
        <f t="shared" si="5"/>
        <v>#DIV/0!</v>
      </c>
    </row>
    <row r="42" spans="1:28">
      <c r="A42" t="s">
        <v>61</v>
      </c>
      <c r="B42" t="s">
        <v>537</v>
      </c>
      <c r="D42" s="43">
        <v>0</v>
      </c>
      <c r="E42" s="43">
        <v>1</v>
      </c>
      <c r="F42" s="43">
        <v>1</v>
      </c>
      <c r="G42">
        <f t="shared" si="0"/>
        <v>2</v>
      </c>
      <c r="I42" s="22">
        <f t="shared" si="6"/>
        <v>0.66666666666666663</v>
      </c>
      <c r="J42" s="6">
        <f>+IFR!AD42</f>
        <v>8.3333333333333332E-3</v>
      </c>
      <c r="K42" s="14">
        <f t="shared" si="8"/>
        <v>0.95</v>
      </c>
      <c r="L42" s="22">
        <f t="shared" si="7"/>
        <v>0.6333333333333333</v>
      </c>
      <c r="M42" s="14">
        <v>1</v>
      </c>
      <c r="N42" s="14">
        <v>1</v>
      </c>
      <c r="P42" s="22">
        <f t="shared" si="2"/>
        <v>0.6333333333333333</v>
      </c>
      <c r="R42" s="3">
        <f t="shared" si="9"/>
        <v>9.5332232831417518E-5</v>
      </c>
      <c r="T42" s="5">
        <f>+R42*(assessment!$J$275*assessment!$E$3)</f>
        <v>727.36142833775727</v>
      </c>
      <c r="V42" s="6">
        <f>+T42/payroll!F42</f>
        <v>1.3034414822954104E-4</v>
      </c>
      <c r="X42" s="5">
        <f>IF(V42&lt;$X$2,T42, +payroll!F42 * $X$2)</f>
        <v>727.36142833775727</v>
      </c>
      <c r="Z42" s="5">
        <f t="shared" si="4"/>
        <v>0</v>
      </c>
      <c r="AB42">
        <f t="shared" si="5"/>
        <v>1</v>
      </c>
    </row>
    <row r="43" spans="1:28">
      <c r="A43" t="s">
        <v>62</v>
      </c>
      <c r="B43" t="s">
        <v>63</v>
      </c>
      <c r="D43" s="43">
        <v>0</v>
      </c>
      <c r="E43" s="43">
        <v>0</v>
      </c>
      <c r="F43" s="43">
        <v>0</v>
      </c>
      <c r="G43">
        <f t="shared" si="0"/>
        <v>0</v>
      </c>
      <c r="I43" s="22">
        <f t="shared" si="6"/>
        <v>0</v>
      </c>
      <c r="J43" s="6">
        <f>+IFR!AD43</f>
        <v>0</v>
      </c>
      <c r="K43" s="14">
        <f t="shared" si="8"/>
        <v>0.95</v>
      </c>
      <c r="L43" s="22">
        <f t="shared" si="7"/>
        <v>0</v>
      </c>
      <c r="M43" s="14">
        <v>1</v>
      </c>
      <c r="N43" s="14">
        <v>1</v>
      </c>
      <c r="P43" s="22">
        <f t="shared" si="2"/>
        <v>0</v>
      </c>
      <c r="R43" s="3">
        <f t="shared" si="9"/>
        <v>0</v>
      </c>
      <c r="T43" s="5">
        <f>+R43*(assessment!$J$275*assessment!$E$3)</f>
        <v>0</v>
      </c>
      <c r="V43" s="6">
        <f>+T43/payroll!F43</f>
        <v>0</v>
      </c>
      <c r="X43" s="5">
        <f>IF(V43&lt;$X$2,T43, +payroll!F43 * $X$2)</f>
        <v>0</v>
      </c>
      <c r="Z43" s="5">
        <f t="shared" si="4"/>
        <v>0</v>
      </c>
      <c r="AB43" t="e">
        <f t="shared" si="5"/>
        <v>#DIV/0!</v>
      </c>
    </row>
    <row r="44" spans="1:28">
      <c r="A44" t="s">
        <v>64</v>
      </c>
      <c r="B44" t="s">
        <v>538</v>
      </c>
      <c r="D44" s="43">
        <v>64</v>
      </c>
      <c r="E44" s="43">
        <v>42</v>
      </c>
      <c r="F44" s="43">
        <v>38</v>
      </c>
      <c r="G44">
        <f>SUM(D44:F44)</f>
        <v>144</v>
      </c>
      <c r="I44" s="22">
        <f>AVERAGE(D44:F44)</f>
        <v>48</v>
      </c>
      <c r="J44" s="6">
        <f>+IFR!AD44</f>
        <v>1.3718557351028324E-2</v>
      </c>
      <c r="K44" s="14">
        <f t="shared" si="8"/>
        <v>0.95</v>
      </c>
      <c r="L44" s="22">
        <f>+I44*K44</f>
        <v>45.599999999999994</v>
      </c>
      <c r="M44" s="14">
        <v>1</v>
      </c>
      <c r="N44" s="14">
        <v>1</v>
      </c>
      <c r="P44" s="22">
        <f>+L44*M44*N44</f>
        <v>45.599999999999994</v>
      </c>
      <c r="R44" s="3">
        <f t="shared" si="9"/>
        <v>6.8639207638620612E-3</v>
      </c>
      <c r="T44" s="5">
        <f>+R44*(assessment!$J$275*assessment!$E$3)</f>
        <v>52370.022840318525</v>
      </c>
      <c r="V44" s="6">
        <f>+T44/payroll!F44</f>
        <v>4.0298938250525222E-4</v>
      </c>
      <c r="X44" s="5">
        <f>IF(V44&lt;$X$2,T44, +payroll!F44 * $X$2)</f>
        <v>52370.022840318525</v>
      </c>
      <c r="Z44" s="5">
        <f>+T44-X44</f>
        <v>0</v>
      </c>
      <c r="AB44">
        <f>+X44/T44</f>
        <v>1</v>
      </c>
    </row>
    <row r="45" spans="1:28">
      <c r="A45" t="s">
        <v>562</v>
      </c>
      <c r="B45" t="s">
        <v>563</v>
      </c>
      <c r="D45" s="43">
        <v>0</v>
      </c>
      <c r="E45" s="43">
        <v>0</v>
      </c>
      <c r="F45" s="43">
        <v>0</v>
      </c>
      <c r="G45">
        <f>SUM(D45:F45)</f>
        <v>0</v>
      </c>
      <c r="I45" s="22">
        <f>AVERAGE(D45:F45)</f>
        <v>0</v>
      </c>
      <c r="J45" s="6">
        <f>+IFR!AD45</f>
        <v>0</v>
      </c>
      <c r="K45" s="14">
        <f t="shared" si="8"/>
        <v>0.95</v>
      </c>
      <c r="L45" s="22">
        <f>+I45*K45</f>
        <v>0</v>
      </c>
      <c r="M45" s="14">
        <v>1</v>
      </c>
      <c r="N45" s="14">
        <v>1</v>
      </c>
      <c r="P45" s="22">
        <f>+L45*M45*N45</f>
        <v>0</v>
      </c>
      <c r="R45" s="3">
        <f t="shared" si="9"/>
        <v>0</v>
      </c>
      <c r="T45" s="5">
        <f>+R45*(assessment!$J$275*assessment!$E$3)</f>
        <v>0</v>
      </c>
      <c r="V45" s="6">
        <f>+T45/payroll!F45</f>
        <v>0</v>
      </c>
      <c r="X45" s="5">
        <f>IF(V45&lt;$X$2,T45, +payroll!F45 * $X$2)</f>
        <v>0</v>
      </c>
      <c r="Z45" s="5">
        <f>+T45-X45</f>
        <v>0</v>
      </c>
      <c r="AB45" t="e">
        <f>+X45/T45</f>
        <v>#DIV/0!</v>
      </c>
    </row>
    <row r="46" spans="1:28">
      <c r="A46" t="s">
        <v>65</v>
      </c>
      <c r="B46" t="s">
        <v>66</v>
      </c>
      <c r="D46" s="43">
        <v>2</v>
      </c>
      <c r="E46" s="43">
        <v>1</v>
      </c>
      <c r="F46" s="43">
        <v>1</v>
      </c>
      <c r="G46">
        <f>SUM(D46:F46)</f>
        <v>4</v>
      </c>
      <c r="I46" s="22">
        <f>AVERAGE(D46:F46)</f>
        <v>1.3333333333333333</v>
      </c>
      <c r="J46" s="6">
        <f>+IFR!AD46</f>
        <v>1.1518519143641812E-2</v>
      </c>
      <c r="K46" s="14">
        <f t="shared" si="8"/>
        <v>0.95</v>
      </c>
      <c r="L46" s="22">
        <f>+I46*K46</f>
        <v>1.2666666666666666</v>
      </c>
      <c r="M46" s="14">
        <v>1</v>
      </c>
      <c r="N46" s="14">
        <v>1</v>
      </c>
      <c r="P46" s="22">
        <f>+L46*M46*N46</f>
        <v>1.2666666666666666</v>
      </c>
      <c r="R46" s="3">
        <f t="shared" si="9"/>
        <v>1.9066446566283504E-4</v>
      </c>
      <c r="T46" s="5">
        <f>+R46*(assessment!$J$275*assessment!$E$3)</f>
        <v>1454.7228566755145</v>
      </c>
      <c r="V46" s="6">
        <f>+T46/payroll!F46</f>
        <v>2.8389204583203212E-4</v>
      </c>
      <c r="X46" s="5">
        <f>IF(V46&lt;$X$2,T46, +payroll!F46 * $X$2)</f>
        <v>1454.7228566755145</v>
      </c>
      <c r="Z46" s="5">
        <f>+T46-X46</f>
        <v>0</v>
      </c>
      <c r="AB46">
        <f>+X46/T46</f>
        <v>1</v>
      </c>
    </row>
    <row r="47" spans="1:28">
      <c r="A47" t="s">
        <v>67</v>
      </c>
      <c r="B47" t="s">
        <v>68</v>
      </c>
      <c r="D47" s="43">
        <v>3</v>
      </c>
      <c r="E47" s="43">
        <v>2</v>
      </c>
      <c r="F47" s="43">
        <v>1</v>
      </c>
      <c r="G47">
        <f>SUM(D47:F47)</f>
        <v>6</v>
      </c>
      <c r="I47" s="22">
        <f>AVERAGE(D47:F47)</f>
        <v>2</v>
      </c>
      <c r="J47" s="6">
        <f>+IFR!AD47</f>
        <v>5.4637267044744678E-3</v>
      </c>
      <c r="K47" s="14">
        <f t="shared" si="8"/>
        <v>0.95</v>
      </c>
      <c r="L47" s="22">
        <f>+I47*K47</f>
        <v>1.9</v>
      </c>
      <c r="M47" s="14">
        <v>1</v>
      </c>
      <c r="N47" s="14">
        <v>1</v>
      </c>
      <c r="P47" s="22">
        <f>+L47*M47*N47</f>
        <v>1.9</v>
      </c>
      <c r="R47" s="3">
        <f t="shared" si="9"/>
        <v>2.8599669849425257E-4</v>
      </c>
      <c r="T47" s="5">
        <f>+R47*(assessment!$J$275*assessment!$E$3)</f>
        <v>2182.0842850132722</v>
      </c>
      <c r="V47" s="6">
        <f>+T47/payroll!F47</f>
        <v>1.1501234496933541E-4</v>
      </c>
      <c r="X47" s="5">
        <f>IF(V47&lt;$X$2,T47, +payroll!F47 * $X$2)</f>
        <v>2182.0842850132722</v>
      </c>
      <c r="Z47" s="5">
        <f>+T47-X47</f>
        <v>0</v>
      </c>
      <c r="AB47">
        <f>+X47/T47</f>
        <v>1</v>
      </c>
    </row>
    <row r="48" spans="1:28">
      <c r="A48" t="s">
        <v>69</v>
      </c>
      <c r="B48" t="s">
        <v>70</v>
      </c>
      <c r="D48" s="43">
        <v>0</v>
      </c>
      <c r="E48" s="43">
        <v>0</v>
      </c>
      <c r="F48" s="43">
        <v>0</v>
      </c>
      <c r="G48">
        <f>SUM(D48:F48)</f>
        <v>0</v>
      </c>
      <c r="I48" s="22">
        <f>AVERAGE(D48:F48)</f>
        <v>0</v>
      </c>
      <c r="J48" s="6">
        <f>+IFR!AD48</f>
        <v>0</v>
      </c>
      <c r="K48" s="14">
        <f t="shared" si="8"/>
        <v>0.95</v>
      </c>
      <c r="L48" s="22">
        <f>+I48*K48</f>
        <v>0</v>
      </c>
      <c r="M48" s="14">
        <v>1</v>
      </c>
      <c r="N48" s="14">
        <v>1</v>
      </c>
      <c r="P48" s="22">
        <f>+L48*M48*N48</f>
        <v>0</v>
      </c>
      <c r="R48" s="3">
        <f t="shared" si="9"/>
        <v>0</v>
      </c>
      <c r="T48" s="5">
        <f>+R48*(assessment!$J$275*assessment!$E$3)</f>
        <v>0</v>
      </c>
      <c r="V48" s="6">
        <f>+T48/payroll!F48</f>
        <v>0</v>
      </c>
      <c r="X48" s="5">
        <f>IF(V48&lt;$X$2,T48, +payroll!F48 * $X$2)</f>
        <v>0</v>
      </c>
      <c r="Z48" s="5">
        <f>+T48-X48</f>
        <v>0</v>
      </c>
      <c r="AB48" t="e">
        <f>+X48/T48</f>
        <v>#DIV/0!</v>
      </c>
    </row>
    <row r="49" spans="1:28">
      <c r="A49" t="s">
        <v>71</v>
      </c>
      <c r="B49" t="s">
        <v>72</v>
      </c>
      <c r="D49" s="43">
        <v>0</v>
      </c>
      <c r="E49" s="43">
        <v>0</v>
      </c>
      <c r="F49" s="43">
        <v>0</v>
      </c>
      <c r="G49">
        <f t="shared" si="0"/>
        <v>0</v>
      </c>
      <c r="I49" s="22">
        <f t="shared" si="6"/>
        <v>0</v>
      </c>
      <c r="J49" s="6">
        <f>+IFR!AD49</f>
        <v>0</v>
      </c>
      <c r="K49" s="14">
        <f t="shared" si="8"/>
        <v>0.95</v>
      </c>
      <c r="L49" s="22">
        <f t="shared" si="7"/>
        <v>0</v>
      </c>
      <c r="M49" s="14">
        <v>1</v>
      </c>
      <c r="N49" s="14">
        <v>1</v>
      </c>
      <c r="P49" s="22">
        <f t="shared" si="2"/>
        <v>0</v>
      </c>
      <c r="R49" s="3">
        <f t="shared" si="9"/>
        <v>0</v>
      </c>
      <c r="T49" s="5">
        <f>+R49*(assessment!$J$275*assessment!$E$3)</f>
        <v>0</v>
      </c>
      <c r="V49" s="6">
        <f>+T49/payroll!F49</f>
        <v>0</v>
      </c>
      <c r="X49" s="5">
        <f>IF(V49&lt;$X$2,T49, +payroll!F49 * $X$2)</f>
        <v>0</v>
      </c>
      <c r="Z49" s="5">
        <f t="shared" si="4"/>
        <v>0</v>
      </c>
      <c r="AB49" t="e">
        <f t="shared" si="5"/>
        <v>#DIV/0!</v>
      </c>
    </row>
    <row r="50" spans="1:28">
      <c r="A50" t="s">
        <v>73</v>
      </c>
      <c r="B50" t="s">
        <v>74</v>
      </c>
      <c r="D50" s="43">
        <v>0</v>
      </c>
      <c r="E50" s="43">
        <v>0</v>
      </c>
      <c r="F50" s="43">
        <v>0</v>
      </c>
      <c r="G50">
        <f t="shared" si="0"/>
        <v>0</v>
      </c>
      <c r="I50" s="22">
        <f t="shared" si="6"/>
        <v>0</v>
      </c>
      <c r="J50" s="6">
        <f>+IFR!AD50</f>
        <v>0</v>
      </c>
      <c r="K50" s="14">
        <f t="shared" si="8"/>
        <v>0.95</v>
      </c>
      <c r="L50" s="22">
        <f t="shared" si="7"/>
        <v>0</v>
      </c>
      <c r="M50" s="14">
        <v>1</v>
      </c>
      <c r="N50" s="14">
        <v>1</v>
      </c>
      <c r="P50" s="22">
        <f t="shared" si="2"/>
        <v>0</v>
      </c>
      <c r="R50" s="3">
        <f t="shared" si="9"/>
        <v>0</v>
      </c>
      <c r="T50" s="5">
        <f>+R50*(assessment!$J$275*assessment!$E$3)</f>
        <v>0</v>
      </c>
      <c r="V50" s="6">
        <f>+T50/payroll!F50</f>
        <v>0</v>
      </c>
      <c r="X50" s="5">
        <f>IF(V50&lt;$X$2,T50, +payroll!F50 * $X$2)</f>
        <v>0</v>
      </c>
      <c r="Z50" s="5">
        <f t="shared" si="4"/>
        <v>0</v>
      </c>
      <c r="AB50" t="e">
        <f t="shared" si="5"/>
        <v>#DIV/0!</v>
      </c>
    </row>
    <row r="51" spans="1:28">
      <c r="A51" t="s">
        <v>75</v>
      </c>
      <c r="B51" t="s">
        <v>76</v>
      </c>
      <c r="D51" s="43">
        <v>1</v>
      </c>
      <c r="E51" s="43">
        <v>0</v>
      </c>
      <c r="F51" s="43">
        <v>0</v>
      </c>
      <c r="G51">
        <f t="shared" si="0"/>
        <v>1</v>
      </c>
      <c r="I51" s="22">
        <f t="shared" si="6"/>
        <v>0.33333333333333331</v>
      </c>
      <c r="J51" s="6">
        <f>+IFR!AD51</f>
        <v>1.6666666666666668E-3</v>
      </c>
      <c r="K51" s="14">
        <f t="shared" si="8"/>
        <v>0.95</v>
      </c>
      <c r="L51" s="22">
        <f t="shared" si="7"/>
        <v>0.31666666666666665</v>
      </c>
      <c r="M51" s="14">
        <v>1</v>
      </c>
      <c r="N51" s="14">
        <v>1</v>
      </c>
      <c r="P51" s="22">
        <f t="shared" si="2"/>
        <v>0.31666666666666665</v>
      </c>
      <c r="R51" s="3">
        <f t="shared" si="9"/>
        <v>4.7666116415708759E-5</v>
      </c>
      <c r="T51" s="5">
        <f>+R51*(assessment!$J$275*assessment!$E$3)</f>
        <v>363.68071416887864</v>
      </c>
      <c r="V51" s="6">
        <f>+T51/payroll!F51</f>
        <v>2.1014872191966764E-4</v>
      </c>
      <c r="X51" s="5">
        <f>IF(V51&lt;$X$2,T51, +payroll!F51 * $X$2)</f>
        <v>363.68071416887864</v>
      </c>
      <c r="Z51" s="5">
        <f t="shared" si="4"/>
        <v>0</v>
      </c>
      <c r="AB51">
        <f t="shared" si="5"/>
        <v>1</v>
      </c>
    </row>
    <row r="52" spans="1:28">
      <c r="A52" t="s">
        <v>77</v>
      </c>
      <c r="B52" t="s">
        <v>78</v>
      </c>
      <c r="D52" s="43">
        <v>0</v>
      </c>
      <c r="E52" s="43">
        <v>0</v>
      </c>
      <c r="F52" s="43">
        <v>0</v>
      </c>
      <c r="G52">
        <f t="shared" si="0"/>
        <v>0</v>
      </c>
      <c r="I52" s="22">
        <f t="shared" si="6"/>
        <v>0</v>
      </c>
      <c r="J52" s="6">
        <f>+IFR!AD52</f>
        <v>0</v>
      </c>
      <c r="K52" s="14">
        <f t="shared" si="8"/>
        <v>0.95</v>
      </c>
      <c r="L52" s="22">
        <f t="shared" si="7"/>
        <v>0</v>
      </c>
      <c r="M52" s="14">
        <v>1</v>
      </c>
      <c r="N52" s="14">
        <v>1</v>
      </c>
      <c r="P52" s="22">
        <f t="shared" si="2"/>
        <v>0</v>
      </c>
      <c r="R52" s="3">
        <f t="shared" si="9"/>
        <v>0</v>
      </c>
      <c r="T52" s="5">
        <f>+R52*(assessment!$J$275*assessment!$E$3)</f>
        <v>0</v>
      </c>
      <c r="V52" s="6">
        <f>+T52/payroll!F52</f>
        <v>0</v>
      </c>
      <c r="X52" s="5">
        <f>IF(V52&lt;$X$2,T52, +payroll!F52 * $X$2)</f>
        <v>0</v>
      </c>
      <c r="Z52" s="5">
        <f t="shared" si="4"/>
        <v>0</v>
      </c>
      <c r="AB52" t="e">
        <f t="shared" si="5"/>
        <v>#DIV/0!</v>
      </c>
    </row>
    <row r="53" spans="1:28">
      <c r="A53" t="s">
        <v>79</v>
      </c>
      <c r="B53" t="s">
        <v>80</v>
      </c>
      <c r="D53" s="43">
        <v>0</v>
      </c>
      <c r="E53" s="43">
        <v>0</v>
      </c>
      <c r="F53" s="43">
        <v>0</v>
      </c>
      <c r="G53">
        <f t="shared" si="0"/>
        <v>0</v>
      </c>
      <c r="I53" s="22">
        <f t="shared" si="6"/>
        <v>0</v>
      </c>
      <c r="J53" s="6">
        <f>+IFR!AD53</f>
        <v>0</v>
      </c>
      <c r="K53" s="14">
        <f t="shared" si="8"/>
        <v>0.95</v>
      </c>
      <c r="L53" s="22">
        <f t="shared" si="7"/>
        <v>0</v>
      </c>
      <c r="M53" s="14">
        <v>1</v>
      </c>
      <c r="N53" s="14">
        <v>1</v>
      </c>
      <c r="P53" s="22">
        <f t="shared" si="2"/>
        <v>0</v>
      </c>
      <c r="R53" s="3">
        <f t="shared" si="9"/>
        <v>0</v>
      </c>
      <c r="T53" s="5">
        <f>+R53*(assessment!$J$275*assessment!$E$3)</f>
        <v>0</v>
      </c>
      <c r="V53" s="6">
        <f>+T53/payroll!F53</f>
        <v>0</v>
      </c>
      <c r="X53" s="5">
        <f>IF(V53&lt;$X$2,T53, +payroll!F53 * $X$2)</f>
        <v>0</v>
      </c>
      <c r="Z53" s="5">
        <f t="shared" si="4"/>
        <v>0</v>
      </c>
      <c r="AB53" t="e">
        <f t="shared" si="5"/>
        <v>#DIV/0!</v>
      </c>
    </row>
    <row r="54" spans="1:28">
      <c r="A54" t="s">
        <v>81</v>
      </c>
      <c r="B54" t="s">
        <v>503</v>
      </c>
      <c r="D54" s="43">
        <v>2</v>
      </c>
      <c r="E54" s="43">
        <v>4</v>
      </c>
      <c r="F54" s="43">
        <v>4</v>
      </c>
      <c r="G54">
        <f t="shared" si="0"/>
        <v>10</v>
      </c>
      <c r="I54" s="22">
        <f t="shared" si="6"/>
        <v>3.3333333333333335</v>
      </c>
      <c r="J54" s="6">
        <f>+IFR!AD54</f>
        <v>1.2258978520633021E-2</v>
      </c>
      <c r="K54" s="14">
        <f t="shared" si="8"/>
        <v>0.95</v>
      </c>
      <c r="L54" s="22">
        <f t="shared" si="7"/>
        <v>3.1666666666666665</v>
      </c>
      <c r="M54" s="14">
        <v>1</v>
      </c>
      <c r="N54" s="14">
        <v>1</v>
      </c>
      <c r="P54" s="22">
        <f t="shared" si="2"/>
        <v>3.1666666666666665</v>
      </c>
      <c r="R54" s="3">
        <f t="shared" si="9"/>
        <v>4.7666116415708763E-4</v>
      </c>
      <c r="T54" s="5">
        <f>+R54*(assessment!$J$275*assessment!$E$3)</f>
        <v>3636.8071416887869</v>
      </c>
      <c r="V54" s="6">
        <f>+T54/payroll!F54</f>
        <v>1.9549845593661637E-4</v>
      </c>
      <c r="X54" s="5">
        <f>IF(V54&lt;$X$2,T54, +payroll!F54 * $X$2)</f>
        <v>3636.8071416887869</v>
      </c>
      <c r="Z54" s="5">
        <f t="shared" si="4"/>
        <v>0</v>
      </c>
      <c r="AB54">
        <f t="shared" si="5"/>
        <v>1</v>
      </c>
    </row>
    <row r="55" spans="1:28">
      <c r="A55" t="s">
        <v>82</v>
      </c>
      <c r="B55" t="s">
        <v>83</v>
      </c>
      <c r="D55" s="43">
        <v>0</v>
      </c>
      <c r="E55" s="43">
        <v>0</v>
      </c>
      <c r="F55" s="43">
        <v>0</v>
      </c>
      <c r="G55">
        <f t="shared" si="0"/>
        <v>0</v>
      </c>
      <c r="I55" s="22">
        <f t="shared" si="6"/>
        <v>0</v>
      </c>
      <c r="J55" s="6">
        <f>+IFR!AD55</f>
        <v>0</v>
      </c>
      <c r="K55" s="14">
        <f t="shared" si="8"/>
        <v>0.95</v>
      </c>
      <c r="L55" s="22">
        <f t="shared" si="7"/>
        <v>0</v>
      </c>
      <c r="M55" s="14">
        <v>1</v>
      </c>
      <c r="N55" s="14">
        <v>1</v>
      </c>
      <c r="P55" s="22">
        <f t="shared" si="2"/>
        <v>0</v>
      </c>
      <c r="R55" s="3">
        <f t="shared" si="9"/>
        <v>0</v>
      </c>
      <c r="T55" s="5">
        <f>+R55*(assessment!$J$275*assessment!$E$3)</f>
        <v>0</v>
      </c>
      <c r="V55" s="6">
        <f>+T55/payroll!F55</f>
        <v>0</v>
      </c>
      <c r="X55" s="5">
        <f>IF(V55&lt;$X$2,T55, +payroll!F55 * $X$2)</f>
        <v>0</v>
      </c>
      <c r="Z55" s="5">
        <f t="shared" si="4"/>
        <v>0</v>
      </c>
      <c r="AB55" t="e">
        <f t="shared" si="5"/>
        <v>#DIV/0!</v>
      </c>
    </row>
    <row r="56" spans="1:28">
      <c r="A56" t="s">
        <v>84</v>
      </c>
      <c r="B56" s="36" t="s">
        <v>566</v>
      </c>
      <c r="D56" s="43">
        <v>35</v>
      </c>
      <c r="E56" s="43">
        <v>30</v>
      </c>
      <c r="F56" s="43">
        <v>22</v>
      </c>
      <c r="G56">
        <f t="shared" ref="G56:G102" si="10">SUM(D56:F56)</f>
        <v>87</v>
      </c>
      <c r="I56" s="22">
        <f t="shared" ref="I56:I102" si="11">AVERAGE(D56:F56)</f>
        <v>29</v>
      </c>
      <c r="J56" s="6">
        <f>+IFR!AD56</f>
        <v>4.6725004945696813E-2</v>
      </c>
      <c r="K56" s="14">
        <f t="shared" si="8"/>
        <v>1</v>
      </c>
      <c r="L56" s="22">
        <f t="shared" ref="L56:L102" si="12">+I56*K56</f>
        <v>29</v>
      </c>
      <c r="M56" s="14">
        <v>1</v>
      </c>
      <c r="N56" s="14">
        <v>1</v>
      </c>
      <c r="P56" s="22">
        <f t="shared" ref="P56:P102" si="13">+L56*M56*N56</f>
        <v>29</v>
      </c>
      <c r="R56" s="3">
        <f t="shared" si="9"/>
        <v>4.365212766491224E-3</v>
      </c>
      <c r="T56" s="5">
        <f>+R56*(assessment!$J$275*assessment!$E$3)</f>
        <v>33305.496981781522</v>
      </c>
      <c r="V56" s="6">
        <f>+T56/payroll!F56</f>
        <v>1.2659136234998173E-3</v>
      </c>
      <c r="X56" s="5">
        <f>IF(V56&lt;$X$2,T56, +payroll!F56 * $X$2)</f>
        <v>33305.496981781522</v>
      </c>
      <c r="Z56" s="5">
        <f t="shared" ref="Z56:Z102" si="14">+T56-X56</f>
        <v>0</v>
      </c>
      <c r="AB56">
        <f t="shared" ref="AB56:AB102" si="15">+X56/T56</f>
        <v>1</v>
      </c>
    </row>
    <row r="57" spans="1:28">
      <c r="A57" t="s">
        <v>85</v>
      </c>
      <c r="B57" t="s">
        <v>86</v>
      </c>
      <c r="D57" s="43">
        <v>6</v>
      </c>
      <c r="E57" s="43">
        <v>4</v>
      </c>
      <c r="F57" s="43">
        <v>5</v>
      </c>
      <c r="G57">
        <f t="shared" si="10"/>
        <v>15</v>
      </c>
      <c r="I57" s="22">
        <f t="shared" si="11"/>
        <v>5</v>
      </c>
      <c r="J57" s="6">
        <f>+IFR!AD57</f>
        <v>1.3473433755437622E-2</v>
      </c>
      <c r="K57" s="14">
        <f t="shared" si="8"/>
        <v>0.95</v>
      </c>
      <c r="L57" s="22">
        <f t="shared" si="12"/>
        <v>4.75</v>
      </c>
      <c r="M57" s="14">
        <v>1</v>
      </c>
      <c r="N57" s="14">
        <v>1</v>
      </c>
      <c r="P57" s="22">
        <f t="shared" si="13"/>
        <v>4.75</v>
      </c>
      <c r="R57" s="3">
        <f t="shared" si="9"/>
        <v>7.1499174623563145E-4</v>
      </c>
      <c r="T57" s="5">
        <f>+R57*(assessment!$J$275*assessment!$E$3)</f>
        <v>5455.2107125331804</v>
      </c>
      <c r="V57" s="6">
        <f>+T57/payroll!F57</f>
        <v>3.6718879635445667E-4</v>
      </c>
      <c r="X57" s="5">
        <f>IF(V57&lt;$X$2,T57, +payroll!F57 * $X$2)</f>
        <v>5455.2107125331804</v>
      </c>
      <c r="Z57" s="5">
        <f t="shared" si="14"/>
        <v>0</v>
      </c>
      <c r="AB57">
        <f t="shared" si="15"/>
        <v>1</v>
      </c>
    </row>
    <row r="58" spans="1:28">
      <c r="A58" t="s">
        <v>87</v>
      </c>
      <c r="B58" t="s">
        <v>88</v>
      </c>
      <c r="D58" s="43">
        <v>373</v>
      </c>
      <c r="E58" s="43">
        <v>384</v>
      </c>
      <c r="F58" s="43">
        <v>403</v>
      </c>
      <c r="G58">
        <f t="shared" si="10"/>
        <v>1160</v>
      </c>
      <c r="I58" s="22">
        <f t="shared" si="11"/>
        <v>386.66666666666669</v>
      </c>
      <c r="J58" s="6">
        <f>+IFR!AD58</f>
        <v>4.4572233341429894E-2</v>
      </c>
      <c r="K58" s="14">
        <f t="shared" si="8"/>
        <v>1</v>
      </c>
      <c r="L58" s="22">
        <f t="shared" si="12"/>
        <v>386.66666666666669</v>
      </c>
      <c r="M58" s="14">
        <v>1</v>
      </c>
      <c r="N58" s="14">
        <v>1</v>
      </c>
      <c r="P58" s="22">
        <f t="shared" si="13"/>
        <v>386.66666666666669</v>
      </c>
      <c r="R58" s="3">
        <f t="shared" si="9"/>
        <v>5.8202836886549654E-2</v>
      </c>
      <c r="T58" s="5">
        <f>+R58*(assessment!$J$275*assessment!$E$3)</f>
        <v>444073.29309042031</v>
      </c>
      <c r="V58" s="6">
        <f>+T58/payroll!F58</f>
        <v>8.7227380591773838E-4</v>
      </c>
      <c r="X58" s="5">
        <f>IF(V58&lt;$X$2,T58, +payroll!F58 * $X$2)</f>
        <v>444073.29309042031</v>
      </c>
      <c r="Z58" s="5">
        <f t="shared" si="14"/>
        <v>0</v>
      </c>
      <c r="AB58">
        <f t="shared" si="15"/>
        <v>1</v>
      </c>
    </row>
    <row r="59" spans="1:28">
      <c r="A59" t="s">
        <v>89</v>
      </c>
      <c r="B59" s="36" t="s">
        <v>564</v>
      </c>
      <c r="D59" s="43">
        <v>0</v>
      </c>
      <c r="E59" s="43">
        <v>0</v>
      </c>
      <c r="F59" s="43">
        <v>0</v>
      </c>
      <c r="G59">
        <f t="shared" si="10"/>
        <v>0</v>
      </c>
      <c r="I59" s="22">
        <f t="shared" si="11"/>
        <v>0</v>
      </c>
      <c r="J59" s="6">
        <f>+IFR!AD59</f>
        <v>0</v>
      </c>
      <c r="K59" s="14">
        <f t="shared" si="8"/>
        <v>0.95</v>
      </c>
      <c r="L59" s="22">
        <f t="shared" si="12"/>
        <v>0</v>
      </c>
      <c r="M59" s="14">
        <v>1</v>
      </c>
      <c r="N59" s="14">
        <v>1</v>
      </c>
      <c r="P59" s="22">
        <f t="shared" si="13"/>
        <v>0</v>
      </c>
      <c r="R59" s="3">
        <f t="shared" si="9"/>
        <v>0</v>
      </c>
      <c r="T59" s="5">
        <f>+R59*(assessment!$J$275*assessment!$E$3)</f>
        <v>0</v>
      </c>
      <c r="V59" s="6">
        <f>+T59/payroll!F59</f>
        <v>0</v>
      </c>
      <c r="X59" s="5">
        <f>IF(V59&lt;$X$2,T59, +payroll!F59 * $X$2)</f>
        <v>0</v>
      </c>
      <c r="Z59" s="5">
        <f t="shared" si="14"/>
        <v>0</v>
      </c>
      <c r="AB59" t="e">
        <f t="shared" si="15"/>
        <v>#DIV/0!</v>
      </c>
    </row>
    <row r="60" spans="1:28">
      <c r="A60" t="s">
        <v>90</v>
      </c>
      <c r="B60" t="s">
        <v>91</v>
      </c>
      <c r="D60" s="43">
        <v>0</v>
      </c>
      <c r="E60" s="43">
        <v>0</v>
      </c>
      <c r="F60" s="43">
        <v>0</v>
      </c>
      <c r="G60">
        <f t="shared" si="10"/>
        <v>0</v>
      </c>
      <c r="I60" s="22">
        <f t="shared" si="11"/>
        <v>0</v>
      </c>
      <c r="J60" s="6">
        <f>+IFR!AD60</f>
        <v>0</v>
      </c>
      <c r="K60" s="14">
        <f t="shared" si="8"/>
        <v>0.95</v>
      </c>
      <c r="L60" s="22">
        <f t="shared" si="12"/>
        <v>0</v>
      </c>
      <c r="M60" s="14">
        <v>1</v>
      </c>
      <c r="N60" s="14">
        <v>1</v>
      </c>
      <c r="P60" s="22">
        <f t="shared" si="13"/>
        <v>0</v>
      </c>
      <c r="R60" s="3">
        <f t="shared" si="9"/>
        <v>0</v>
      </c>
      <c r="T60" s="5">
        <f>+R60*(assessment!$J$275*assessment!$E$3)</f>
        <v>0</v>
      </c>
      <c r="V60" s="6">
        <f>+T60/payroll!F60</f>
        <v>0</v>
      </c>
      <c r="X60" s="5">
        <f>IF(V60&lt;$X$2,T60, +payroll!F60 * $X$2)</f>
        <v>0</v>
      </c>
      <c r="Z60" s="5">
        <f t="shared" si="14"/>
        <v>0</v>
      </c>
      <c r="AB60" t="e">
        <f t="shared" si="15"/>
        <v>#DIV/0!</v>
      </c>
    </row>
    <row r="61" spans="1:28">
      <c r="A61" t="s">
        <v>92</v>
      </c>
      <c r="B61" t="s">
        <v>93</v>
      </c>
      <c r="D61" s="43">
        <v>0</v>
      </c>
      <c r="E61" s="43">
        <v>0</v>
      </c>
      <c r="F61" s="43">
        <v>0</v>
      </c>
      <c r="G61">
        <f t="shared" si="10"/>
        <v>0</v>
      </c>
      <c r="I61" s="22">
        <f t="shared" si="11"/>
        <v>0</v>
      </c>
      <c r="J61" s="6">
        <f>+IFR!AD61</f>
        <v>0</v>
      </c>
      <c r="K61" s="14">
        <f t="shared" si="8"/>
        <v>0.95</v>
      </c>
      <c r="L61" s="22">
        <f t="shared" si="12"/>
        <v>0</v>
      </c>
      <c r="M61" s="14">
        <v>1</v>
      </c>
      <c r="N61" s="14">
        <v>1</v>
      </c>
      <c r="P61" s="22">
        <f t="shared" si="13"/>
        <v>0</v>
      </c>
      <c r="R61" s="3">
        <f t="shared" si="9"/>
        <v>0</v>
      </c>
      <c r="T61" s="5">
        <f>+R61*(assessment!$J$275*assessment!$E$3)</f>
        <v>0</v>
      </c>
      <c r="V61" s="6">
        <f>+T61/payroll!F61</f>
        <v>0</v>
      </c>
      <c r="X61" s="5">
        <f>IF(V61&lt;$X$2,T61, +payroll!F61 * $X$2)</f>
        <v>0</v>
      </c>
      <c r="Z61" s="5">
        <f t="shared" si="14"/>
        <v>0</v>
      </c>
      <c r="AB61" t="e">
        <f t="shared" si="15"/>
        <v>#DIV/0!</v>
      </c>
    </row>
    <row r="62" spans="1:28">
      <c r="A62" t="s">
        <v>495</v>
      </c>
      <c r="B62" t="s">
        <v>496</v>
      </c>
      <c r="D62" s="43">
        <v>5</v>
      </c>
      <c r="E62" s="43">
        <v>2</v>
      </c>
      <c r="F62" s="43">
        <v>3</v>
      </c>
      <c r="G62">
        <f>SUM(D62:F62)</f>
        <v>10</v>
      </c>
      <c r="I62" s="22">
        <f>AVERAGE(D62:F62)</f>
        <v>3.3333333333333335</v>
      </c>
      <c r="J62" s="6">
        <f>+IFR!AD62</f>
        <v>1.864794602933198E-2</v>
      </c>
      <c r="K62" s="14">
        <f t="shared" si="8"/>
        <v>0.95</v>
      </c>
      <c r="L62" s="22">
        <f>+I62*K62</f>
        <v>3.1666666666666665</v>
      </c>
      <c r="M62" s="14">
        <v>1</v>
      </c>
      <c r="N62" s="14">
        <v>1</v>
      </c>
      <c r="P62" s="22">
        <f>+L62*M62*N62</f>
        <v>3.1666666666666665</v>
      </c>
      <c r="R62" s="3">
        <f t="shared" si="9"/>
        <v>4.7666116415708763E-4</v>
      </c>
      <c r="T62" s="5">
        <f>+R62*(assessment!$J$275*assessment!$E$3)</f>
        <v>3636.8071416887869</v>
      </c>
      <c r="V62" s="6">
        <f>+T62/payroll!F62</f>
        <v>5.05985312083962E-4</v>
      </c>
      <c r="X62" s="5">
        <f>IF(V62&lt;$X$2,T62, +payroll!F62 * $X$2)</f>
        <v>3636.8071416887869</v>
      </c>
      <c r="Z62" s="5">
        <f>+T62-X62</f>
        <v>0</v>
      </c>
      <c r="AB62">
        <f>+X62/T62</f>
        <v>1</v>
      </c>
    </row>
    <row r="63" spans="1:28">
      <c r="A63" t="s">
        <v>94</v>
      </c>
      <c r="B63" t="s">
        <v>497</v>
      </c>
      <c r="D63" s="43">
        <v>0</v>
      </c>
      <c r="E63" s="43">
        <v>2</v>
      </c>
      <c r="F63" s="43">
        <v>0</v>
      </c>
      <c r="G63">
        <f t="shared" si="10"/>
        <v>2</v>
      </c>
      <c r="I63" s="22">
        <f t="shared" si="11"/>
        <v>0.66666666666666663</v>
      </c>
      <c r="J63" s="6">
        <f>+IFR!AD63</f>
        <v>6.6666666666666671E-3</v>
      </c>
      <c r="K63" s="14">
        <f t="shared" si="8"/>
        <v>0.95</v>
      </c>
      <c r="L63" s="22">
        <f t="shared" si="12"/>
        <v>0.6333333333333333</v>
      </c>
      <c r="M63" s="14">
        <v>1</v>
      </c>
      <c r="N63" s="14">
        <v>1</v>
      </c>
      <c r="P63" s="22">
        <f t="shared" si="13"/>
        <v>0.6333333333333333</v>
      </c>
      <c r="R63" s="3">
        <f t="shared" ref="R63:R81" si="16">+P63/$P$267</f>
        <v>9.5332232831417518E-5</v>
      </c>
      <c r="T63" s="5">
        <f>+R63*(assessment!$J$275*assessment!$E$3)</f>
        <v>727.36142833775727</v>
      </c>
      <c r="V63" s="6">
        <f>+T63/payroll!F63</f>
        <v>2.035279468092321E-4</v>
      </c>
      <c r="X63" s="5">
        <f>IF(V63&lt;$X$2,T63, +payroll!F63 * $X$2)</f>
        <v>727.36142833775727</v>
      </c>
      <c r="Z63" s="5">
        <f t="shared" si="14"/>
        <v>0</v>
      </c>
      <c r="AB63">
        <f t="shared" si="15"/>
        <v>1</v>
      </c>
    </row>
    <row r="64" spans="1:28">
      <c r="A64" t="s">
        <v>95</v>
      </c>
      <c r="B64" t="s">
        <v>96</v>
      </c>
      <c r="D64" s="43">
        <v>0</v>
      </c>
      <c r="E64" s="43">
        <v>0</v>
      </c>
      <c r="F64" s="43">
        <v>1</v>
      </c>
      <c r="G64">
        <f t="shared" si="10"/>
        <v>1</v>
      </c>
      <c r="I64" s="22">
        <f t="shared" si="11"/>
        <v>0.33333333333333331</v>
      </c>
      <c r="J64" s="6">
        <f>+IFR!AD64</f>
        <v>2.7363524421945545E-3</v>
      </c>
      <c r="K64" s="14">
        <f t="shared" si="8"/>
        <v>0.95</v>
      </c>
      <c r="L64" s="22">
        <f t="shared" si="12"/>
        <v>0.31666666666666665</v>
      </c>
      <c r="M64" s="14">
        <v>1</v>
      </c>
      <c r="N64" s="14">
        <v>1</v>
      </c>
      <c r="P64" s="22">
        <f t="shared" si="13"/>
        <v>0.31666666666666665</v>
      </c>
      <c r="R64" s="3">
        <f t="shared" si="16"/>
        <v>4.7666116415708759E-5</v>
      </c>
      <c r="T64" s="5">
        <f>+R64*(assessment!$J$275*assessment!$E$3)</f>
        <v>363.68071416887864</v>
      </c>
      <c r="V64" s="6">
        <f>+T64/payroll!F64</f>
        <v>2.3594248527993329E-5</v>
      </c>
      <c r="X64" s="5">
        <f>IF(V64&lt;$X$2,T64, +payroll!F64 * $X$2)</f>
        <v>363.68071416887864</v>
      </c>
      <c r="Z64" s="5">
        <f t="shared" si="14"/>
        <v>0</v>
      </c>
      <c r="AB64">
        <f t="shared" si="15"/>
        <v>1</v>
      </c>
    </row>
    <row r="65" spans="1:28">
      <c r="A65" t="s">
        <v>97</v>
      </c>
      <c r="B65" t="s">
        <v>98</v>
      </c>
      <c r="D65" s="43">
        <v>7</v>
      </c>
      <c r="E65" s="43">
        <v>4</v>
      </c>
      <c r="F65" s="43">
        <v>5</v>
      </c>
      <c r="G65">
        <f t="shared" si="10"/>
        <v>16</v>
      </c>
      <c r="I65" s="22">
        <f t="shared" si="11"/>
        <v>5.333333333333333</v>
      </c>
      <c r="J65" s="6">
        <f>+IFR!AD65</f>
        <v>1.3965027619117483E-2</v>
      </c>
      <c r="K65" s="14">
        <f t="shared" si="8"/>
        <v>0.95</v>
      </c>
      <c r="L65" s="22">
        <f t="shared" si="12"/>
        <v>5.0666666666666664</v>
      </c>
      <c r="M65" s="14">
        <v>1</v>
      </c>
      <c r="N65" s="14">
        <v>1</v>
      </c>
      <c r="P65" s="22">
        <f t="shared" si="13"/>
        <v>5.0666666666666664</v>
      </c>
      <c r="R65" s="3">
        <f t="shared" si="16"/>
        <v>7.6265786265134014E-4</v>
      </c>
      <c r="T65" s="5">
        <f>+R65*(assessment!$J$275*assessment!$E$3)</f>
        <v>5818.8914267020582</v>
      </c>
      <c r="V65" s="6">
        <f>+T65/payroll!F65</f>
        <v>3.2839857062040768E-4</v>
      </c>
      <c r="X65" s="5">
        <f>IF(V65&lt;$X$2,T65, +payroll!F65 * $X$2)</f>
        <v>5818.8914267020582</v>
      </c>
      <c r="Z65" s="5">
        <f t="shared" si="14"/>
        <v>0</v>
      </c>
      <c r="AB65">
        <f t="shared" si="15"/>
        <v>1</v>
      </c>
    </row>
    <row r="66" spans="1:28">
      <c r="A66" t="s">
        <v>99</v>
      </c>
      <c r="B66" t="s">
        <v>100</v>
      </c>
      <c r="D66" s="43">
        <v>4</v>
      </c>
      <c r="E66" s="43">
        <v>18</v>
      </c>
      <c r="F66" s="43">
        <v>11</v>
      </c>
      <c r="G66">
        <f t="shared" si="10"/>
        <v>33</v>
      </c>
      <c r="I66" s="22">
        <f t="shared" si="11"/>
        <v>11</v>
      </c>
      <c r="J66" s="6">
        <f>+IFR!AD66</f>
        <v>8.7391716637830897E-3</v>
      </c>
      <c r="K66" s="14">
        <f t="shared" si="8"/>
        <v>0.95</v>
      </c>
      <c r="L66" s="22">
        <f t="shared" si="12"/>
        <v>10.45</v>
      </c>
      <c r="M66" s="14">
        <v>1</v>
      </c>
      <c r="N66" s="14">
        <v>1</v>
      </c>
      <c r="P66" s="22">
        <f t="shared" si="13"/>
        <v>10.45</v>
      </c>
      <c r="R66" s="3">
        <f t="shared" si="16"/>
        <v>1.5729818417183892E-3</v>
      </c>
      <c r="T66" s="5">
        <f>+R66*(assessment!$J$275*assessment!$E$3)</f>
        <v>12001.463567572997</v>
      </c>
      <c r="V66" s="6">
        <f>+T66/payroll!F66</f>
        <v>1.6619461739542988E-4</v>
      </c>
      <c r="X66" s="5">
        <f>IF(V66&lt;$X$2,T66, +payroll!F66 * $X$2)</f>
        <v>12001.463567572997</v>
      </c>
      <c r="Z66" s="5">
        <f t="shared" si="14"/>
        <v>0</v>
      </c>
      <c r="AB66">
        <f t="shared" si="15"/>
        <v>1</v>
      </c>
    </row>
    <row r="67" spans="1:28">
      <c r="A67" t="s">
        <v>101</v>
      </c>
      <c r="B67" t="s">
        <v>539</v>
      </c>
      <c r="D67" s="43">
        <v>9</v>
      </c>
      <c r="E67" s="43">
        <v>5</v>
      </c>
      <c r="F67" s="43">
        <v>6</v>
      </c>
      <c r="G67">
        <f t="shared" si="10"/>
        <v>20</v>
      </c>
      <c r="I67" s="22">
        <f t="shared" si="11"/>
        <v>6.666666666666667</v>
      </c>
      <c r="J67" s="6">
        <f>+IFR!AD67</f>
        <v>8.758895007694183E-3</v>
      </c>
      <c r="K67" s="14">
        <f t="shared" si="8"/>
        <v>0.95</v>
      </c>
      <c r="L67" s="22">
        <f t="shared" si="12"/>
        <v>6.333333333333333</v>
      </c>
      <c r="M67" s="14">
        <v>1</v>
      </c>
      <c r="N67" s="14">
        <v>1</v>
      </c>
      <c r="P67" s="22">
        <f t="shared" si="13"/>
        <v>6.333333333333333</v>
      </c>
      <c r="R67" s="3">
        <f t="shared" si="16"/>
        <v>9.5332232831417526E-4</v>
      </c>
      <c r="T67" s="5">
        <f>+R67*(assessment!$J$275*assessment!$E$3)</f>
        <v>7273.6142833775739</v>
      </c>
      <c r="V67" s="6">
        <f>+T67/payroll!F67</f>
        <v>1.8899704918185747E-4</v>
      </c>
      <c r="X67" s="5">
        <f>IF(V67&lt;$X$2,T67, +payroll!F67 * $X$2)</f>
        <v>7273.6142833775739</v>
      </c>
      <c r="Z67" s="5">
        <f t="shared" si="14"/>
        <v>0</v>
      </c>
      <c r="AB67">
        <f t="shared" si="15"/>
        <v>1</v>
      </c>
    </row>
    <row r="68" spans="1:28">
      <c r="A68" t="s">
        <v>102</v>
      </c>
      <c r="B68" t="s">
        <v>103</v>
      </c>
      <c r="D68" s="43">
        <v>0</v>
      </c>
      <c r="E68" s="43">
        <v>0</v>
      </c>
      <c r="F68" s="43">
        <v>0</v>
      </c>
      <c r="G68">
        <f t="shared" si="10"/>
        <v>0</v>
      </c>
      <c r="I68" s="22">
        <f t="shared" si="11"/>
        <v>0</v>
      </c>
      <c r="J68" s="6">
        <f>+IFR!AD68</f>
        <v>0</v>
      </c>
      <c r="K68" s="14">
        <f t="shared" si="8"/>
        <v>0.95</v>
      </c>
      <c r="L68" s="22">
        <f t="shared" si="12"/>
        <v>0</v>
      </c>
      <c r="M68" s="14">
        <v>1</v>
      </c>
      <c r="N68" s="14">
        <v>1</v>
      </c>
      <c r="P68" s="22">
        <f t="shared" si="13"/>
        <v>0</v>
      </c>
      <c r="R68" s="3">
        <f t="shared" si="16"/>
        <v>0</v>
      </c>
      <c r="T68" s="5">
        <f>+R68*(assessment!$J$275*assessment!$E$3)</f>
        <v>0</v>
      </c>
      <c r="V68" s="6">
        <f>+T68/payroll!F68</f>
        <v>0</v>
      </c>
      <c r="X68" s="5">
        <f>IF(V68&lt;$X$2,T68, +payroll!F68 * $X$2)</f>
        <v>0</v>
      </c>
      <c r="Z68" s="5">
        <f t="shared" si="14"/>
        <v>0</v>
      </c>
      <c r="AB68" t="e">
        <f t="shared" si="15"/>
        <v>#DIV/0!</v>
      </c>
    </row>
    <row r="69" spans="1:28">
      <c r="A69" t="s">
        <v>104</v>
      </c>
      <c r="B69" t="s">
        <v>105</v>
      </c>
      <c r="D69" s="43">
        <v>0</v>
      </c>
      <c r="E69" s="43">
        <v>0</v>
      </c>
      <c r="F69" s="43">
        <v>0</v>
      </c>
      <c r="G69">
        <f t="shared" si="10"/>
        <v>0</v>
      </c>
      <c r="I69" s="22">
        <f t="shared" si="11"/>
        <v>0</v>
      </c>
      <c r="J69" s="6">
        <f>+IFR!AD69</f>
        <v>0</v>
      </c>
      <c r="K69" s="14">
        <f t="shared" ref="K69:K100" si="17">IF(+J69&lt;$E$270,$I$270,IF(J69&gt;$E$272,$I$272,$I$271))</f>
        <v>0.95</v>
      </c>
      <c r="L69" s="22">
        <f t="shared" si="12"/>
        <v>0</v>
      </c>
      <c r="M69" s="14">
        <v>1</v>
      </c>
      <c r="N69" s="14">
        <v>1</v>
      </c>
      <c r="P69" s="22">
        <f t="shared" si="13"/>
        <v>0</v>
      </c>
      <c r="R69" s="3">
        <f t="shared" si="16"/>
        <v>0</v>
      </c>
      <c r="T69" s="5">
        <f>+R69*(assessment!$J$275*assessment!$E$3)</f>
        <v>0</v>
      </c>
      <c r="V69" s="6">
        <f>+T69/payroll!F69</f>
        <v>0</v>
      </c>
      <c r="X69" s="5">
        <f>IF(V69&lt;$X$2,T69, +payroll!F69 * $X$2)</f>
        <v>0</v>
      </c>
      <c r="Z69" s="5">
        <f t="shared" si="14"/>
        <v>0</v>
      </c>
      <c r="AB69" t="e">
        <f t="shared" si="15"/>
        <v>#DIV/0!</v>
      </c>
    </row>
    <row r="70" spans="1:28">
      <c r="A70" t="s">
        <v>106</v>
      </c>
      <c r="B70" t="s">
        <v>107</v>
      </c>
      <c r="D70" s="43">
        <v>16</v>
      </c>
      <c r="E70" s="43">
        <v>18</v>
      </c>
      <c r="F70" s="43">
        <v>14</v>
      </c>
      <c r="G70">
        <f t="shared" si="10"/>
        <v>48</v>
      </c>
      <c r="I70" s="22">
        <f t="shared" si="11"/>
        <v>16</v>
      </c>
      <c r="J70" s="6">
        <f>+IFR!AD70</f>
        <v>2.7135104263556697E-2</v>
      </c>
      <c r="K70" s="14">
        <f t="shared" si="17"/>
        <v>0.95</v>
      </c>
      <c r="L70" s="22">
        <f t="shared" si="12"/>
        <v>15.2</v>
      </c>
      <c r="M70" s="14">
        <v>1</v>
      </c>
      <c r="N70" s="14">
        <v>1</v>
      </c>
      <c r="P70" s="22">
        <f t="shared" si="13"/>
        <v>15.2</v>
      </c>
      <c r="R70" s="3">
        <f t="shared" si="16"/>
        <v>2.2879735879540205E-3</v>
      </c>
      <c r="T70" s="5">
        <f>+R70*(assessment!$J$275*assessment!$E$3)</f>
        <v>17456.674280106177</v>
      </c>
      <c r="V70" s="6">
        <f>+T70/payroll!F70</f>
        <v>5.7178392028300602E-4</v>
      </c>
      <c r="X70" s="5">
        <f>IF(V70&lt;$X$2,T70, +payroll!F70 * $X$2)</f>
        <v>17456.674280106177</v>
      </c>
      <c r="Z70" s="5">
        <f t="shared" si="14"/>
        <v>0</v>
      </c>
      <c r="AB70">
        <f t="shared" si="15"/>
        <v>1</v>
      </c>
    </row>
    <row r="71" spans="1:28">
      <c r="A71" t="s">
        <v>108</v>
      </c>
      <c r="B71" t="s">
        <v>109</v>
      </c>
      <c r="D71" s="43">
        <v>0</v>
      </c>
      <c r="E71" s="43">
        <v>0</v>
      </c>
      <c r="F71" s="43">
        <v>0</v>
      </c>
      <c r="G71">
        <f t="shared" si="10"/>
        <v>0</v>
      </c>
      <c r="I71" s="22">
        <f t="shared" si="11"/>
        <v>0</v>
      </c>
      <c r="J71" s="6">
        <f>+IFR!AD71</f>
        <v>0</v>
      </c>
      <c r="K71" s="14">
        <f t="shared" si="17"/>
        <v>0.95</v>
      </c>
      <c r="L71" s="22">
        <f t="shared" si="12"/>
        <v>0</v>
      </c>
      <c r="M71" s="14">
        <v>1</v>
      </c>
      <c r="N71" s="14">
        <v>1</v>
      </c>
      <c r="P71" s="22">
        <f t="shared" si="13"/>
        <v>0</v>
      </c>
      <c r="R71" s="3">
        <f t="shared" si="16"/>
        <v>0</v>
      </c>
      <c r="T71" s="5">
        <f>+R71*(assessment!$J$275*assessment!$E$3)</f>
        <v>0</v>
      </c>
      <c r="V71" s="6">
        <f>+T71/payroll!F71</f>
        <v>0</v>
      </c>
      <c r="X71" s="5">
        <f>IF(V71&lt;$X$2,T71, +payroll!F71 * $X$2)</f>
        <v>0</v>
      </c>
      <c r="Z71" s="5">
        <f t="shared" si="14"/>
        <v>0</v>
      </c>
      <c r="AB71" t="e">
        <f t="shared" si="15"/>
        <v>#DIV/0!</v>
      </c>
    </row>
    <row r="72" spans="1:28">
      <c r="A72" t="s">
        <v>110</v>
      </c>
      <c r="B72" t="s">
        <v>111</v>
      </c>
      <c r="D72" s="43">
        <v>0</v>
      </c>
      <c r="E72" s="43">
        <v>0</v>
      </c>
      <c r="F72" s="43">
        <v>0</v>
      </c>
      <c r="G72">
        <f t="shared" si="10"/>
        <v>0</v>
      </c>
      <c r="I72" s="22">
        <f t="shared" si="11"/>
        <v>0</v>
      </c>
      <c r="J72" s="6">
        <f>+IFR!AD72</f>
        <v>0</v>
      </c>
      <c r="K72" s="14">
        <f t="shared" si="17"/>
        <v>0.95</v>
      </c>
      <c r="L72" s="22">
        <f t="shared" si="12"/>
        <v>0</v>
      </c>
      <c r="M72" s="14">
        <v>1</v>
      </c>
      <c r="N72" s="14">
        <v>1</v>
      </c>
      <c r="P72" s="22">
        <f t="shared" si="13"/>
        <v>0</v>
      </c>
      <c r="R72" s="3">
        <f t="shared" si="16"/>
        <v>0</v>
      </c>
      <c r="T72" s="5">
        <f>+R72*(assessment!$J$275*assessment!$E$3)</f>
        <v>0</v>
      </c>
      <c r="V72" s="6">
        <f>+T72/payroll!F72</f>
        <v>0</v>
      </c>
      <c r="X72" s="5">
        <f>IF(V72&lt;$X$2,T72, +payroll!F72 * $X$2)</f>
        <v>0</v>
      </c>
      <c r="Z72" s="5">
        <f t="shared" si="14"/>
        <v>0</v>
      </c>
      <c r="AB72" t="e">
        <f t="shared" si="15"/>
        <v>#DIV/0!</v>
      </c>
    </row>
    <row r="73" spans="1:28">
      <c r="A73" t="s">
        <v>112</v>
      </c>
      <c r="B73" t="s">
        <v>113</v>
      </c>
      <c r="D73" s="43">
        <v>0</v>
      </c>
      <c r="E73" s="43">
        <v>0</v>
      </c>
      <c r="F73" s="43">
        <v>0</v>
      </c>
      <c r="G73">
        <f t="shared" si="10"/>
        <v>0</v>
      </c>
      <c r="I73" s="22">
        <f t="shared" si="11"/>
        <v>0</v>
      </c>
      <c r="J73" s="6">
        <f>+IFR!AD73</f>
        <v>0</v>
      </c>
      <c r="K73" s="14">
        <f t="shared" si="17"/>
        <v>0.95</v>
      </c>
      <c r="L73" s="22">
        <f t="shared" si="12"/>
        <v>0</v>
      </c>
      <c r="M73" s="14">
        <v>1</v>
      </c>
      <c r="N73" s="14">
        <v>1</v>
      </c>
      <c r="P73" s="22">
        <f t="shared" si="13"/>
        <v>0</v>
      </c>
      <c r="R73" s="3">
        <f t="shared" si="16"/>
        <v>0</v>
      </c>
      <c r="T73" s="5">
        <f>+R73*(assessment!$J$275*assessment!$E$3)</f>
        <v>0</v>
      </c>
      <c r="V73" s="6">
        <f>+T73/payroll!F73</f>
        <v>0</v>
      </c>
      <c r="X73" s="5">
        <f>IF(V73&lt;$X$2,T73, +payroll!F73 * $X$2)</f>
        <v>0</v>
      </c>
      <c r="Z73" s="5">
        <f t="shared" si="14"/>
        <v>0</v>
      </c>
      <c r="AB73" t="e">
        <f t="shared" si="15"/>
        <v>#DIV/0!</v>
      </c>
    </row>
    <row r="74" spans="1:28">
      <c r="A74" t="s">
        <v>114</v>
      </c>
      <c r="B74" t="s">
        <v>115</v>
      </c>
      <c r="D74" s="43">
        <v>0</v>
      </c>
      <c r="E74" s="43">
        <v>0</v>
      </c>
      <c r="F74" s="43">
        <v>0</v>
      </c>
      <c r="G74">
        <f t="shared" si="10"/>
        <v>0</v>
      </c>
      <c r="I74" s="22">
        <f t="shared" si="11"/>
        <v>0</v>
      </c>
      <c r="J74" s="6">
        <f>+IFR!AD74</f>
        <v>0</v>
      </c>
      <c r="K74" s="14">
        <f t="shared" si="17"/>
        <v>0.95</v>
      </c>
      <c r="L74" s="22">
        <f t="shared" si="12"/>
        <v>0</v>
      </c>
      <c r="M74" s="14">
        <v>1</v>
      </c>
      <c r="N74" s="14">
        <v>1</v>
      </c>
      <c r="P74" s="22">
        <f t="shared" si="13"/>
        <v>0</v>
      </c>
      <c r="R74" s="3">
        <f t="shared" si="16"/>
        <v>0</v>
      </c>
      <c r="T74" s="5">
        <f>+R74*(assessment!$J$275*assessment!$E$3)</f>
        <v>0</v>
      </c>
      <c r="V74" s="6">
        <f>+T74/payroll!F74</f>
        <v>0</v>
      </c>
      <c r="X74" s="5">
        <f>IF(V74&lt;$X$2,T74, +payroll!F74 * $X$2)</f>
        <v>0</v>
      </c>
      <c r="Z74" s="5">
        <f t="shared" si="14"/>
        <v>0</v>
      </c>
      <c r="AB74" t="e">
        <f t="shared" si="15"/>
        <v>#DIV/0!</v>
      </c>
    </row>
    <row r="75" spans="1:28">
      <c r="A75" t="s">
        <v>116</v>
      </c>
      <c r="B75" t="s">
        <v>117</v>
      </c>
      <c r="D75" s="43">
        <v>0</v>
      </c>
      <c r="E75" s="43">
        <v>0</v>
      </c>
      <c r="F75" s="43">
        <v>0</v>
      </c>
      <c r="G75">
        <f t="shared" si="10"/>
        <v>0</v>
      </c>
      <c r="I75" s="22">
        <f t="shared" si="11"/>
        <v>0</v>
      </c>
      <c r="J75" s="6">
        <f>+IFR!AD75</f>
        <v>0</v>
      </c>
      <c r="K75" s="14">
        <f t="shared" si="17"/>
        <v>0.95</v>
      </c>
      <c r="L75" s="22">
        <f t="shared" si="12"/>
        <v>0</v>
      </c>
      <c r="M75" s="14">
        <v>1</v>
      </c>
      <c r="N75" s="14">
        <v>1</v>
      </c>
      <c r="P75" s="22">
        <f t="shared" si="13"/>
        <v>0</v>
      </c>
      <c r="R75" s="3">
        <f t="shared" si="16"/>
        <v>0</v>
      </c>
      <c r="T75" s="5">
        <f>+R75*(assessment!$J$275*assessment!$E$3)</f>
        <v>0</v>
      </c>
      <c r="V75" s="6">
        <f>+T75/payroll!F75</f>
        <v>0</v>
      </c>
      <c r="X75" s="5">
        <f>IF(V75&lt;$X$2,T75, +payroll!F75 * $X$2)</f>
        <v>0</v>
      </c>
      <c r="Z75" s="5">
        <f t="shared" si="14"/>
        <v>0</v>
      </c>
      <c r="AB75" t="e">
        <f t="shared" si="15"/>
        <v>#DIV/0!</v>
      </c>
    </row>
    <row r="76" spans="1:28">
      <c r="A76" t="s">
        <v>118</v>
      </c>
      <c r="B76" t="s">
        <v>119</v>
      </c>
      <c r="D76" s="43">
        <v>3</v>
      </c>
      <c r="E76" s="43">
        <v>1</v>
      </c>
      <c r="F76" s="43">
        <v>1</v>
      </c>
      <c r="G76">
        <f t="shared" si="10"/>
        <v>5</v>
      </c>
      <c r="I76" s="22">
        <f t="shared" si="11"/>
        <v>1.6666666666666667</v>
      </c>
      <c r="J76" s="6">
        <f>+IFR!AD76</f>
        <v>8.0136038037229695E-3</v>
      </c>
      <c r="K76" s="14">
        <f t="shared" si="17"/>
        <v>0.95</v>
      </c>
      <c r="L76" s="22">
        <f t="shared" si="12"/>
        <v>1.5833333333333333</v>
      </c>
      <c r="M76" s="14">
        <v>1</v>
      </c>
      <c r="N76" s="14">
        <v>1</v>
      </c>
      <c r="P76" s="22">
        <f t="shared" si="13"/>
        <v>1.5833333333333333</v>
      </c>
      <c r="R76" s="3">
        <f t="shared" si="16"/>
        <v>2.3833058207854382E-4</v>
      </c>
      <c r="T76" s="5">
        <f>+R76*(assessment!$J$275*assessment!$E$3)</f>
        <v>1818.4035708443935</v>
      </c>
      <c r="V76" s="6">
        <f>+T76/payroll!F76</f>
        <v>1.6965888847873982E-4</v>
      </c>
      <c r="X76" s="5">
        <f>IF(V76&lt;$X$2,T76, +payroll!F76 * $X$2)</f>
        <v>1818.4035708443935</v>
      </c>
      <c r="Z76" s="5">
        <f t="shared" si="14"/>
        <v>0</v>
      </c>
      <c r="AB76">
        <f t="shared" si="15"/>
        <v>1</v>
      </c>
    </row>
    <row r="77" spans="1:28">
      <c r="A77" t="s">
        <v>120</v>
      </c>
      <c r="B77" t="s">
        <v>121</v>
      </c>
      <c r="D77" s="43">
        <v>0</v>
      </c>
      <c r="E77" s="43">
        <v>0</v>
      </c>
      <c r="F77" s="43">
        <v>0</v>
      </c>
      <c r="G77">
        <f t="shared" si="10"/>
        <v>0</v>
      </c>
      <c r="I77" s="22">
        <f t="shared" si="11"/>
        <v>0</v>
      </c>
      <c r="J77" s="6">
        <f>+IFR!AD77</f>
        <v>0</v>
      </c>
      <c r="K77" s="14">
        <f t="shared" si="17"/>
        <v>0.95</v>
      </c>
      <c r="L77" s="22">
        <f t="shared" si="12"/>
        <v>0</v>
      </c>
      <c r="M77" s="14">
        <v>1</v>
      </c>
      <c r="N77" s="14">
        <v>1</v>
      </c>
      <c r="P77" s="22">
        <f t="shared" si="13"/>
        <v>0</v>
      </c>
      <c r="R77" s="3">
        <f t="shared" si="16"/>
        <v>0</v>
      </c>
      <c r="T77" s="5">
        <f>+R77*(assessment!$J$275*assessment!$E$3)</f>
        <v>0</v>
      </c>
      <c r="V77" s="6">
        <f>+T77/payroll!F77</f>
        <v>0</v>
      </c>
      <c r="X77" s="5">
        <f>IF(V77&lt;$X$2,T77, +payroll!F77 * $X$2)</f>
        <v>0</v>
      </c>
      <c r="Z77" s="5">
        <f t="shared" si="14"/>
        <v>0</v>
      </c>
      <c r="AB77" t="e">
        <f t="shared" si="15"/>
        <v>#DIV/0!</v>
      </c>
    </row>
    <row r="78" spans="1:28">
      <c r="A78" t="s">
        <v>122</v>
      </c>
      <c r="B78" t="s">
        <v>123</v>
      </c>
      <c r="D78" s="43">
        <v>0</v>
      </c>
      <c r="E78" s="43">
        <v>0</v>
      </c>
      <c r="F78" s="43">
        <v>0</v>
      </c>
      <c r="G78">
        <f t="shared" si="10"/>
        <v>0</v>
      </c>
      <c r="I78" s="22">
        <f t="shared" si="11"/>
        <v>0</v>
      </c>
      <c r="J78" s="6">
        <f>+IFR!AD78</f>
        <v>0</v>
      </c>
      <c r="K78" s="14">
        <f t="shared" si="17"/>
        <v>0.95</v>
      </c>
      <c r="L78" s="22">
        <f t="shared" si="12"/>
        <v>0</v>
      </c>
      <c r="M78" s="14">
        <v>1</v>
      </c>
      <c r="N78" s="14">
        <v>1</v>
      </c>
      <c r="P78" s="22">
        <f t="shared" si="13"/>
        <v>0</v>
      </c>
      <c r="R78" s="3">
        <f t="shared" si="16"/>
        <v>0</v>
      </c>
      <c r="T78" s="5">
        <f>+R78*(assessment!$J$275*assessment!$E$3)</f>
        <v>0</v>
      </c>
      <c r="V78" s="6">
        <f>+T78/payroll!F78</f>
        <v>0</v>
      </c>
      <c r="X78" s="5">
        <f>IF(V78&lt;$X$2,T78, +payroll!F78 * $X$2)</f>
        <v>0</v>
      </c>
      <c r="Z78" s="5">
        <f t="shared" si="14"/>
        <v>0</v>
      </c>
      <c r="AB78" t="e">
        <f t="shared" si="15"/>
        <v>#DIV/0!</v>
      </c>
    </row>
    <row r="79" spans="1:28">
      <c r="A79" t="s">
        <v>124</v>
      </c>
      <c r="B79" t="s">
        <v>504</v>
      </c>
      <c r="D79" s="43">
        <v>0</v>
      </c>
      <c r="E79" s="43">
        <v>0</v>
      </c>
      <c r="F79" s="43">
        <v>0</v>
      </c>
      <c r="G79">
        <f t="shared" si="10"/>
        <v>0</v>
      </c>
      <c r="I79" s="22">
        <f t="shared" si="11"/>
        <v>0</v>
      </c>
      <c r="J79" s="6">
        <f>+IFR!AD79</f>
        <v>0</v>
      </c>
      <c r="K79" s="14">
        <f t="shared" si="17"/>
        <v>0.95</v>
      </c>
      <c r="L79" s="22">
        <f t="shared" si="12"/>
        <v>0</v>
      </c>
      <c r="M79" s="14">
        <v>1</v>
      </c>
      <c r="N79" s="14">
        <v>1</v>
      </c>
      <c r="P79" s="22">
        <f t="shared" si="13"/>
        <v>0</v>
      </c>
      <c r="R79" s="3">
        <f t="shared" si="16"/>
        <v>0</v>
      </c>
      <c r="T79" s="5">
        <f>+R79*(assessment!$J$275*assessment!$E$3)</f>
        <v>0</v>
      </c>
      <c r="V79" s="6">
        <f>+T79/payroll!F79</f>
        <v>0</v>
      </c>
      <c r="X79" s="5">
        <f>IF(V79&lt;$X$2,T79, +payroll!F79 * $X$2)</f>
        <v>0</v>
      </c>
      <c r="Z79" s="5">
        <f t="shared" si="14"/>
        <v>0</v>
      </c>
      <c r="AB79" t="e">
        <f t="shared" si="15"/>
        <v>#DIV/0!</v>
      </c>
    </row>
    <row r="80" spans="1:28">
      <c r="A80" t="s">
        <v>125</v>
      </c>
      <c r="B80" t="s">
        <v>126</v>
      </c>
      <c r="D80" s="43">
        <v>1</v>
      </c>
      <c r="E80" s="43">
        <v>2</v>
      </c>
      <c r="F80" s="43">
        <v>3</v>
      </c>
      <c r="G80">
        <f t="shared" si="10"/>
        <v>6</v>
      </c>
      <c r="I80" s="22">
        <f t="shared" si="11"/>
        <v>2</v>
      </c>
      <c r="J80" s="6">
        <f>+IFR!AD80</f>
        <v>2.0615282950576453E-2</v>
      </c>
      <c r="K80" s="14">
        <f t="shared" si="17"/>
        <v>0.95</v>
      </c>
      <c r="L80" s="22">
        <f t="shared" si="12"/>
        <v>1.9</v>
      </c>
      <c r="M80" s="14">
        <v>1</v>
      </c>
      <c r="N80" s="14">
        <v>1</v>
      </c>
      <c r="P80" s="22">
        <f t="shared" si="13"/>
        <v>1.9</v>
      </c>
      <c r="R80" s="3">
        <f t="shared" si="16"/>
        <v>2.8599669849425257E-4</v>
      </c>
      <c r="T80" s="5">
        <f>+R80*(assessment!$J$275*assessment!$E$3)</f>
        <v>2182.0842850132722</v>
      </c>
      <c r="V80" s="6">
        <f>+T80/payroll!F80</f>
        <v>3.8424962882043921E-4</v>
      </c>
      <c r="X80" s="5">
        <f>IF(V80&lt;$X$2,T80, +payroll!F80 * $X$2)</f>
        <v>2182.0842850132722</v>
      </c>
      <c r="Z80" s="5">
        <f t="shared" si="14"/>
        <v>0</v>
      </c>
      <c r="AB80">
        <f t="shared" si="15"/>
        <v>1</v>
      </c>
    </row>
    <row r="81" spans="1:28">
      <c r="A81" t="s">
        <v>483</v>
      </c>
      <c r="B81" t="s">
        <v>540</v>
      </c>
      <c r="D81" s="43">
        <v>0</v>
      </c>
      <c r="E81" s="43">
        <v>0</v>
      </c>
      <c r="F81" s="43">
        <v>0</v>
      </c>
      <c r="G81">
        <f>SUM(D81:F81)</f>
        <v>0</v>
      </c>
      <c r="I81" s="22">
        <f>AVERAGE(D81:F81)</f>
        <v>0</v>
      </c>
      <c r="J81" s="6">
        <f>+IFR!AD81</f>
        <v>0</v>
      </c>
      <c r="K81" s="14">
        <f t="shared" si="17"/>
        <v>0.95</v>
      </c>
      <c r="L81" s="22">
        <f>+I81*K81</f>
        <v>0</v>
      </c>
      <c r="M81" s="14">
        <v>1</v>
      </c>
      <c r="N81" s="14">
        <v>1</v>
      </c>
      <c r="P81" s="22">
        <f>+L81*M81*N81</f>
        <v>0</v>
      </c>
      <c r="R81" s="3">
        <f t="shared" si="16"/>
        <v>0</v>
      </c>
      <c r="T81" s="5">
        <f>+R81*(assessment!$J$275*assessment!$E$3)</f>
        <v>0</v>
      </c>
      <c r="V81" s="6">
        <f>+T81/payroll!F81</f>
        <v>0</v>
      </c>
      <c r="X81" s="5">
        <f>IF(V81&lt;$X$2,T81, +payroll!F81 * $X$2)</f>
        <v>0</v>
      </c>
      <c r="Z81" s="5">
        <f>+T81-X81</f>
        <v>0</v>
      </c>
      <c r="AB81" t="e">
        <f>+X81/T81</f>
        <v>#DIV/0!</v>
      </c>
    </row>
    <row r="82" spans="1:28">
      <c r="A82" t="s">
        <v>127</v>
      </c>
      <c r="B82" t="s">
        <v>498</v>
      </c>
      <c r="D82" s="43">
        <v>0</v>
      </c>
      <c r="E82" s="43">
        <v>0</v>
      </c>
      <c r="F82" s="43">
        <v>1</v>
      </c>
      <c r="G82">
        <f t="shared" si="10"/>
        <v>1</v>
      </c>
      <c r="I82" s="22">
        <f t="shared" si="11"/>
        <v>0.33333333333333331</v>
      </c>
      <c r="J82" s="6">
        <f>+IFR!AD82</f>
        <v>3.126954346466542E-3</v>
      </c>
      <c r="K82" s="14">
        <f t="shared" si="17"/>
        <v>0.95</v>
      </c>
      <c r="L82" s="22">
        <f t="shared" si="12"/>
        <v>0.31666666666666665</v>
      </c>
      <c r="M82" s="14">
        <v>1</v>
      </c>
      <c r="N82" s="14">
        <v>1</v>
      </c>
      <c r="P82" s="22">
        <f t="shared" si="13"/>
        <v>0.31666666666666665</v>
      </c>
      <c r="R82" s="3">
        <f t="shared" ref="R82:R90" si="18">+P82/$P$267</f>
        <v>4.7666116415708759E-5</v>
      </c>
      <c r="T82" s="5">
        <f>+R82*(assessment!$J$275*assessment!$E$3)</f>
        <v>363.68071416887864</v>
      </c>
      <c r="V82" s="6">
        <f>+T82/payroll!F82</f>
        <v>4.7747449751487011E-5</v>
      </c>
      <c r="X82" s="5">
        <f>IF(V82&lt;$X$2,T82, +payroll!F82 * $X$2)</f>
        <v>363.68071416887864</v>
      </c>
      <c r="Z82" s="5">
        <f t="shared" si="14"/>
        <v>0</v>
      </c>
      <c r="AB82">
        <f t="shared" si="15"/>
        <v>1</v>
      </c>
    </row>
    <row r="83" spans="1:28">
      <c r="A83" t="s">
        <v>128</v>
      </c>
      <c r="B83" t="s">
        <v>129</v>
      </c>
      <c r="D83" s="43">
        <v>1</v>
      </c>
      <c r="E83" s="43">
        <v>0</v>
      </c>
      <c r="F83" s="43">
        <v>0</v>
      </c>
      <c r="G83">
        <f t="shared" si="10"/>
        <v>1</v>
      </c>
      <c r="I83" s="22">
        <f t="shared" si="11"/>
        <v>0.33333333333333331</v>
      </c>
      <c r="J83" s="6">
        <f>+IFR!AD83</f>
        <v>1.6666666666666668E-3</v>
      </c>
      <c r="K83" s="14">
        <f t="shared" si="17"/>
        <v>0.95</v>
      </c>
      <c r="L83" s="22">
        <f t="shared" si="12"/>
        <v>0.31666666666666665</v>
      </c>
      <c r="M83" s="14">
        <v>1</v>
      </c>
      <c r="N83" s="14">
        <v>1</v>
      </c>
      <c r="P83" s="22">
        <f t="shared" si="13"/>
        <v>0.31666666666666665</v>
      </c>
      <c r="R83" s="3">
        <f t="shared" si="18"/>
        <v>4.7666116415708759E-5</v>
      </c>
      <c r="T83" s="5">
        <f>+R83*(assessment!$J$275*assessment!$E$3)</f>
        <v>363.68071416887864</v>
      </c>
      <c r="V83" s="6">
        <f>+T83/payroll!F83</f>
        <v>2.0920257962063162E-4</v>
      </c>
      <c r="X83" s="5">
        <f>IF(V83&lt;$X$2,T83, +payroll!F83 * $X$2)</f>
        <v>363.68071416887864</v>
      </c>
      <c r="Z83" s="5">
        <f t="shared" si="14"/>
        <v>0</v>
      </c>
      <c r="AB83">
        <f t="shared" si="15"/>
        <v>1</v>
      </c>
    </row>
    <row r="84" spans="1:28">
      <c r="A84" t="s">
        <v>130</v>
      </c>
      <c r="B84" t="s">
        <v>541</v>
      </c>
      <c r="D84" s="43">
        <v>2</v>
      </c>
      <c r="E84" s="43">
        <v>1</v>
      </c>
      <c r="F84" s="43">
        <v>1</v>
      </c>
      <c r="G84">
        <f t="shared" si="10"/>
        <v>4</v>
      </c>
      <c r="I84" s="22">
        <f t="shared" si="11"/>
        <v>1.3333333333333333</v>
      </c>
      <c r="J84" s="6">
        <f>+IFR!AD84</f>
        <v>1.1347550302774184E-2</v>
      </c>
      <c r="K84" s="14">
        <f t="shared" si="17"/>
        <v>0.95</v>
      </c>
      <c r="L84" s="22">
        <f t="shared" si="12"/>
        <v>1.2666666666666666</v>
      </c>
      <c r="M84" s="14">
        <v>1</v>
      </c>
      <c r="N84" s="14">
        <v>1</v>
      </c>
      <c r="P84" s="22">
        <f t="shared" si="13"/>
        <v>1.2666666666666666</v>
      </c>
      <c r="R84" s="3">
        <f t="shared" si="18"/>
        <v>1.9066446566283504E-4</v>
      </c>
      <c r="T84" s="5">
        <f>+R84*(assessment!$J$275*assessment!$E$3)</f>
        <v>1454.7228566755145</v>
      </c>
      <c r="V84" s="6">
        <f>+T84/payroll!F84</f>
        <v>2.7117227958512884E-4</v>
      </c>
      <c r="X84" s="5">
        <f>IF(V84&lt;$X$2,T84, +payroll!F84 * $X$2)</f>
        <v>1454.7228566755145</v>
      </c>
      <c r="Z84" s="5">
        <f t="shared" si="14"/>
        <v>0</v>
      </c>
      <c r="AB84">
        <f t="shared" si="15"/>
        <v>1</v>
      </c>
    </row>
    <row r="85" spans="1:28">
      <c r="A85" t="s">
        <v>131</v>
      </c>
      <c r="B85" t="s">
        <v>132</v>
      </c>
      <c r="D85" s="43">
        <v>0</v>
      </c>
      <c r="E85" s="43">
        <v>0</v>
      </c>
      <c r="F85" s="43">
        <v>0</v>
      </c>
      <c r="G85">
        <f t="shared" si="10"/>
        <v>0</v>
      </c>
      <c r="I85" s="22">
        <f t="shared" si="11"/>
        <v>0</v>
      </c>
      <c r="J85" s="6">
        <f>+IFR!AD85</f>
        <v>0</v>
      </c>
      <c r="K85" s="14">
        <f t="shared" si="17"/>
        <v>0.95</v>
      </c>
      <c r="L85" s="22">
        <f t="shared" si="12"/>
        <v>0</v>
      </c>
      <c r="M85" s="14">
        <v>1</v>
      </c>
      <c r="N85" s="14">
        <v>1</v>
      </c>
      <c r="P85" s="22">
        <f t="shared" si="13"/>
        <v>0</v>
      </c>
      <c r="R85" s="3">
        <f t="shared" si="18"/>
        <v>0</v>
      </c>
      <c r="T85" s="5">
        <f>+R85*(assessment!$J$275*assessment!$E$3)</f>
        <v>0</v>
      </c>
      <c r="V85" s="6">
        <f>+T85/payroll!F85</f>
        <v>0</v>
      </c>
      <c r="X85" s="5">
        <f>IF(V85&lt;$X$2,T85, +payroll!F85 * $X$2)</f>
        <v>0</v>
      </c>
      <c r="Z85" s="5">
        <f t="shared" si="14"/>
        <v>0</v>
      </c>
      <c r="AB85" t="e">
        <f t="shared" si="15"/>
        <v>#DIV/0!</v>
      </c>
    </row>
    <row r="86" spans="1:28">
      <c r="A86" t="s">
        <v>133</v>
      </c>
      <c r="B86" t="s">
        <v>542</v>
      </c>
      <c r="D86" s="43">
        <v>0</v>
      </c>
      <c r="E86" s="43">
        <v>0</v>
      </c>
      <c r="F86" s="43">
        <v>0</v>
      </c>
      <c r="G86">
        <f t="shared" si="10"/>
        <v>0</v>
      </c>
      <c r="I86" s="22">
        <f t="shared" si="11"/>
        <v>0</v>
      </c>
      <c r="J86" s="6">
        <f>+IFR!AD86</f>
        <v>0</v>
      </c>
      <c r="K86" s="14">
        <f t="shared" si="17"/>
        <v>0.95</v>
      </c>
      <c r="L86" s="22">
        <f t="shared" si="12"/>
        <v>0</v>
      </c>
      <c r="M86" s="14">
        <v>1</v>
      </c>
      <c r="N86" s="14">
        <v>1</v>
      </c>
      <c r="P86" s="22">
        <f t="shared" si="13"/>
        <v>0</v>
      </c>
      <c r="R86" s="3">
        <f t="shared" si="18"/>
        <v>0</v>
      </c>
      <c r="T86" s="5">
        <f>+R86*(assessment!$J$275*assessment!$E$3)</f>
        <v>0</v>
      </c>
      <c r="V86" s="6">
        <f>+T86/payroll!F86</f>
        <v>0</v>
      </c>
      <c r="X86" s="5">
        <f>IF(V86&lt;$X$2,T86, +payroll!F86 * $X$2)</f>
        <v>0</v>
      </c>
      <c r="Z86" s="5">
        <f t="shared" si="14"/>
        <v>0</v>
      </c>
      <c r="AB86" t="e">
        <f t="shared" si="15"/>
        <v>#DIV/0!</v>
      </c>
    </row>
    <row r="87" spans="1:28">
      <c r="A87" t="s">
        <v>134</v>
      </c>
      <c r="B87" t="s">
        <v>135</v>
      </c>
      <c r="D87" s="43">
        <v>1</v>
      </c>
      <c r="E87" s="43">
        <v>0</v>
      </c>
      <c r="F87" s="43">
        <v>0</v>
      </c>
      <c r="G87">
        <f t="shared" si="10"/>
        <v>1</v>
      </c>
      <c r="I87" s="22">
        <f t="shared" si="11"/>
        <v>0.33333333333333331</v>
      </c>
      <c r="J87" s="6">
        <f>+IFR!AD87</f>
        <v>1.6666666666666668E-3</v>
      </c>
      <c r="K87" s="14">
        <f t="shared" si="17"/>
        <v>0.95</v>
      </c>
      <c r="L87" s="22">
        <f t="shared" si="12"/>
        <v>0.31666666666666665</v>
      </c>
      <c r="M87" s="14">
        <v>1</v>
      </c>
      <c r="N87" s="14">
        <v>1</v>
      </c>
      <c r="P87" s="22">
        <f t="shared" si="13"/>
        <v>0.31666666666666665</v>
      </c>
      <c r="R87" s="3">
        <f t="shared" si="18"/>
        <v>4.7666116415708759E-5</v>
      </c>
      <c r="T87" s="5">
        <f>+R87*(assessment!$J$275*assessment!$E$3)</f>
        <v>363.68071416887864</v>
      </c>
      <c r="V87" s="6">
        <f>+T87/payroll!F87</f>
        <v>7.3319891368891046E-4</v>
      </c>
      <c r="X87" s="5">
        <f>IF(V87&lt;$X$2,T87, +payroll!F87 * $X$2)</f>
        <v>363.68071416887864</v>
      </c>
      <c r="Z87" s="5">
        <f t="shared" si="14"/>
        <v>0</v>
      </c>
      <c r="AB87">
        <f t="shared" si="15"/>
        <v>1</v>
      </c>
    </row>
    <row r="88" spans="1:28">
      <c r="A88" t="s">
        <v>136</v>
      </c>
      <c r="B88" t="s">
        <v>137</v>
      </c>
      <c r="D88" s="43">
        <v>0</v>
      </c>
      <c r="E88" s="43">
        <v>0</v>
      </c>
      <c r="F88" s="43">
        <v>0</v>
      </c>
      <c r="G88">
        <f t="shared" si="10"/>
        <v>0</v>
      </c>
      <c r="I88" s="22">
        <f t="shared" si="11"/>
        <v>0</v>
      </c>
      <c r="J88" s="6">
        <f>+IFR!AD88</f>
        <v>0</v>
      </c>
      <c r="K88" s="14">
        <f t="shared" si="17"/>
        <v>0.95</v>
      </c>
      <c r="L88" s="22">
        <f t="shared" si="12"/>
        <v>0</v>
      </c>
      <c r="M88" s="14">
        <v>1</v>
      </c>
      <c r="N88" s="14">
        <v>1</v>
      </c>
      <c r="P88" s="22">
        <f t="shared" si="13"/>
        <v>0</v>
      </c>
      <c r="R88" s="3">
        <f t="shared" si="18"/>
        <v>0</v>
      </c>
      <c r="T88" s="5">
        <f>+R88*(assessment!$J$275*assessment!$E$3)</f>
        <v>0</v>
      </c>
      <c r="V88" s="6">
        <f>+T88/payroll!F88</f>
        <v>0</v>
      </c>
      <c r="X88" s="5">
        <f>IF(V88&lt;$X$2,T88, +payroll!F88 * $X$2)</f>
        <v>0</v>
      </c>
      <c r="Z88" s="5">
        <f t="shared" si="14"/>
        <v>0</v>
      </c>
      <c r="AB88" t="e">
        <f t="shared" si="15"/>
        <v>#DIV/0!</v>
      </c>
    </row>
    <row r="89" spans="1:28">
      <c r="A89" t="s">
        <v>138</v>
      </c>
      <c r="B89" t="s">
        <v>139</v>
      </c>
      <c r="D89" s="43">
        <v>1</v>
      </c>
      <c r="E89" s="43">
        <v>0</v>
      </c>
      <c r="F89" s="43">
        <v>1</v>
      </c>
      <c r="G89">
        <f t="shared" si="10"/>
        <v>2</v>
      </c>
      <c r="I89" s="22">
        <f t="shared" si="11"/>
        <v>0.66666666666666663</v>
      </c>
      <c r="J89" s="6">
        <f>+IFR!AD89</f>
        <v>6.6666666666666671E-3</v>
      </c>
      <c r="K89" s="14">
        <f t="shared" si="17"/>
        <v>0.95</v>
      </c>
      <c r="L89" s="22">
        <f t="shared" si="12"/>
        <v>0.6333333333333333</v>
      </c>
      <c r="M89" s="14">
        <v>1</v>
      </c>
      <c r="N89" s="14">
        <v>1</v>
      </c>
      <c r="P89" s="22">
        <f t="shared" si="13"/>
        <v>0.6333333333333333</v>
      </c>
      <c r="R89" s="3">
        <f t="shared" si="18"/>
        <v>9.5332232831417518E-5</v>
      </c>
      <c r="T89" s="5">
        <f>+R89*(assessment!$J$275*assessment!$E$3)</f>
        <v>727.36142833775727</v>
      </c>
      <c r="V89" s="6">
        <f>+T89/payroll!F89</f>
        <v>1.8355364720989997E-4</v>
      </c>
      <c r="X89" s="5">
        <f>IF(V89&lt;$X$2,T89, +payroll!F89 * $X$2)</f>
        <v>727.36142833775727</v>
      </c>
      <c r="Z89" s="5">
        <f t="shared" si="14"/>
        <v>0</v>
      </c>
      <c r="AB89">
        <f t="shared" si="15"/>
        <v>1</v>
      </c>
    </row>
    <row r="90" spans="1:28">
      <c r="A90" t="s">
        <v>140</v>
      </c>
      <c r="B90" t="s">
        <v>141</v>
      </c>
      <c r="D90" s="43">
        <v>0</v>
      </c>
      <c r="E90" s="43">
        <v>0</v>
      </c>
      <c r="F90" s="43">
        <v>0</v>
      </c>
      <c r="G90">
        <f t="shared" si="10"/>
        <v>0</v>
      </c>
      <c r="I90" s="22">
        <f t="shared" si="11"/>
        <v>0</v>
      </c>
      <c r="J90" s="6">
        <f>+IFR!AD90</f>
        <v>0</v>
      </c>
      <c r="K90" s="14">
        <f t="shared" si="17"/>
        <v>0.95</v>
      </c>
      <c r="L90" s="22">
        <f t="shared" si="12"/>
        <v>0</v>
      </c>
      <c r="M90" s="14">
        <v>1</v>
      </c>
      <c r="N90" s="14">
        <v>1</v>
      </c>
      <c r="P90" s="22">
        <f t="shared" si="13"/>
        <v>0</v>
      </c>
      <c r="R90" s="3">
        <f t="shared" si="18"/>
        <v>0</v>
      </c>
      <c r="T90" s="5">
        <f>+R90*(assessment!$J$275*assessment!$E$3)</f>
        <v>0</v>
      </c>
      <c r="V90" s="6">
        <f>+T90/payroll!F90</f>
        <v>0</v>
      </c>
      <c r="X90" s="5">
        <f>IF(V90&lt;$X$2,T90, +payroll!F90 * $X$2)</f>
        <v>0</v>
      </c>
      <c r="Z90" s="5">
        <f t="shared" si="14"/>
        <v>0</v>
      </c>
      <c r="AB90" t="e">
        <f t="shared" si="15"/>
        <v>#DIV/0!</v>
      </c>
    </row>
    <row r="91" spans="1:28">
      <c r="A91" t="s">
        <v>142</v>
      </c>
      <c r="B91" t="s">
        <v>143</v>
      </c>
      <c r="D91" s="43">
        <v>171</v>
      </c>
      <c r="E91" s="43">
        <v>137</v>
      </c>
      <c r="F91" s="43">
        <v>121</v>
      </c>
      <c r="G91">
        <f t="shared" ref="G91:G96" si="19">SUM(D91:F91)</f>
        <v>429</v>
      </c>
      <c r="I91" s="22">
        <f t="shared" ref="I91:I96" si="20">AVERAGE(D91:F91)</f>
        <v>143</v>
      </c>
      <c r="J91" s="6">
        <f>+IFR!AD91</f>
        <v>1.1292155159780298E-2</v>
      </c>
      <c r="K91" s="14">
        <f t="shared" si="17"/>
        <v>0.95</v>
      </c>
      <c r="L91" s="22">
        <f t="shared" ref="L91:L96" si="21">+I91*K91</f>
        <v>135.85</v>
      </c>
      <c r="M91" s="14">
        <v>1</v>
      </c>
      <c r="N91" s="14">
        <v>1</v>
      </c>
      <c r="P91" s="22">
        <f t="shared" ref="P91:P96" si="22">+L91*M91*N91</f>
        <v>135.85</v>
      </c>
      <c r="R91" s="3">
        <f t="shared" ref="R91:R96" si="23">+P91/$P$267</f>
        <v>2.0448763942339059E-2</v>
      </c>
      <c r="T91" s="5">
        <f>+R91*(assessment!$J$275*assessment!$E$3)</f>
        <v>156019.02637844894</v>
      </c>
      <c r="V91" s="6">
        <f>+T91/payroll!F91</f>
        <v>3.4163408476627582E-4</v>
      </c>
      <c r="X91" s="5">
        <f>IF(V91&lt;$X$2,T91, +payroll!F91 * $X$2)</f>
        <v>156019.02637844894</v>
      </c>
      <c r="Z91" s="5">
        <f t="shared" ref="Z91:Z96" si="24">+T91-X91</f>
        <v>0</v>
      </c>
      <c r="AB91">
        <f t="shared" ref="AB91:AB96" si="25">+X91/T91</f>
        <v>1</v>
      </c>
    </row>
    <row r="92" spans="1:28">
      <c r="A92" t="s">
        <v>144</v>
      </c>
      <c r="B92" t="s">
        <v>488</v>
      </c>
      <c r="D92" s="43">
        <v>256</v>
      </c>
      <c r="E92" s="43">
        <v>254</v>
      </c>
      <c r="F92" s="43">
        <v>272</v>
      </c>
      <c r="G92">
        <f>SUM(D92:F92)</f>
        <v>782</v>
      </c>
      <c r="I92" s="22">
        <f>AVERAGE(D92:F92)</f>
        <v>260.66666666666669</v>
      </c>
      <c r="J92" s="6">
        <f>+IFR!AD92</f>
        <v>2.3917177696651467E-2</v>
      </c>
      <c r="K92" s="14">
        <f t="shared" si="17"/>
        <v>0.95</v>
      </c>
      <c r="L92" s="22">
        <f>+I92*K92</f>
        <v>247.63333333333333</v>
      </c>
      <c r="M92" s="14">
        <v>1</v>
      </c>
      <c r="N92" s="14">
        <v>1</v>
      </c>
      <c r="P92" s="22">
        <f>+L92*M92*N92</f>
        <v>247.63333333333333</v>
      </c>
      <c r="R92" s="3">
        <f t="shared" si="23"/>
        <v>3.727490303708425E-2</v>
      </c>
      <c r="T92" s="5">
        <f>+R92*(assessment!$J$275*assessment!$E$3)</f>
        <v>284398.31848006311</v>
      </c>
      <c r="V92" s="6">
        <f>+T92/payroll!F92</f>
        <v>6.6466964675445967E-4</v>
      </c>
      <c r="X92" s="5">
        <f>IF(V92&lt;$X$2,T92, +payroll!F92 * $X$2)</f>
        <v>284398.31848006311</v>
      </c>
      <c r="Z92" s="5">
        <f>+T92-X92</f>
        <v>0</v>
      </c>
      <c r="AB92">
        <f>+X92/T92</f>
        <v>1</v>
      </c>
    </row>
    <row r="93" spans="1:28">
      <c r="A93" t="s">
        <v>145</v>
      </c>
      <c r="B93" t="s">
        <v>146</v>
      </c>
      <c r="D93" s="43">
        <v>1</v>
      </c>
      <c r="E93" s="43">
        <v>0</v>
      </c>
      <c r="F93" s="43">
        <v>1</v>
      </c>
      <c r="G93">
        <f>SUM(D93:F93)</f>
        <v>2</v>
      </c>
      <c r="I93" s="22">
        <f>AVERAGE(D93:F93)</f>
        <v>0.66666666666666663</v>
      </c>
      <c r="J93" s="6">
        <f>+IFR!AD93</f>
        <v>6.6666666666666671E-3</v>
      </c>
      <c r="K93" s="14">
        <f t="shared" si="17"/>
        <v>0.95</v>
      </c>
      <c r="L93" s="22">
        <f>+I93*K93</f>
        <v>0.6333333333333333</v>
      </c>
      <c r="M93" s="14">
        <v>1</v>
      </c>
      <c r="N93" s="14">
        <v>1</v>
      </c>
      <c r="P93" s="22">
        <f>+L93*M93*N93</f>
        <v>0.6333333333333333</v>
      </c>
      <c r="R93" s="3">
        <f t="shared" si="23"/>
        <v>9.5332232831417518E-5</v>
      </c>
      <c r="T93" s="5">
        <f>+R93*(assessment!$J$275*assessment!$E$3)</f>
        <v>727.36142833775727</v>
      </c>
      <c r="V93" s="6">
        <f>+T93/payroll!F93</f>
        <v>8.8124715686129483E-4</v>
      </c>
      <c r="X93" s="5">
        <f>IF(V93&lt;$X$2,T93, +payroll!F93 * $X$2)</f>
        <v>727.36142833775727</v>
      </c>
      <c r="Z93" s="5">
        <f>+T93-X93</f>
        <v>0</v>
      </c>
      <c r="AB93">
        <f>+X93/T93</f>
        <v>1</v>
      </c>
    </row>
    <row r="94" spans="1:28">
      <c r="A94" t="s">
        <v>487</v>
      </c>
      <c r="B94" t="s">
        <v>492</v>
      </c>
      <c r="D94" s="43">
        <v>729</v>
      </c>
      <c r="E94" s="43">
        <v>771</v>
      </c>
      <c r="F94" s="43">
        <v>849</v>
      </c>
      <c r="G94">
        <f t="shared" si="19"/>
        <v>2349</v>
      </c>
      <c r="I94" s="22">
        <f t="shared" si="20"/>
        <v>783</v>
      </c>
      <c r="J94" s="6">
        <f>+IFR!AD94</f>
        <v>6.7420098871429829E-2</v>
      </c>
      <c r="K94" s="14">
        <f t="shared" si="17"/>
        <v>1</v>
      </c>
      <c r="L94" s="22">
        <f t="shared" si="21"/>
        <v>783</v>
      </c>
      <c r="M94" s="14">
        <v>1</v>
      </c>
      <c r="N94" s="14">
        <v>1</v>
      </c>
      <c r="P94" s="22">
        <f t="shared" si="22"/>
        <v>783</v>
      </c>
      <c r="R94" s="3">
        <f t="shared" si="23"/>
        <v>0.11786074469526304</v>
      </c>
      <c r="T94" s="5">
        <f>+R94*(assessment!$J$275*assessment!$E$3)</f>
        <v>899248.41850810114</v>
      </c>
      <c r="V94" s="6">
        <f>+T94/payroll!F94</f>
        <v>1.912843001223E-3</v>
      </c>
      <c r="X94" s="5">
        <f>IF(V94&lt;$X$2,T94, +payroll!F94 * $X$2)</f>
        <v>899248.41850810114</v>
      </c>
      <c r="Z94" s="5">
        <f t="shared" si="24"/>
        <v>0</v>
      </c>
      <c r="AB94">
        <f t="shared" si="25"/>
        <v>1</v>
      </c>
    </row>
    <row r="95" spans="1:28">
      <c r="A95" t="s">
        <v>485</v>
      </c>
      <c r="B95" t="s">
        <v>493</v>
      </c>
      <c r="D95" s="43">
        <v>27</v>
      </c>
      <c r="E95" s="43">
        <v>23</v>
      </c>
      <c r="F95" s="43">
        <v>36</v>
      </c>
      <c r="G95">
        <f t="shared" si="19"/>
        <v>86</v>
      </c>
      <c r="I95" s="22">
        <f t="shared" si="20"/>
        <v>28.666666666666668</v>
      </c>
      <c r="J95" s="6">
        <f>+IFR!AD95</f>
        <v>1.0307075999337669E-2</v>
      </c>
      <c r="K95" s="14">
        <f t="shared" si="17"/>
        <v>0.95</v>
      </c>
      <c r="L95" s="22">
        <f t="shared" si="21"/>
        <v>27.233333333333334</v>
      </c>
      <c r="M95" s="14">
        <v>1</v>
      </c>
      <c r="N95" s="14">
        <v>1</v>
      </c>
      <c r="P95" s="22">
        <f t="shared" si="22"/>
        <v>27.233333333333334</v>
      </c>
      <c r="R95" s="3">
        <f t="shared" si="23"/>
        <v>4.0992860117509541E-3</v>
      </c>
      <c r="T95" s="5">
        <f>+R95*(assessment!$J$275*assessment!$E$3)</f>
        <v>31276.541418523568</v>
      </c>
      <c r="V95" s="6">
        <f>+T95/payroll!F95</f>
        <v>2.0532603195089056E-4</v>
      </c>
      <c r="X95" s="5">
        <f>IF(V95&lt;$X$2,T95, +payroll!F95 * $X$2)</f>
        <v>31276.541418523568</v>
      </c>
      <c r="Z95" s="5">
        <f t="shared" si="24"/>
        <v>0</v>
      </c>
      <c r="AB95">
        <f t="shared" si="25"/>
        <v>1</v>
      </c>
    </row>
    <row r="96" spans="1:28">
      <c r="A96" t="s">
        <v>486</v>
      </c>
      <c r="B96" t="s">
        <v>494</v>
      </c>
      <c r="D96" s="43">
        <v>1589</v>
      </c>
      <c r="E96" s="43">
        <v>1495</v>
      </c>
      <c r="F96" s="43">
        <v>1390</v>
      </c>
      <c r="G96">
        <f t="shared" si="19"/>
        <v>4474</v>
      </c>
      <c r="I96" s="22">
        <f t="shared" si="20"/>
        <v>1491.3333333333333</v>
      </c>
      <c r="J96" s="6">
        <f>+IFR!AD96</f>
        <v>9.1692681247216135E-2</v>
      </c>
      <c r="K96" s="14">
        <f t="shared" si="17"/>
        <v>1.05</v>
      </c>
      <c r="L96" s="22">
        <f t="shared" si="21"/>
        <v>1565.9</v>
      </c>
      <c r="M96" s="14">
        <v>1</v>
      </c>
      <c r="N96" s="14">
        <v>1</v>
      </c>
      <c r="P96" s="22">
        <f t="shared" si="22"/>
        <v>1565.9</v>
      </c>
      <c r="R96" s="3">
        <f t="shared" si="23"/>
        <v>0.23570643693271059</v>
      </c>
      <c r="T96" s="5">
        <f>+R96*(assessment!$J$275*assessment!$E$3)</f>
        <v>1798381.9904748858</v>
      </c>
      <c r="V96" s="6">
        <f>+T96/payroll!F96</f>
        <v>3.2177248681160386E-3</v>
      </c>
      <c r="X96" s="5">
        <f>IF(V96&lt;$X$2,T96, +payroll!F96 * $X$2)</f>
        <v>1798381.9904748858</v>
      </c>
      <c r="Z96" s="5">
        <f t="shared" si="24"/>
        <v>0</v>
      </c>
      <c r="AB96">
        <f t="shared" si="25"/>
        <v>1</v>
      </c>
    </row>
    <row r="97" spans="1:28">
      <c r="A97" t="s">
        <v>511</v>
      </c>
      <c r="B97" t="s">
        <v>553</v>
      </c>
      <c r="D97" s="43">
        <v>0</v>
      </c>
      <c r="E97" s="43">
        <v>0</v>
      </c>
      <c r="F97" s="43">
        <v>0</v>
      </c>
      <c r="G97">
        <f>SUM(D97:F97)</f>
        <v>0</v>
      </c>
      <c r="I97" s="22">
        <f>AVERAGE(D97:F97)</f>
        <v>0</v>
      </c>
      <c r="J97" s="6">
        <f>+IFR!AD97</f>
        <v>0</v>
      </c>
      <c r="K97" s="14">
        <f t="shared" si="17"/>
        <v>0.95</v>
      </c>
      <c r="L97" s="22">
        <f>+I97*K97</f>
        <v>0</v>
      </c>
      <c r="M97" s="14">
        <v>1</v>
      </c>
      <c r="N97" s="14">
        <v>1</v>
      </c>
      <c r="P97" s="22">
        <f>+L97*M97*N97</f>
        <v>0</v>
      </c>
      <c r="R97" s="3">
        <f t="shared" ref="R97:R128" si="26">+P97/$P$267</f>
        <v>0</v>
      </c>
      <c r="T97" s="5">
        <f>+R97*(assessment!$J$275*assessment!$E$3)</f>
        <v>0</v>
      </c>
      <c r="V97" s="6">
        <f>+T97/payroll!F97</f>
        <v>0</v>
      </c>
      <c r="X97" s="5">
        <f>IF(V97&lt;$X$2,T97, +payroll!F97 * $X$2)</f>
        <v>0</v>
      </c>
      <c r="Z97" s="5">
        <f>+T97-X97</f>
        <v>0</v>
      </c>
      <c r="AB97" t="e">
        <f>+X97/T97</f>
        <v>#DIV/0!</v>
      </c>
    </row>
    <row r="98" spans="1:28">
      <c r="A98" t="s">
        <v>147</v>
      </c>
      <c r="B98" t="s">
        <v>148</v>
      </c>
      <c r="D98" s="43">
        <v>12</v>
      </c>
      <c r="E98" s="43">
        <v>12</v>
      </c>
      <c r="F98" s="43">
        <v>18</v>
      </c>
      <c r="G98">
        <f t="shared" si="10"/>
        <v>42</v>
      </c>
      <c r="I98" s="22">
        <f t="shared" si="11"/>
        <v>14</v>
      </c>
      <c r="J98" s="6">
        <f>+IFR!AD98</f>
        <v>2.5383634044585417E-2</v>
      </c>
      <c r="K98" s="14">
        <f t="shared" si="17"/>
        <v>0.95</v>
      </c>
      <c r="L98" s="22">
        <f t="shared" si="12"/>
        <v>13.299999999999999</v>
      </c>
      <c r="M98" s="14">
        <v>1</v>
      </c>
      <c r="N98" s="14">
        <v>1</v>
      </c>
      <c r="P98" s="22">
        <f t="shared" si="13"/>
        <v>13.299999999999999</v>
      </c>
      <c r="R98" s="3">
        <f t="shared" si="26"/>
        <v>2.0019768894597679E-3</v>
      </c>
      <c r="T98" s="5">
        <f>+R98*(assessment!$J$275*assessment!$E$3)</f>
        <v>15274.589995092903</v>
      </c>
      <c r="V98" s="6">
        <f>+T98/payroll!F98</f>
        <v>5.109070831602505E-4</v>
      </c>
      <c r="X98" s="5">
        <f>IF(V98&lt;$X$2,T98, +payroll!F98 * $X$2)</f>
        <v>15274.589995092903</v>
      </c>
      <c r="Z98" s="5">
        <f t="shared" si="14"/>
        <v>0</v>
      </c>
      <c r="AB98">
        <f t="shared" si="15"/>
        <v>1</v>
      </c>
    </row>
    <row r="99" spans="1:28">
      <c r="A99" t="s">
        <v>149</v>
      </c>
      <c r="B99" t="s">
        <v>150</v>
      </c>
      <c r="D99" s="43">
        <v>4</v>
      </c>
      <c r="E99" s="43">
        <v>4</v>
      </c>
      <c r="F99" s="43">
        <v>14</v>
      </c>
      <c r="G99">
        <f t="shared" si="10"/>
        <v>22</v>
      </c>
      <c r="I99" s="22">
        <f t="shared" si="11"/>
        <v>7.333333333333333</v>
      </c>
      <c r="J99" s="6">
        <f>+IFR!AD99</f>
        <v>6.4394054598835945E-2</v>
      </c>
      <c r="K99" s="14">
        <f t="shared" si="17"/>
        <v>1</v>
      </c>
      <c r="L99" s="22">
        <f t="shared" si="12"/>
        <v>7.333333333333333</v>
      </c>
      <c r="M99" s="14">
        <v>1</v>
      </c>
      <c r="N99" s="14">
        <v>1</v>
      </c>
      <c r="P99" s="22">
        <f t="shared" si="13"/>
        <v>7.333333333333333</v>
      </c>
      <c r="R99" s="3">
        <f t="shared" si="26"/>
        <v>1.1038469064690449E-3</v>
      </c>
      <c r="T99" s="5">
        <f>+R99*(assessment!$J$275*assessment!$E$3)</f>
        <v>8422.0796965424524</v>
      </c>
      <c r="V99" s="6">
        <f>+T99/payroll!F99</f>
        <v>1.2768061229036399E-3</v>
      </c>
      <c r="X99" s="5">
        <f>IF(V99&lt;$X$2,T99, +payroll!F99 * $X$2)</f>
        <v>8422.0796965424524</v>
      </c>
      <c r="Z99" s="5">
        <f t="shared" si="14"/>
        <v>0</v>
      </c>
      <c r="AB99">
        <f t="shared" si="15"/>
        <v>1</v>
      </c>
    </row>
    <row r="100" spans="1:28">
      <c r="A100" t="s">
        <v>151</v>
      </c>
      <c r="B100" t="s">
        <v>152</v>
      </c>
      <c r="D100" s="43">
        <v>0</v>
      </c>
      <c r="E100" s="43">
        <v>1</v>
      </c>
      <c r="F100" s="43">
        <v>0</v>
      </c>
      <c r="G100">
        <f t="shared" si="10"/>
        <v>1</v>
      </c>
      <c r="I100" s="22">
        <f t="shared" si="11"/>
        <v>0.33333333333333331</v>
      </c>
      <c r="J100" s="6">
        <f>+IFR!AD100</f>
        <v>3.3333333333333335E-3</v>
      </c>
      <c r="K100" s="14">
        <f t="shared" si="17"/>
        <v>0.95</v>
      </c>
      <c r="L100" s="22">
        <f t="shared" si="12"/>
        <v>0.31666666666666665</v>
      </c>
      <c r="M100" s="14">
        <v>1</v>
      </c>
      <c r="N100" s="14">
        <v>1</v>
      </c>
      <c r="P100" s="22">
        <f t="shared" si="13"/>
        <v>0.31666666666666665</v>
      </c>
      <c r="R100" s="3">
        <f t="shared" si="26"/>
        <v>4.7666116415708759E-5</v>
      </c>
      <c r="T100" s="5">
        <f>+R100*(assessment!$J$275*assessment!$E$3)</f>
        <v>363.68071416887864</v>
      </c>
      <c r="V100" s="6">
        <f>+T100/payroll!F100</f>
        <v>4.2526237626658775E-4</v>
      </c>
      <c r="X100" s="5">
        <f>IF(V100&lt;$X$2,T100, +payroll!F100 * $X$2)</f>
        <v>363.68071416887864</v>
      </c>
      <c r="Z100" s="5">
        <f t="shared" si="14"/>
        <v>0</v>
      </c>
      <c r="AB100">
        <f t="shared" si="15"/>
        <v>1</v>
      </c>
    </row>
    <row r="101" spans="1:28">
      <c r="A101" t="s">
        <v>153</v>
      </c>
      <c r="B101" t="s">
        <v>154</v>
      </c>
      <c r="D101" s="43">
        <v>2</v>
      </c>
      <c r="E101" s="43">
        <v>2</v>
      </c>
      <c r="F101" s="43">
        <v>3</v>
      </c>
      <c r="G101">
        <f t="shared" si="10"/>
        <v>7</v>
      </c>
      <c r="I101" s="22">
        <f t="shared" si="11"/>
        <v>2.3333333333333335</v>
      </c>
      <c r="J101" s="6">
        <f>+IFR!AD101</f>
        <v>8.9883531731712474E-3</v>
      </c>
      <c r="K101" s="14">
        <f t="shared" ref="K101:K133" si="27">IF(+J101&lt;$E$270,$I$270,IF(J101&gt;$E$272,$I$272,$I$271))</f>
        <v>0.95</v>
      </c>
      <c r="L101" s="22">
        <f t="shared" si="12"/>
        <v>2.2166666666666668</v>
      </c>
      <c r="M101" s="14">
        <v>1</v>
      </c>
      <c r="N101" s="14">
        <v>1</v>
      </c>
      <c r="P101" s="22">
        <f t="shared" si="13"/>
        <v>2.2166666666666668</v>
      </c>
      <c r="R101" s="3">
        <f t="shared" si="26"/>
        <v>3.3366281490996137E-4</v>
      </c>
      <c r="T101" s="5">
        <f>+R101*(assessment!$J$275*assessment!$E$3)</f>
        <v>2545.7649991821509</v>
      </c>
      <c r="V101" s="6">
        <f>+T101/payroll!F101</f>
        <v>1.5210224680453575E-4</v>
      </c>
      <c r="X101" s="5">
        <f>IF(V101&lt;$X$2,T101, +payroll!F101 * $X$2)</f>
        <v>2545.7649991821509</v>
      </c>
      <c r="Z101" s="5">
        <f t="shared" si="14"/>
        <v>0</v>
      </c>
      <c r="AB101">
        <f t="shared" si="15"/>
        <v>1</v>
      </c>
    </row>
    <row r="102" spans="1:28">
      <c r="A102" t="s">
        <v>155</v>
      </c>
      <c r="B102" t="s">
        <v>480</v>
      </c>
      <c r="D102" s="43">
        <v>13</v>
      </c>
      <c r="E102" s="43">
        <v>12</v>
      </c>
      <c r="F102" s="43">
        <v>14</v>
      </c>
      <c r="G102">
        <f t="shared" si="10"/>
        <v>39</v>
      </c>
      <c r="I102" s="22">
        <f t="shared" si="11"/>
        <v>13</v>
      </c>
      <c r="J102" s="6">
        <f>+IFR!AD102</f>
        <v>5.0068297722648562E-3</v>
      </c>
      <c r="K102" s="14">
        <f t="shared" si="27"/>
        <v>0.95</v>
      </c>
      <c r="L102" s="22">
        <f t="shared" si="12"/>
        <v>12.35</v>
      </c>
      <c r="M102" s="14">
        <v>1</v>
      </c>
      <c r="N102" s="14">
        <v>1</v>
      </c>
      <c r="P102" s="22">
        <f t="shared" si="13"/>
        <v>12.35</v>
      </c>
      <c r="R102" s="3">
        <f t="shared" si="26"/>
        <v>1.8589785402126418E-3</v>
      </c>
      <c r="T102" s="5">
        <f>+R102*(assessment!$J$275*assessment!$E$3)</f>
        <v>14183.547852586269</v>
      </c>
      <c r="V102" s="6">
        <f>+T102/payroll!F102</f>
        <v>9.3934342385949208E-5</v>
      </c>
      <c r="X102" s="5">
        <f>IF(V102&lt;$X$2,T102, +payroll!F102 * $X$2)</f>
        <v>14183.547852586269</v>
      </c>
      <c r="Z102" s="5">
        <f t="shared" si="14"/>
        <v>0</v>
      </c>
      <c r="AB102">
        <f t="shared" si="15"/>
        <v>1</v>
      </c>
    </row>
    <row r="103" spans="1:28">
      <c r="A103" t="s">
        <v>156</v>
      </c>
      <c r="B103" t="s">
        <v>543</v>
      </c>
      <c r="D103" s="43">
        <v>0</v>
      </c>
      <c r="E103" s="43">
        <v>0</v>
      </c>
      <c r="F103" s="43">
        <v>0</v>
      </c>
      <c r="G103">
        <f>SUM(D103:F103)</f>
        <v>0</v>
      </c>
      <c r="I103" s="22">
        <f>AVERAGE(D103:F103)</f>
        <v>0</v>
      </c>
      <c r="J103" s="6">
        <f>+IFR!AD103</f>
        <v>0</v>
      </c>
      <c r="K103" s="14">
        <f t="shared" si="27"/>
        <v>0.95</v>
      </c>
      <c r="L103" s="22">
        <f>+I103*K103</f>
        <v>0</v>
      </c>
      <c r="M103" s="14">
        <v>1</v>
      </c>
      <c r="N103" s="14">
        <v>1</v>
      </c>
      <c r="P103" s="22">
        <f>+L103*M103*N103</f>
        <v>0</v>
      </c>
      <c r="R103" s="3">
        <f t="shared" si="26"/>
        <v>0</v>
      </c>
      <c r="T103" s="5">
        <f>+R103*(assessment!$J$275*assessment!$E$3)</f>
        <v>0</v>
      </c>
      <c r="V103" s="6">
        <f>+T103/payroll!F103</f>
        <v>0</v>
      </c>
      <c r="X103" s="5">
        <f>IF(V103&lt;$X$2,T103, +payroll!F103 * $X$2)</f>
        <v>0</v>
      </c>
      <c r="Z103" s="5">
        <f>+T103-X103</f>
        <v>0</v>
      </c>
      <c r="AB103" t="e">
        <f>+X103/T103</f>
        <v>#DIV/0!</v>
      </c>
    </row>
    <row r="104" spans="1:28">
      <c r="A104" t="s">
        <v>514</v>
      </c>
      <c r="B104" t="s">
        <v>515</v>
      </c>
      <c r="D104" s="43">
        <v>9</v>
      </c>
      <c r="E104" s="43">
        <v>7</v>
      </c>
      <c r="F104" s="43">
        <v>6</v>
      </c>
      <c r="I104" s="22">
        <f>AVERAGE(D104:F104)</f>
        <v>7.333333333333333</v>
      </c>
      <c r="J104" s="6">
        <f>+IFR!AD104</f>
        <v>9.8327546755544361E-3</v>
      </c>
      <c r="K104" s="14">
        <f t="shared" si="27"/>
        <v>0.95</v>
      </c>
      <c r="L104" s="22">
        <f>+I104*K104</f>
        <v>6.9666666666666659</v>
      </c>
      <c r="M104" s="14">
        <v>1</v>
      </c>
      <c r="N104" s="14">
        <v>1</v>
      </c>
      <c r="P104" s="22">
        <f>+L104*M104*N104</f>
        <v>6.9666666666666659</v>
      </c>
      <c r="R104" s="3">
        <f t="shared" si="26"/>
        <v>1.0486545611455927E-3</v>
      </c>
      <c r="T104" s="5">
        <f>+R104*(assessment!$J$275*assessment!$E$3)</f>
        <v>8000.9757117153295</v>
      </c>
      <c r="V104" s="6">
        <f>+T104/payroll!F104</f>
        <v>2.2694668461444102E-4</v>
      </c>
      <c r="X104" s="5">
        <f>IF(V104&lt;$X$2,T104, +payroll!F104 * $X$2)</f>
        <v>8000.9757117153295</v>
      </c>
      <c r="Z104" s="5">
        <f>+T104-X104</f>
        <v>0</v>
      </c>
      <c r="AB104">
        <f>+X104/T104</f>
        <v>1</v>
      </c>
    </row>
    <row r="105" spans="1:28">
      <c r="A105" t="s">
        <v>559</v>
      </c>
      <c r="B105" t="s">
        <v>560</v>
      </c>
      <c r="D105" s="43">
        <v>573</v>
      </c>
      <c r="E105" s="43">
        <v>427</v>
      </c>
      <c r="F105" s="43">
        <v>476</v>
      </c>
      <c r="G105">
        <f t="shared" ref="G105:G167" si="28">SUM(D105:F105)</f>
        <v>1476</v>
      </c>
      <c r="I105" s="22">
        <f t="shared" ref="I105:I168" si="29">AVERAGE(D105:F105)</f>
        <v>492</v>
      </c>
      <c r="J105" s="6">
        <f>+IFR!AD105</f>
        <v>0.18130620482896256</v>
      </c>
      <c r="K105" s="14">
        <f t="shared" si="27"/>
        <v>1.05</v>
      </c>
      <c r="L105" s="22">
        <f t="shared" ref="L105:L168" si="30">+I105*K105</f>
        <v>516.6</v>
      </c>
      <c r="M105" s="14">
        <v>1</v>
      </c>
      <c r="N105" s="14">
        <v>1</v>
      </c>
      <c r="P105" s="22">
        <f t="shared" ref="P105:P167" si="31">+L105*M105*N105</f>
        <v>516.6</v>
      </c>
      <c r="R105" s="3">
        <f t="shared" si="26"/>
        <v>7.7760997074805729E-2</v>
      </c>
      <c r="T105" s="5">
        <f>+R105*(assessment!$J$275*assessment!$E$3)</f>
        <v>593297.23244097701</v>
      </c>
      <c r="V105" s="6">
        <f>+T105/payroll!F105</f>
        <v>5.2142021421311639E-3</v>
      </c>
      <c r="X105" s="5">
        <f>IF(V105&lt;$X$2,T105, +payroll!F105 * $X$2)</f>
        <v>593297.23244097701</v>
      </c>
      <c r="Z105" s="5">
        <f t="shared" ref="Z105:Z167" si="32">+T105-X105</f>
        <v>0</v>
      </c>
      <c r="AB105">
        <f t="shared" ref="AB105:AB167" si="33">+X105/T105</f>
        <v>1</v>
      </c>
    </row>
    <row r="106" spans="1:28">
      <c r="A106" t="s">
        <v>157</v>
      </c>
      <c r="B106" t="s">
        <v>158</v>
      </c>
      <c r="D106" s="43">
        <v>1991</v>
      </c>
      <c r="E106" s="43">
        <v>1746</v>
      </c>
      <c r="F106" s="43">
        <v>1725</v>
      </c>
      <c r="G106">
        <f t="shared" si="28"/>
        <v>5462</v>
      </c>
      <c r="I106" s="22">
        <f t="shared" si="29"/>
        <v>1820.6666666666667</v>
      </c>
      <c r="J106" s="6">
        <f>+IFR!AD106</f>
        <v>4.7038287894709228E-2</v>
      </c>
      <c r="K106" s="14">
        <f t="shared" si="27"/>
        <v>1</v>
      </c>
      <c r="L106" s="22">
        <f t="shared" si="30"/>
        <v>1820.6666666666667</v>
      </c>
      <c r="M106" s="14">
        <v>1</v>
      </c>
      <c r="N106" s="14">
        <v>1</v>
      </c>
      <c r="P106" s="22">
        <f t="shared" si="31"/>
        <v>1820.6666666666667</v>
      </c>
      <c r="R106" s="3">
        <f t="shared" si="26"/>
        <v>0.27405508196063294</v>
      </c>
      <c r="T106" s="5">
        <f>+R106*(assessment!$J$275*assessment!$E$3)</f>
        <v>2090972.6955688584</v>
      </c>
      <c r="V106" s="6">
        <f>+T106/payroll!F106</f>
        <v>1.5251725459453098E-3</v>
      </c>
      <c r="X106" s="5">
        <f>IF(V106&lt;$X$2,T106, +payroll!F106 * $X$2)</f>
        <v>2090972.6955688584</v>
      </c>
      <c r="Z106" s="5">
        <f t="shared" si="32"/>
        <v>0</v>
      </c>
      <c r="AB106">
        <f t="shared" si="33"/>
        <v>1</v>
      </c>
    </row>
    <row r="107" spans="1:28">
      <c r="A107" t="s">
        <v>519</v>
      </c>
      <c r="B107" t="s">
        <v>518</v>
      </c>
      <c r="D107" s="43">
        <v>8</v>
      </c>
      <c r="E107" s="43">
        <v>22</v>
      </c>
      <c r="F107" s="43">
        <v>14</v>
      </c>
      <c r="I107" s="22">
        <f>AVERAGE(D107:F107)</f>
        <v>14.666666666666666</v>
      </c>
      <c r="J107" s="6">
        <f>+IFR!AD107</f>
        <v>1.5944120444871167E-2</v>
      </c>
      <c r="K107" s="14">
        <f t="shared" si="27"/>
        <v>0.95</v>
      </c>
      <c r="L107" s="22">
        <f>+I107*K107</f>
        <v>13.933333333333332</v>
      </c>
      <c r="M107" s="14">
        <v>1</v>
      </c>
      <c r="N107" s="14">
        <v>1</v>
      </c>
      <c r="P107" s="22">
        <f>+L107*M107*N107</f>
        <v>13.933333333333332</v>
      </c>
      <c r="R107" s="3">
        <f t="shared" si="26"/>
        <v>2.0973091222911853E-3</v>
      </c>
      <c r="T107" s="5">
        <f>+R107*(assessment!$J$275*assessment!$E$3)</f>
        <v>16001.951423430659</v>
      </c>
      <c r="V107" s="6">
        <f>+T107/payroll!F107</f>
        <v>3.365020514696961E-4</v>
      </c>
      <c r="X107" s="5">
        <f>IF(V107&lt;$X$2,T107, +payroll!F107 * $X$2)</f>
        <v>16001.951423430659</v>
      </c>
      <c r="Z107" s="5">
        <f>+T107-X107</f>
        <v>0</v>
      </c>
      <c r="AB107">
        <f>+X107/T107</f>
        <v>1</v>
      </c>
    </row>
    <row r="108" spans="1:28">
      <c r="A108" t="s">
        <v>159</v>
      </c>
      <c r="B108" t="s">
        <v>160</v>
      </c>
      <c r="D108" s="43">
        <v>3</v>
      </c>
      <c r="E108" s="43">
        <v>3</v>
      </c>
      <c r="F108" s="43">
        <v>3</v>
      </c>
      <c r="G108">
        <f t="shared" si="28"/>
        <v>9</v>
      </c>
      <c r="I108" s="22">
        <f t="shared" si="29"/>
        <v>3</v>
      </c>
      <c r="J108" s="6">
        <f>+IFR!AD108</f>
        <v>4.1072587178454419E-3</v>
      </c>
      <c r="K108" s="14">
        <f t="shared" si="27"/>
        <v>0.95</v>
      </c>
      <c r="L108" s="22">
        <f t="shared" si="30"/>
        <v>2.8499999999999996</v>
      </c>
      <c r="M108" s="14">
        <v>1</v>
      </c>
      <c r="N108" s="14">
        <v>1</v>
      </c>
      <c r="P108" s="22">
        <f t="shared" si="31"/>
        <v>2.8499999999999996</v>
      </c>
      <c r="R108" s="3">
        <f t="shared" si="26"/>
        <v>4.2899504774137882E-4</v>
      </c>
      <c r="T108" s="5">
        <f>+R108*(assessment!$J$275*assessment!$E$3)</f>
        <v>3273.1264275199078</v>
      </c>
      <c r="V108" s="6">
        <f>+T108/payroll!F108</f>
        <v>5.9948114268684592E-5</v>
      </c>
      <c r="X108" s="5">
        <f>IF(V108&lt;$X$2,T108, +payroll!F108 * $X$2)</f>
        <v>3273.1264275199078</v>
      </c>
      <c r="Z108" s="5">
        <f t="shared" si="32"/>
        <v>0</v>
      </c>
      <c r="AB108">
        <f t="shared" si="33"/>
        <v>1</v>
      </c>
    </row>
    <row r="109" spans="1:28">
      <c r="A109" t="s">
        <v>161</v>
      </c>
      <c r="B109" t="s">
        <v>162</v>
      </c>
      <c r="D109" s="43">
        <v>23</v>
      </c>
      <c r="E109" s="43">
        <v>21</v>
      </c>
      <c r="F109" s="43">
        <v>23</v>
      </c>
      <c r="G109">
        <f t="shared" si="28"/>
        <v>67</v>
      </c>
      <c r="I109" s="22">
        <f t="shared" si="29"/>
        <v>22.333333333333332</v>
      </c>
      <c r="J109" s="6">
        <f>+IFR!AD109</f>
        <v>1.6328045750108912E-2</v>
      </c>
      <c r="K109" s="14">
        <f t="shared" si="27"/>
        <v>0.95</v>
      </c>
      <c r="L109" s="22">
        <f t="shared" si="30"/>
        <v>21.216666666666665</v>
      </c>
      <c r="M109" s="14">
        <v>1</v>
      </c>
      <c r="N109" s="14">
        <v>1</v>
      </c>
      <c r="P109" s="22">
        <f t="shared" si="31"/>
        <v>21.216666666666665</v>
      </c>
      <c r="R109" s="3">
        <f t="shared" si="26"/>
        <v>3.1936297998524871E-3</v>
      </c>
      <c r="T109" s="5">
        <f>+R109*(assessment!$J$275*assessment!$E$3)</f>
        <v>24366.607849314871</v>
      </c>
      <c r="V109" s="6">
        <f>+T109/payroll!F109</f>
        <v>3.0508215423523291E-4</v>
      </c>
      <c r="X109" s="5">
        <f>IF(V109&lt;$X$2,T109, +payroll!F109 * $X$2)</f>
        <v>24366.607849314871</v>
      </c>
      <c r="Z109" s="5">
        <f t="shared" si="32"/>
        <v>0</v>
      </c>
      <c r="AB109">
        <f t="shared" si="33"/>
        <v>1</v>
      </c>
    </row>
    <row r="110" spans="1:28">
      <c r="A110" t="s">
        <v>163</v>
      </c>
      <c r="B110" t="s">
        <v>164</v>
      </c>
      <c r="D110" s="43">
        <v>23</v>
      </c>
      <c r="E110" s="43">
        <v>44</v>
      </c>
      <c r="F110" s="43">
        <v>33</v>
      </c>
      <c r="G110">
        <f t="shared" si="28"/>
        <v>100</v>
      </c>
      <c r="I110" s="22">
        <f t="shared" si="29"/>
        <v>33.333333333333336</v>
      </c>
      <c r="J110" s="6">
        <f>+IFR!AD110</f>
        <v>2.0943747243079198E-2</v>
      </c>
      <c r="K110" s="14">
        <f t="shared" si="27"/>
        <v>0.95</v>
      </c>
      <c r="L110" s="22">
        <f t="shared" si="30"/>
        <v>31.666666666666668</v>
      </c>
      <c r="M110" s="14">
        <v>1</v>
      </c>
      <c r="N110" s="14">
        <v>1</v>
      </c>
      <c r="P110" s="22">
        <f t="shared" si="31"/>
        <v>31.666666666666668</v>
      </c>
      <c r="R110" s="3">
        <f t="shared" si="26"/>
        <v>4.7666116415708767E-3</v>
      </c>
      <c r="T110" s="5">
        <f>+R110*(assessment!$J$275*assessment!$E$3)</f>
        <v>36368.071416887869</v>
      </c>
      <c r="V110" s="6">
        <f>+T110/payroll!F110</f>
        <v>5.2360895414695996E-4</v>
      </c>
      <c r="X110" s="5">
        <f>IF(V110&lt;$X$2,T110, +payroll!F110 * $X$2)</f>
        <v>36368.071416887869</v>
      </c>
      <c r="Z110" s="5">
        <f t="shared" si="32"/>
        <v>0</v>
      </c>
      <c r="AB110">
        <f t="shared" si="33"/>
        <v>1</v>
      </c>
    </row>
    <row r="111" spans="1:28">
      <c r="A111" t="s">
        <v>165</v>
      </c>
      <c r="B111" t="s">
        <v>166</v>
      </c>
      <c r="D111" s="43">
        <v>115</v>
      </c>
      <c r="E111" s="43">
        <v>89</v>
      </c>
      <c r="F111" s="43">
        <v>78</v>
      </c>
      <c r="G111">
        <f t="shared" si="28"/>
        <v>282</v>
      </c>
      <c r="I111" s="22">
        <f t="shared" si="29"/>
        <v>94</v>
      </c>
      <c r="J111" s="6">
        <f>+IFR!AD111</f>
        <v>1.3934903643563428E-2</v>
      </c>
      <c r="K111" s="14">
        <f t="shared" si="27"/>
        <v>0.95</v>
      </c>
      <c r="L111" s="22">
        <f t="shared" si="30"/>
        <v>89.3</v>
      </c>
      <c r="M111" s="14">
        <v>1</v>
      </c>
      <c r="N111" s="14">
        <v>1</v>
      </c>
      <c r="P111" s="22">
        <f t="shared" si="31"/>
        <v>89.3</v>
      </c>
      <c r="R111" s="3">
        <f t="shared" si="26"/>
        <v>1.344184482922987E-2</v>
      </c>
      <c r="T111" s="5">
        <f>+R111*(assessment!$J$275*assessment!$E$3)</f>
        <v>102557.96139562377</v>
      </c>
      <c r="V111" s="6">
        <f>+T111/payroll!F111</f>
        <v>2.482050450011612E-4</v>
      </c>
      <c r="X111" s="5">
        <f>IF(V111&lt;$X$2,T111, +payroll!F111 * $X$2)</f>
        <v>102557.96139562377</v>
      </c>
      <c r="Z111" s="5">
        <f t="shared" si="32"/>
        <v>0</v>
      </c>
      <c r="AB111">
        <f t="shared" si="33"/>
        <v>1</v>
      </c>
    </row>
    <row r="112" spans="1:28">
      <c r="A112" t="s">
        <v>167</v>
      </c>
      <c r="B112" t="s">
        <v>168</v>
      </c>
      <c r="D112" s="43">
        <v>26</v>
      </c>
      <c r="E112" s="43">
        <v>26</v>
      </c>
      <c r="F112" s="43">
        <v>28</v>
      </c>
      <c r="G112">
        <f t="shared" si="28"/>
        <v>80</v>
      </c>
      <c r="I112" s="22">
        <f t="shared" si="29"/>
        <v>26.666666666666668</v>
      </c>
      <c r="J112" s="6">
        <f>+IFR!AD112</f>
        <v>1.5647162749362026E-2</v>
      </c>
      <c r="K112" s="14">
        <f t="shared" si="27"/>
        <v>0.95</v>
      </c>
      <c r="L112" s="22">
        <f t="shared" si="30"/>
        <v>25.333333333333332</v>
      </c>
      <c r="M112" s="14">
        <v>1</v>
      </c>
      <c r="N112" s="14">
        <v>1</v>
      </c>
      <c r="P112" s="22">
        <f t="shared" si="31"/>
        <v>25.333333333333332</v>
      </c>
      <c r="R112" s="3">
        <f t="shared" si="26"/>
        <v>3.813289313256701E-3</v>
      </c>
      <c r="T112" s="5">
        <f>+R112*(assessment!$J$275*assessment!$E$3)</f>
        <v>29094.457133510296</v>
      </c>
      <c r="V112" s="6">
        <f>+T112/payroll!F112</f>
        <v>3.0803934318369405E-4</v>
      </c>
      <c r="X112" s="5">
        <f>IF(V112&lt;$X$2,T112, +payroll!F112 * $X$2)</f>
        <v>29094.457133510296</v>
      </c>
      <c r="Z112" s="5">
        <f t="shared" si="32"/>
        <v>0</v>
      </c>
      <c r="AB112">
        <f t="shared" si="33"/>
        <v>1</v>
      </c>
    </row>
    <row r="113" spans="1:28">
      <c r="A113" t="s">
        <v>169</v>
      </c>
      <c r="B113" t="s">
        <v>170</v>
      </c>
      <c r="D113" s="43">
        <v>110</v>
      </c>
      <c r="E113" s="43">
        <v>109</v>
      </c>
      <c r="F113" s="43">
        <v>115</v>
      </c>
      <c r="G113">
        <f t="shared" si="28"/>
        <v>334</v>
      </c>
      <c r="I113" s="22">
        <f t="shared" si="29"/>
        <v>111.33333333333333</v>
      </c>
      <c r="J113" s="6">
        <f>+IFR!AD113</f>
        <v>1.7578299502735172E-2</v>
      </c>
      <c r="K113" s="14">
        <f t="shared" si="27"/>
        <v>0.95</v>
      </c>
      <c r="L113" s="22">
        <f t="shared" si="30"/>
        <v>105.76666666666665</v>
      </c>
      <c r="M113" s="14">
        <v>1</v>
      </c>
      <c r="N113" s="14">
        <v>1</v>
      </c>
      <c r="P113" s="22">
        <f t="shared" si="31"/>
        <v>105.76666666666665</v>
      </c>
      <c r="R113" s="3">
        <f t="shared" si="26"/>
        <v>1.5920482882846726E-2</v>
      </c>
      <c r="T113" s="5">
        <f>+R113*(assessment!$J$275*assessment!$E$3)</f>
        <v>121469.35853240547</v>
      </c>
      <c r="V113" s="6">
        <f>+T113/payroll!F113</f>
        <v>3.6735123196557498E-4</v>
      </c>
      <c r="X113" s="5">
        <f>IF(V113&lt;$X$2,T113, +payroll!F113 * $X$2)</f>
        <v>121469.35853240547</v>
      </c>
      <c r="Z113" s="5">
        <f t="shared" si="32"/>
        <v>0</v>
      </c>
      <c r="AB113">
        <f t="shared" si="33"/>
        <v>1</v>
      </c>
    </row>
    <row r="114" spans="1:28">
      <c r="A114" t="s">
        <v>171</v>
      </c>
      <c r="B114" t="s">
        <v>172</v>
      </c>
      <c r="D114" s="43">
        <v>20</v>
      </c>
      <c r="E114" s="43">
        <v>21</v>
      </c>
      <c r="F114" s="43">
        <v>23</v>
      </c>
      <c r="G114">
        <f t="shared" si="28"/>
        <v>64</v>
      </c>
      <c r="I114" s="22">
        <f t="shared" si="29"/>
        <v>21.333333333333332</v>
      </c>
      <c r="J114" s="6">
        <f>+IFR!AD114</f>
        <v>1.6715135105507425E-2</v>
      </c>
      <c r="K114" s="14">
        <f t="shared" si="27"/>
        <v>0.95</v>
      </c>
      <c r="L114" s="22">
        <f t="shared" si="30"/>
        <v>20.266666666666666</v>
      </c>
      <c r="M114" s="14">
        <v>1</v>
      </c>
      <c r="N114" s="14">
        <v>1</v>
      </c>
      <c r="P114" s="22">
        <f t="shared" si="31"/>
        <v>20.266666666666666</v>
      </c>
      <c r="R114" s="3">
        <f t="shared" si="26"/>
        <v>3.0506314506053606E-3</v>
      </c>
      <c r="T114" s="5">
        <f>+R114*(assessment!$J$275*assessment!$E$3)</f>
        <v>23275.565706808233</v>
      </c>
      <c r="V114" s="6">
        <f>+T114/payroll!F114</f>
        <v>3.0139959651689598E-4</v>
      </c>
      <c r="X114" s="5">
        <f>IF(V114&lt;$X$2,T114, +payroll!F114 * $X$2)</f>
        <v>23275.565706808233</v>
      </c>
      <c r="Z114" s="5">
        <f t="shared" si="32"/>
        <v>0</v>
      </c>
      <c r="AB114">
        <f t="shared" si="33"/>
        <v>1</v>
      </c>
    </row>
    <row r="115" spans="1:28">
      <c r="A115" t="s">
        <v>173</v>
      </c>
      <c r="B115" t="s">
        <v>174</v>
      </c>
      <c r="D115" s="43">
        <v>14</v>
      </c>
      <c r="E115" s="43">
        <v>11</v>
      </c>
      <c r="F115" s="43">
        <v>17</v>
      </c>
      <c r="G115">
        <f t="shared" si="28"/>
        <v>42</v>
      </c>
      <c r="I115" s="22">
        <f t="shared" si="29"/>
        <v>14</v>
      </c>
      <c r="J115" s="6">
        <f>+IFR!AD115</f>
        <v>1.9714285416019734E-2</v>
      </c>
      <c r="K115" s="14">
        <f t="shared" si="27"/>
        <v>0.95</v>
      </c>
      <c r="L115" s="22">
        <f t="shared" si="30"/>
        <v>13.299999999999999</v>
      </c>
      <c r="M115" s="14">
        <v>1</v>
      </c>
      <c r="N115" s="14">
        <v>1</v>
      </c>
      <c r="P115" s="22">
        <f t="shared" si="31"/>
        <v>13.299999999999999</v>
      </c>
      <c r="R115" s="3">
        <f t="shared" si="26"/>
        <v>2.0019768894597679E-3</v>
      </c>
      <c r="T115" s="5">
        <f>+R115*(assessment!$J$275*assessment!$E$3)</f>
        <v>15274.589995092903</v>
      </c>
      <c r="V115" s="6">
        <f>+T115/payroll!F115</f>
        <v>4.0909732642072718E-4</v>
      </c>
      <c r="X115" s="5">
        <f>IF(V115&lt;$X$2,T115, +payroll!F115 * $X$2)</f>
        <v>15274.589995092903</v>
      </c>
      <c r="Z115" s="5">
        <f t="shared" si="32"/>
        <v>0</v>
      </c>
      <c r="AB115">
        <f t="shared" si="33"/>
        <v>1</v>
      </c>
    </row>
    <row r="116" spans="1:28">
      <c r="A116" t="s">
        <v>175</v>
      </c>
      <c r="B116" t="s">
        <v>176</v>
      </c>
      <c r="D116" s="43">
        <v>3</v>
      </c>
      <c r="E116" s="43">
        <v>14</v>
      </c>
      <c r="F116" s="43">
        <v>9</v>
      </c>
      <c r="G116">
        <f t="shared" si="28"/>
        <v>26</v>
      </c>
      <c r="I116" s="22">
        <f t="shared" si="29"/>
        <v>8.6666666666666661</v>
      </c>
      <c r="J116" s="6">
        <f>+IFR!AD116</f>
        <v>1.0240055738400826E-2</v>
      </c>
      <c r="K116" s="14">
        <f t="shared" si="27"/>
        <v>0.95</v>
      </c>
      <c r="L116" s="22">
        <f t="shared" si="30"/>
        <v>8.2333333333333325</v>
      </c>
      <c r="M116" s="14">
        <v>1</v>
      </c>
      <c r="N116" s="14">
        <v>1</v>
      </c>
      <c r="P116" s="22">
        <f t="shared" si="31"/>
        <v>8.2333333333333325</v>
      </c>
      <c r="R116" s="3">
        <f t="shared" si="26"/>
        <v>1.2393190268084277E-3</v>
      </c>
      <c r="T116" s="5">
        <f>+R116*(assessment!$J$275*assessment!$E$3)</f>
        <v>9455.6985683908442</v>
      </c>
      <c r="V116" s="6">
        <f>+T116/payroll!F116</f>
        <v>2.2404627786280513E-4</v>
      </c>
      <c r="X116" s="5">
        <f>IF(V116&lt;$X$2,T116, +payroll!F116 * $X$2)</f>
        <v>9455.6985683908442</v>
      </c>
      <c r="Z116" s="5">
        <f t="shared" si="32"/>
        <v>0</v>
      </c>
      <c r="AB116">
        <f t="shared" si="33"/>
        <v>1</v>
      </c>
    </row>
    <row r="117" spans="1:28">
      <c r="A117" t="s">
        <v>177</v>
      </c>
      <c r="B117" t="s">
        <v>544</v>
      </c>
      <c r="D117" s="43">
        <v>61</v>
      </c>
      <c r="E117" s="43">
        <v>52</v>
      </c>
      <c r="F117" s="43">
        <f>102-42</f>
        <v>60</v>
      </c>
      <c r="G117">
        <f t="shared" si="28"/>
        <v>173</v>
      </c>
      <c r="I117" s="22">
        <f t="shared" si="29"/>
        <v>57.666666666666664</v>
      </c>
      <c r="J117" s="6">
        <f>+IFR!AD117</f>
        <v>1.4396644608268991E-2</v>
      </c>
      <c r="K117" s="14">
        <f t="shared" si="27"/>
        <v>0.95</v>
      </c>
      <c r="L117" s="22">
        <f t="shared" si="30"/>
        <v>54.783333333333331</v>
      </c>
      <c r="M117" s="14">
        <v>1</v>
      </c>
      <c r="N117" s="14">
        <v>1</v>
      </c>
      <c r="P117" s="22">
        <f t="shared" si="31"/>
        <v>54.783333333333331</v>
      </c>
      <c r="R117" s="3">
        <f t="shared" si="26"/>
        <v>8.2462381399176152E-3</v>
      </c>
      <c r="T117" s="5">
        <f>+R117*(assessment!$J$275*assessment!$E$3)</f>
        <v>62916.763551216005</v>
      </c>
      <c r="V117" s="6">
        <f>+T117/payroll!F117</f>
        <v>2.4041885875123291E-4</v>
      </c>
      <c r="X117" s="5">
        <f>IF(V117&lt;$X$2,T117, +payroll!F117 * $X$2)</f>
        <v>62916.763551216005</v>
      </c>
      <c r="Z117" s="5">
        <f t="shared" si="32"/>
        <v>0</v>
      </c>
      <c r="AB117">
        <f t="shared" si="33"/>
        <v>1</v>
      </c>
    </row>
    <row r="118" spans="1:28">
      <c r="A118" t="s">
        <v>178</v>
      </c>
      <c r="B118" t="s">
        <v>179</v>
      </c>
      <c r="D118" s="43">
        <v>66</v>
      </c>
      <c r="E118" s="43">
        <v>47</v>
      </c>
      <c r="F118" s="43">
        <v>58</v>
      </c>
      <c r="G118">
        <f t="shared" si="28"/>
        <v>171</v>
      </c>
      <c r="I118" s="22">
        <f t="shared" si="29"/>
        <v>57</v>
      </c>
      <c r="J118" s="6">
        <f>+IFR!AD118</f>
        <v>1.1036336675107774E-2</v>
      </c>
      <c r="K118" s="14">
        <f t="shared" si="27"/>
        <v>0.95</v>
      </c>
      <c r="L118" s="22">
        <f t="shared" si="30"/>
        <v>54.15</v>
      </c>
      <c r="M118" s="14">
        <v>1</v>
      </c>
      <c r="N118" s="14">
        <v>1</v>
      </c>
      <c r="P118" s="22">
        <f t="shared" si="31"/>
        <v>54.15</v>
      </c>
      <c r="R118" s="3">
        <f t="shared" si="26"/>
        <v>8.1509059070861978E-3</v>
      </c>
      <c r="T118" s="5">
        <f>+R118*(assessment!$J$275*assessment!$E$3)</f>
        <v>62189.402122878244</v>
      </c>
      <c r="V118" s="6">
        <f>+T118/payroll!F118</f>
        <v>2.3782596767124296E-4</v>
      </c>
      <c r="X118" s="5">
        <f>IF(V118&lt;$X$2,T118, +payroll!F118 * $X$2)</f>
        <v>62189.402122878244</v>
      </c>
      <c r="Z118" s="5">
        <f t="shared" si="32"/>
        <v>0</v>
      </c>
      <c r="AB118">
        <f t="shared" si="33"/>
        <v>1</v>
      </c>
    </row>
    <row r="119" spans="1:28">
      <c r="A119" t="s">
        <v>180</v>
      </c>
      <c r="B119" t="s">
        <v>181</v>
      </c>
      <c r="D119" s="43">
        <v>14</v>
      </c>
      <c r="E119" s="43">
        <v>24</v>
      </c>
      <c r="F119" s="43">
        <v>17</v>
      </c>
      <c r="G119">
        <f t="shared" si="28"/>
        <v>55</v>
      </c>
      <c r="I119" s="22">
        <f t="shared" si="29"/>
        <v>18.333333333333332</v>
      </c>
      <c r="J119" s="6">
        <f>+IFR!AD119</f>
        <v>8.3191490343659021E-3</v>
      </c>
      <c r="K119" s="14">
        <f t="shared" si="27"/>
        <v>0.95</v>
      </c>
      <c r="L119" s="22">
        <f t="shared" si="30"/>
        <v>17.416666666666664</v>
      </c>
      <c r="M119" s="14">
        <v>1</v>
      </c>
      <c r="N119" s="14">
        <v>1</v>
      </c>
      <c r="P119" s="22">
        <f t="shared" si="31"/>
        <v>17.416666666666664</v>
      </c>
      <c r="R119" s="3">
        <f t="shared" si="26"/>
        <v>2.6216364028639819E-3</v>
      </c>
      <c r="T119" s="5">
        <f>+R119*(assessment!$J$275*assessment!$E$3)</f>
        <v>20002.439279288326</v>
      </c>
      <c r="V119" s="6">
        <f>+T119/payroll!F119</f>
        <v>1.6459984541319567E-4</v>
      </c>
      <c r="X119" s="5">
        <f>IF(V119&lt;$X$2,T119, +payroll!F119 * $X$2)</f>
        <v>20002.439279288326</v>
      </c>
      <c r="Z119" s="5">
        <f t="shared" si="32"/>
        <v>0</v>
      </c>
      <c r="AB119">
        <f t="shared" si="33"/>
        <v>1</v>
      </c>
    </row>
    <row r="120" spans="1:28">
      <c r="A120" t="s">
        <v>182</v>
      </c>
      <c r="B120" s="36" t="s">
        <v>565</v>
      </c>
      <c r="D120" s="43">
        <v>72</v>
      </c>
      <c r="E120" s="43">
        <v>79</v>
      </c>
      <c r="F120" s="43">
        <v>64</v>
      </c>
      <c r="G120">
        <f t="shared" si="28"/>
        <v>215</v>
      </c>
      <c r="I120" s="22">
        <f t="shared" si="29"/>
        <v>71.666666666666671</v>
      </c>
      <c r="J120" s="6">
        <f>+IFR!AD120</f>
        <v>1.6864269214732087E-2</v>
      </c>
      <c r="K120" s="14">
        <f t="shared" si="27"/>
        <v>0.95</v>
      </c>
      <c r="L120" s="22">
        <f t="shared" si="30"/>
        <v>68.083333333333329</v>
      </c>
      <c r="M120" s="14">
        <v>1</v>
      </c>
      <c r="N120" s="14">
        <v>1</v>
      </c>
      <c r="P120" s="22">
        <f t="shared" si="31"/>
        <v>68.083333333333329</v>
      </c>
      <c r="R120" s="3">
        <f t="shared" si="26"/>
        <v>1.0248215029377384E-2</v>
      </c>
      <c r="T120" s="5">
        <f>+R120*(assessment!$J$275*assessment!$E$3)</f>
        <v>78191.353546308907</v>
      </c>
      <c r="V120" s="6">
        <f>+T120/payroll!F120</f>
        <v>3.5991009658730647E-4</v>
      </c>
      <c r="X120" s="5">
        <f>IF(V120&lt;$X$2,T120, +payroll!F120 * $X$2)</f>
        <v>78191.353546308907</v>
      </c>
      <c r="Z120" s="5">
        <f t="shared" si="32"/>
        <v>0</v>
      </c>
      <c r="AB120">
        <f t="shared" si="33"/>
        <v>1</v>
      </c>
    </row>
    <row r="121" spans="1:28">
      <c r="A121" t="s">
        <v>183</v>
      </c>
      <c r="B121" t="s">
        <v>184</v>
      </c>
      <c r="D121" s="43">
        <v>37</v>
      </c>
      <c r="E121" s="43">
        <v>16</v>
      </c>
      <c r="F121" s="43">
        <v>26</v>
      </c>
      <c r="G121">
        <f t="shared" si="28"/>
        <v>79</v>
      </c>
      <c r="I121" s="22">
        <f t="shared" si="29"/>
        <v>26.333333333333332</v>
      </c>
      <c r="J121" s="6">
        <f>+IFR!AD121</f>
        <v>1.407702508808413E-2</v>
      </c>
      <c r="K121" s="14">
        <f t="shared" si="27"/>
        <v>0.95</v>
      </c>
      <c r="L121" s="22">
        <f t="shared" si="30"/>
        <v>25.016666666666666</v>
      </c>
      <c r="M121" s="14">
        <v>1</v>
      </c>
      <c r="N121" s="14">
        <v>1</v>
      </c>
      <c r="P121" s="22">
        <f t="shared" si="31"/>
        <v>25.016666666666666</v>
      </c>
      <c r="R121" s="3">
        <f t="shared" si="26"/>
        <v>3.7656231968409924E-3</v>
      </c>
      <c r="T121" s="5">
        <f>+R121*(assessment!$J$275*assessment!$E$3)</f>
        <v>28730.776419341415</v>
      </c>
      <c r="V121" s="6">
        <f>+T121/payroll!F121</f>
        <v>3.2517156749123068E-4</v>
      </c>
      <c r="X121" s="5">
        <f>IF(V121&lt;$X$2,T121, +payroll!F121 * $X$2)</f>
        <v>28730.776419341415</v>
      </c>
      <c r="Z121" s="5">
        <f t="shared" si="32"/>
        <v>0</v>
      </c>
      <c r="AB121">
        <f t="shared" si="33"/>
        <v>1</v>
      </c>
    </row>
    <row r="122" spans="1:28">
      <c r="A122" t="s">
        <v>185</v>
      </c>
      <c r="B122" t="s">
        <v>186</v>
      </c>
      <c r="D122" s="43">
        <v>1</v>
      </c>
      <c r="E122" s="43">
        <v>13</v>
      </c>
      <c r="F122" s="43">
        <v>3</v>
      </c>
      <c r="G122">
        <f t="shared" si="28"/>
        <v>17</v>
      </c>
      <c r="I122" s="22">
        <f t="shared" si="29"/>
        <v>5.666666666666667</v>
      </c>
      <c r="J122" s="6">
        <f>+IFR!AD122</f>
        <v>1.2040498237816902E-2</v>
      </c>
      <c r="K122" s="14">
        <f t="shared" si="27"/>
        <v>0.95</v>
      </c>
      <c r="L122" s="22">
        <f t="shared" si="30"/>
        <v>5.3833333333333337</v>
      </c>
      <c r="M122" s="14">
        <v>1</v>
      </c>
      <c r="N122" s="14">
        <v>1</v>
      </c>
      <c r="P122" s="22">
        <f t="shared" si="31"/>
        <v>5.3833333333333337</v>
      </c>
      <c r="R122" s="3">
        <f t="shared" si="26"/>
        <v>8.1032397906704906E-4</v>
      </c>
      <c r="T122" s="5">
        <f>+R122*(assessment!$J$275*assessment!$E$3)</f>
        <v>6182.5721408709378</v>
      </c>
      <c r="V122" s="6">
        <f>+T122/payroll!F122</f>
        <v>2.8964329148736573E-4</v>
      </c>
      <c r="X122" s="5">
        <f>IF(V122&lt;$X$2,T122, +payroll!F122 * $X$2)</f>
        <v>6182.5721408709378</v>
      </c>
      <c r="Z122" s="5">
        <f t="shared" si="32"/>
        <v>0</v>
      </c>
      <c r="AB122">
        <f t="shared" si="33"/>
        <v>1</v>
      </c>
    </row>
    <row r="123" spans="1:28">
      <c r="A123" t="s">
        <v>187</v>
      </c>
      <c r="B123" t="s">
        <v>545</v>
      </c>
      <c r="D123" s="43">
        <v>0</v>
      </c>
      <c r="E123" s="43">
        <v>0</v>
      </c>
      <c r="F123" s="43">
        <v>0</v>
      </c>
      <c r="G123">
        <f t="shared" si="28"/>
        <v>0</v>
      </c>
      <c r="I123" s="22">
        <f t="shared" si="29"/>
        <v>0</v>
      </c>
      <c r="J123" s="6">
        <f>+IFR!AD123</f>
        <v>0</v>
      </c>
      <c r="K123" s="14">
        <f t="shared" si="27"/>
        <v>0.95</v>
      </c>
      <c r="L123" s="22">
        <f t="shared" si="30"/>
        <v>0</v>
      </c>
      <c r="M123" s="14">
        <v>1</v>
      </c>
      <c r="N123" s="14">
        <v>1</v>
      </c>
      <c r="P123" s="22">
        <f t="shared" si="31"/>
        <v>0</v>
      </c>
      <c r="R123" s="3">
        <f t="shared" si="26"/>
        <v>0</v>
      </c>
      <c r="T123" s="5">
        <f>+R123*(assessment!$J$275*assessment!$E$3)</f>
        <v>0</v>
      </c>
      <c r="V123" s="6">
        <f>+T123/payroll!F123</f>
        <v>0</v>
      </c>
      <c r="X123" s="5">
        <f>IF(V123&lt;$X$2,T123, +payroll!F123 * $X$2)</f>
        <v>0</v>
      </c>
      <c r="Z123" s="5">
        <f t="shared" si="32"/>
        <v>0</v>
      </c>
      <c r="AB123" t="e">
        <f t="shared" si="33"/>
        <v>#DIV/0!</v>
      </c>
    </row>
    <row r="124" spans="1:28">
      <c r="A124" t="s">
        <v>188</v>
      </c>
      <c r="B124" t="s">
        <v>189</v>
      </c>
      <c r="D124" s="43">
        <v>14</v>
      </c>
      <c r="E124" s="43">
        <v>18</v>
      </c>
      <c r="F124" s="43">
        <v>18</v>
      </c>
      <c r="G124">
        <f t="shared" si="28"/>
        <v>50</v>
      </c>
      <c r="I124" s="22">
        <f t="shared" si="29"/>
        <v>16.666666666666668</v>
      </c>
      <c r="J124" s="6">
        <f>+IFR!AD124</f>
        <v>1.8470011561283473E-2</v>
      </c>
      <c r="K124" s="14">
        <f t="shared" si="27"/>
        <v>0.95</v>
      </c>
      <c r="L124" s="22">
        <f t="shared" si="30"/>
        <v>15.833333333333334</v>
      </c>
      <c r="M124" s="14">
        <v>1</v>
      </c>
      <c r="N124" s="14">
        <v>1</v>
      </c>
      <c r="P124" s="22">
        <f t="shared" si="31"/>
        <v>15.833333333333334</v>
      </c>
      <c r="R124" s="3">
        <f t="shared" si="26"/>
        <v>2.3833058207854384E-3</v>
      </c>
      <c r="T124" s="5">
        <f>+R124*(assessment!$J$275*assessment!$E$3)</f>
        <v>18184.035708443935</v>
      </c>
      <c r="V124" s="6">
        <f>+T124/payroll!F124</f>
        <v>3.48476743754903E-4</v>
      </c>
      <c r="X124" s="5">
        <f>IF(V124&lt;$X$2,T124, +payroll!F124 * $X$2)</f>
        <v>18184.035708443935</v>
      </c>
      <c r="Z124" s="5">
        <f t="shared" si="32"/>
        <v>0</v>
      </c>
      <c r="AB124">
        <f t="shared" si="33"/>
        <v>1</v>
      </c>
    </row>
    <row r="125" spans="1:28">
      <c r="A125" t="s">
        <v>190</v>
      </c>
      <c r="B125" t="s">
        <v>191</v>
      </c>
      <c r="D125" s="43">
        <v>21</v>
      </c>
      <c r="E125" s="43">
        <v>16</v>
      </c>
      <c r="F125" s="43">
        <v>10</v>
      </c>
      <c r="G125">
        <f t="shared" si="28"/>
        <v>47</v>
      </c>
      <c r="I125" s="22">
        <f t="shared" si="29"/>
        <v>15.666666666666666</v>
      </c>
      <c r="J125" s="6">
        <f>+IFR!AD125</f>
        <v>9.0347551126423453E-3</v>
      </c>
      <c r="K125" s="14">
        <f t="shared" si="27"/>
        <v>0.95</v>
      </c>
      <c r="L125" s="22">
        <f t="shared" si="30"/>
        <v>14.883333333333333</v>
      </c>
      <c r="M125" s="14">
        <v>1</v>
      </c>
      <c r="N125" s="14">
        <v>1</v>
      </c>
      <c r="P125" s="22">
        <f t="shared" si="31"/>
        <v>14.883333333333333</v>
      </c>
      <c r="R125" s="3">
        <f t="shared" si="26"/>
        <v>2.2403074715383118E-3</v>
      </c>
      <c r="T125" s="5">
        <f>+R125*(assessment!$J$275*assessment!$E$3)</f>
        <v>17092.993565937297</v>
      </c>
      <c r="V125" s="6">
        <f>+T125/payroll!F125</f>
        <v>1.3786303554258581E-4</v>
      </c>
      <c r="X125" s="5">
        <f>IF(V125&lt;$X$2,T125, +payroll!F125 * $X$2)</f>
        <v>17092.993565937297</v>
      </c>
      <c r="Z125" s="5">
        <f t="shared" si="32"/>
        <v>0</v>
      </c>
      <c r="AB125">
        <f t="shared" si="33"/>
        <v>1</v>
      </c>
    </row>
    <row r="126" spans="1:28">
      <c r="A126" t="s">
        <v>192</v>
      </c>
      <c r="B126" t="s">
        <v>546</v>
      </c>
      <c r="D126" s="43">
        <v>3</v>
      </c>
      <c r="E126" s="43">
        <v>2</v>
      </c>
      <c r="F126" s="43">
        <v>4</v>
      </c>
      <c r="G126">
        <f t="shared" si="28"/>
        <v>9</v>
      </c>
      <c r="I126" s="22">
        <f t="shared" si="29"/>
        <v>3</v>
      </c>
      <c r="J126" s="6">
        <f>+IFR!AD126</f>
        <v>7.1601664112975983E-3</v>
      </c>
      <c r="K126" s="14">
        <f t="shared" si="27"/>
        <v>0.95</v>
      </c>
      <c r="L126" s="22">
        <f t="shared" si="30"/>
        <v>2.8499999999999996</v>
      </c>
      <c r="M126" s="14">
        <v>1</v>
      </c>
      <c r="N126" s="14">
        <v>1</v>
      </c>
      <c r="P126" s="22">
        <f t="shared" si="31"/>
        <v>2.8499999999999996</v>
      </c>
      <c r="R126" s="3">
        <f t="shared" si="26"/>
        <v>4.2899504774137882E-4</v>
      </c>
      <c r="T126" s="5">
        <f>+R126*(assessment!$J$275*assessment!$E$3)</f>
        <v>3273.1264275199078</v>
      </c>
      <c r="V126" s="6">
        <f>+T126/payroll!F126</f>
        <v>1.3563666710166231E-4</v>
      </c>
      <c r="X126" s="5">
        <f>IF(V126&lt;$X$2,T126, +payroll!F126 * $X$2)</f>
        <v>3273.1264275199078</v>
      </c>
      <c r="Z126" s="5">
        <f t="shared" si="32"/>
        <v>0</v>
      </c>
      <c r="AB126">
        <f t="shared" si="33"/>
        <v>1</v>
      </c>
    </row>
    <row r="127" spans="1:28">
      <c r="A127" t="s">
        <v>481</v>
      </c>
      <c r="B127" t="s">
        <v>482</v>
      </c>
      <c r="D127" s="43">
        <v>3</v>
      </c>
      <c r="E127" s="43">
        <v>1</v>
      </c>
      <c r="F127" s="43">
        <v>4</v>
      </c>
      <c r="I127" s="22">
        <f>AVERAGE(D127:F127)</f>
        <v>2.6666666666666665</v>
      </c>
      <c r="J127" s="6">
        <f>+IFR!AD127</f>
        <v>7.2399900375479673E-3</v>
      </c>
      <c r="K127" s="14">
        <f t="shared" si="27"/>
        <v>0.95</v>
      </c>
      <c r="L127" s="22">
        <f>+I127*K127</f>
        <v>2.5333333333333332</v>
      </c>
      <c r="M127" s="14">
        <v>1</v>
      </c>
      <c r="N127" s="14">
        <v>1</v>
      </c>
      <c r="P127" s="22">
        <f>+L127*M127*N127</f>
        <v>2.5333333333333332</v>
      </c>
      <c r="R127" s="3">
        <f t="shared" si="26"/>
        <v>3.8132893132567007E-4</v>
      </c>
      <c r="T127" s="5">
        <f>+R127*(assessment!$J$275*assessment!$E$3)</f>
        <v>2909.4457133510291</v>
      </c>
      <c r="V127" s="6">
        <f>+T127/payroll!F127</f>
        <v>1.1873358718080859E-4</v>
      </c>
      <c r="X127" s="5">
        <f>IF(V127&lt;$X$2,T127, +payroll!F127 * $X$2)</f>
        <v>2909.4457133510291</v>
      </c>
      <c r="Z127" s="5">
        <f>+T127-X127</f>
        <v>0</v>
      </c>
      <c r="AB127">
        <f>+X127/T127</f>
        <v>1</v>
      </c>
    </row>
    <row r="128" spans="1:28">
      <c r="A128" t="s">
        <v>193</v>
      </c>
      <c r="B128" t="s">
        <v>505</v>
      </c>
      <c r="D128" s="43">
        <v>26</v>
      </c>
      <c r="E128" s="43">
        <v>19</v>
      </c>
      <c r="F128" s="43">
        <v>12</v>
      </c>
      <c r="G128">
        <f t="shared" si="28"/>
        <v>57</v>
      </c>
      <c r="I128" s="22">
        <f t="shared" si="29"/>
        <v>19</v>
      </c>
      <c r="J128" s="6">
        <f>+IFR!AD128</f>
        <v>4.4423838432921296E-2</v>
      </c>
      <c r="K128" s="14">
        <f t="shared" si="27"/>
        <v>1</v>
      </c>
      <c r="L128" s="22">
        <f t="shared" si="30"/>
        <v>19</v>
      </c>
      <c r="M128" s="14">
        <v>1</v>
      </c>
      <c r="N128" s="14">
        <v>1</v>
      </c>
      <c r="P128" s="22">
        <f t="shared" si="31"/>
        <v>19</v>
      </c>
      <c r="R128" s="3">
        <f t="shared" si="26"/>
        <v>2.8599669849425258E-3</v>
      </c>
      <c r="T128" s="5">
        <f>+R128*(assessment!$J$275*assessment!$E$3)</f>
        <v>21820.842850132722</v>
      </c>
      <c r="V128" s="6">
        <f>+T128/payroll!F128</f>
        <v>1.276110865118443E-3</v>
      </c>
      <c r="X128" s="5">
        <f>IF(V128&lt;$X$2,T128, +payroll!F128 * $X$2)</f>
        <v>21820.842850132722</v>
      </c>
      <c r="Z128" s="5">
        <f t="shared" si="32"/>
        <v>0</v>
      </c>
      <c r="AB128">
        <f t="shared" si="33"/>
        <v>1</v>
      </c>
    </row>
    <row r="129" spans="1:28">
      <c r="A129" t="s">
        <v>194</v>
      </c>
      <c r="B129" t="s">
        <v>195</v>
      </c>
      <c r="D129" s="43">
        <v>30</v>
      </c>
      <c r="E129" s="43">
        <v>25</v>
      </c>
      <c r="F129" s="43">
        <v>19</v>
      </c>
      <c r="G129">
        <f t="shared" si="28"/>
        <v>74</v>
      </c>
      <c r="I129" s="22">
        <f t="shared" si="29"/>
        <v>24.666666666666668</v>
      </c>
      <c r="J129" s="6">
        <f>+IFR!AD129</f>
        <v>5.118506529622658E-2</v>
      </c>
      <c r="K129" s="14">
        <f t="shared" si="27"/>
        <v>1</v>
      </c>
      <c r="L129" s="22">
        <f t="shared" si="30"/>
        <v>24.666666666666668</v>
      </c>
      <c r="M129" s="14">
        <v>1</v>
      </c>
      <c r="N129" s="14">
        <v>1</v>
      </c>
      <c r="P129" s="22">
        <f t="shared" si="31"/>
        <v>24.666666666666668</v>
      </c>
      <c r="R129" s="3">
        <f t="shared" ref="R129:R161" si="34">+P129/$P$267</f>
        <v>3.7129395944867881E-3</v>
      </c>
      <c r="T129" s="5">
        <f>+R129*(assessment!$J$275*assessment!$E$3)</f>
        <v>28328.813524733709</v>
      </c>
      <c r="V129" s="6">
        <f>+T129/payroll!F129</f>
        <v>1.461406463991396E-3</v>
      </c>
      <c r="X129" s="5">
        <f>IF(V129&lt;$X$2,T129, +payroll!F129 * $X$2)</f>
        <v>28328.813524733709</v>
      </c>
      <c r="Z129" s="5">
        <f t="shared" si="32"/>
        <v>0</v>
      </c>
      <c r="AB129">
        <f t="shared" si="33"/>
        <v>1</v>
      </c>
    </row>
    <row r="130" spans="1:28">
      <c r="A130" t="s">
        <v>557</v>
      </c>
      <c r="B130" t="s">
        <v>558</v>
      </c>
      <c r="D130" s="43">
        <v>1</v>
      </c>
      <c r="E130" s="43">
        <v>0</v>
      </c>
      <c r="F130" s="43">
        <v>3</v>
      </c>
      <c r="G130">
        <f>SUM(D130:F130)</f>
        <v>4</v>
      </c>
      <c r="I130" s="22">
        <f>AVERAGE(D130:F130)</f>
        <v>1.3333333333333333</v>
      </c>
      <c r="J130" s="6">
        <f>+IFR!AD130</f>
        <v>8.9336228875167168E-3</v>
      </c>
      <c r="K130" s="14">
        <f t="shared" si="27"/>
        <v>0.95</v>
      </c>
      <c r="L130" s="22">
        <f>+I130*K130</f>
        <v>1.2666666666666666</v>
      </c>
      <c r="M130" s="14">
        <v>1</v>
      </c>
      <c r="N130" s="14">
        <v>1</v>
      </c>
      <c r="P130" s="22">
        <f>+L130*M130*N130</f>
        <v>1.2666666666666666</v>
      </c>
      <c r="R130" s="3">
        <f t="shared" si="34"/>
        <v>1.9066446566283504E-4</v>
      </c>
      <c r="T130" s="5">
        <f>+R130*(assessment!$J$275*assessment!$E$3)</f>
        <v>1454.7228566755145</v>
      </c>
      <c r="V130" s="6">
        <f>+T130/payroll!F130</f>
        <v>1.4721269300938561E-4</v>
      </c>
      <c r="X130" s="5">
        <f>IF(V130&lt;$X$2,T130, +payroll!F130 * $X$2)</f>
        <v>1454.7228566755145</v>
      </c>
      <c r="Z130" s="5">
        <f>+T130-X130</f>
        <v>0</v>
      </c>
      <c r="AB130">
        <f>+X130/T130</f>
        <v>1</v>
      </c>
    </row>
    <row r="131" spans="1:28" s="52" customFormat="1">
      <c r="A131" s="54" t="s">
        <v>584</v>
      </c>
      <c r="B131" s="54" t="s">
        <v>575</v>
      </c>
      <c r="D131" s="43">
        <v>37</v>
      </c>
      <c r="E131" s="43">
        <v>52</v>
      </c>
      <c r="F131" s="43">
        <v>42</v>
      </c>
      <c r="G131" s="52">
        <f>SUM(D131:F131)</f>
        <v>131</v>
      </c>
      <c r="I131" s="22">
        <f>AVERAGE(D131:F131)</f>
        <v>43.666666666666664</v>
      </c>
      <c r="J131" s="57">
        <f>+IFR!AD131</f>
        <v>3.0351671001251902E-2</v>
      </c>
      <c r="K131" s="14">
        <f t="shared" ref="K131" si="35">IF(+J131&lt;$E$270,$I$270,IF(J131&gt;$E$272,$I$272,$I$271))</f>
        <v>0.95</v>
      </c>
      <c r="L131" s="22">
        <f>+I131*K131</f>
        <v>41.483333333333327</v>
      </c>
      <c r="M131" s="14">
        <v>1</v>
      </c>
      <c r="N131" s="14">
        <v>1</v>
      </c>
      <c r="P131" s="22">
        <f>+L131*M131*N131</f>
        <v>41.483333333333327</v>
      </c>
      <c r="R131" s="56">
        <f t="shared" ref="R131" si="36">+P131/$P$267</f>
        <v>6.2442612504578473E-3</v>
      </c>
      <c r="T131" s="5">
        <f>+R131*(assessment!$J$275*assessment!$E$3)</f>
        <v>47642.173556123103</v>
      </c>
      <c r="V131" s="57">
        <f>+T131/payroll!F131</f>
        <v>4.7174917044090725E-4</v>
      </c>
      <c r="X131" s="5">
        <f>IF(V131&lt;$X$2,T131, +payroll!F131 * $X$2)</f>
        <v>47642.173556123103</v>
      </c>
      <c r="Z131" s="5">
        <f>+T131-X131</f>
        <v>0</v>
      </c>
      <c r="AB131" s="52">
        <f>+X131/T131</f>
        <v>1</v>
      </c>
    </row>
    <row r="132" spans="1:28">
      <c r="A132" t="s">
        <v>196</v>
      </c>
      <c r="B132" t="s">
        <v>197</v>
      </c>
      <c r="D132" s="43">
        <v>1</v>
      </c>
      <c r="E132" s="43">
        <v>0</v>
      </c>
      <c r="F132" s="43">
        <v>1</v>
      </c>
      <c r="G132">
        <f t="shared" si="28"/>
        <v>2</v>
      </c>
      <c r="I132" s="22">
        <f t="shared" si="29"/>
        <v>0.66666666666666663</v>
      </c>
      <c r="J132" s="6">
        <f>+IFR!AD132</f>
        <v>2.837196312244624E-3</v>
      </c>
      <c r="K132" s="14">
        <f t="shared" si="27"/>
        <v>0.95</v>
      </c>
      <c r="L132" s="22">
        <f t="shared" si="30"/>
        <v>0.6333333333333333</v>
      </c>
      <c r="M132" s="14">
        <v>1</v>
      </c>
      <c r="N132" s="14">
        <v>1</v>
      </c>
      <c r="P132" s="22">
        <f t="shared" si="31"/>
        <v>0.6333333333333333</v>
      </c>
      <c r="R132" s="3">
        <f t="shared" si="34"/>
        <v>9.5332232831417518E-5</v>
      </c>
      <c r="T132" s="5">
        <f>+R132*(assessment!$J$275*assessment!$E$3)</f>
        <v>727.36142833775727</v>
      </c>
      <c r="V132" s="6">
        <f>+T132/payroll!F132</f>
        <v>4.8682852524994608E-5</v>
      </c>
      <c r="X132" s="5">
        <f>IF(V132&lt;$X$2,T132, +payroll!F132 * $X$2)</f>
        <v>727.36142833775727</v>
      </c>
      <c r="Z132" s="5">
        <f t="shared" si="32"/>
        <v>0</v>
      </c>
      <c r="AB132">
        <f t="shared" si="33"/>
        <v>1</v>
      </c>
    </row>
    <row r="133" spans="1:28">
      <c r="A133" t="s">
        <v>198</v>
      </c>
      <c r="B133" t="s">
        <v>547</v>
      </c>
      <c r="D133" s="43">
        <v>0</v>
      </c>
      <c r="E133" s="43">
        <v>0</v>
      </c>
      <c r="F133" s="43">
        <v>0</v>
      </c>
      <c r="G133">
        <f t="shared" si="28"/>
        <v>0</v>
      </c>
      <c r="I133" s="22">
        <f t="shared" si="29"/>
        <v>0</v>
      </c>
      <c r="J133" s="6">
        <f>+IFR!AD133</f>
        <v>0</v>
      </c>
      <c r="K133" s="14">
        <f t="shared" si="27"/>
        <v>0.95</v>
      </c>
      <c r="L133" s="22">
        <f t="shared" si="30"/>
        <v>0</v>
      </c>
      <c r="M133" s="14">
        <v>1</v>
      </c>
      <c r="N133" s="14">
        <v>1</v>
      </c>
      <c r="P133" s="22">
        <f t="shared" si="31"/>
        <v>0</v>
      </c>
      <c r="R133" s="3">
        <f t="shared" si="34"/>
        <v>0</v>
      </c>
      <c r="T133" s="5">
        <f>+R133*(assessment!$J$275*assessment!$E$3)</f>
        <v>0</v>
      </c>
      <c r="V133" s="6">
        <f>+T133/payroll!F133</f>
        <v>0</v>
      </c>
      <c r="X133" s="5">
        <f>IF(V133&lt;$X$2,T133, +payroll!F133 * $X$2)</f>
        <v>0</v>
      </c>
      <c r="Z133" s="5">
        <f t="shared" si="32"/>
        <v>0</v>
      </c>
      <c r="AB133" t="e">
        <f t="shared" si="33"/>
        <v>#DIV/0!</v>
      </c>
    </row>
    <row r="134" spans="1:28">
      <c r="A134" t="s">
        <v>199</v>
      </c>
      <c r="B134" t="s">
        <v>200</v>
      </c>
      <c r="D134" s="43">
        <v>15</v>
      </c>
      <c r="E134" s="43">
        <v>14</v>
      </c>
      <c r="F134" s="43">
        <v>13</v>
      </c>
      <c r="G134">
        <f t="shared" si="28"/>
        <v>42</v>
      </c>
      <c r="I134" s="22">
        <f t="shared" si="29"/>
        <v>14</v>
      </c>
      <c r="J134" s="6">
        <f>+IFR!AD134</f>
        <v>1.3549848495849703E-2</v>
      </c>
      <c r="K134" s="14">
        <f t="shared" ref="K134:K165" si="37">IF(+J134&lt;$E$270,$I$270,IF(J134&gt;$E$272,$I$272,$I$271))</f>
        <v>0.95</v>
      </c>
      <c r="L134" s="22">
        <f t="shared" si="30"/>
        <v>13.299999999999999</v>
      </c>
      <c r="M134" s="14">
        <v>1</v>
      </c>
      <c r="N134" s="14">
        <v>1</v>
      </c>
      <c r="P134" s="22">
        <f t="shared" si="31"/>
        <v>13.299999999999999</v>
      </c>
      <c r="R134" s="3">
        <f t="shared" si="34"/>
        <v>2.0019768894597679E-3</v>
      </c>
      <c r="T134" s="5">
        <f>+R134*(assessment!$J$275*assessment!$E$3)</f>
        <v>15274.589995092903</v>
      </c>
      <c r="V134" s="6">
        <f>+T134/payroll!F134</f>
        <v>2.5364552082182381E-4</v>
      </c>
      <c r="X134" s="5">
        <f>IF(V134&lt;$X$2,T134, +payroll!F134 * $X$2)</f>
        <v>15274.589995092903</v>
      </c>
      <c r="Z134" s="5">
        <f t="shared" si="32"/>
        <v>0</v>
      </c>
      <c r="AB134">
        <f t="shared" si="33"/>
        <v>1</v>
      </c>
    </row>
    <row r="135" spans="1:28">
      <c r="A135" t="s">
        <v>201</v>
      </c>
      <c r="B135" t="s">
        <v>548</v>
      </c>
      <c r="D135" s="43">
        <v>4</v>
      </c>
      <c r="E135" s="43">
        <v>1</v>
      </c>
      <c r="F135" s="43">
        <v>2</v>
      </c>
      <c r="G135">
        <f t="shared" si="28"/>
        <v>7</v>
      </c>
      <c r="I135" s="22">
        <f t="shared" si="29"/>
        <v>2.3333333333333335</v>
      </c>
      <c r="J135" s="6">
        <f>+IFR!AD135</f>
        <v>1.1797707505389504E-2</v>
      </c>
      <c r="K135" s="14">
        <f t="shared" si="37"/>
        <v>0.95</v>
      </c>
      <c r="L135" s="22">
        <f t="shared" si="30"/>
        <v>2.2166666666666668</v>
      </c>
      <c r="M135" s="14">
        <v>1</v>
      </c>
      <c r="N135" s="14">
        <v>1</v>
      </c>
      <c r="P135" s="22">
        <f t="shared" si="31"/>
        <v>2.2166666666666668</v>
      </c>
      <c r="R135" s="3">
        <f t="shared" si="34"/>
        <v>3.3366281490996137E-4</v>
      </c>
      <c r="T135" s="5">
        <f>+R135*(assessment!$J$275*assessment!$E$3)</f>
        <v>2545.7649991821509</v>
      </c>
      <c r="V135" s="6">
        <f>+T135/payroll!F135</f>
        <v>3.1338693624034596E-4</v>
      </c>
      <c r="X135" s="5">
        <f>IF(V135&lt;$X$2,T135, +payroll!F135 * $X$2)</f>
        <v>2545.7649991821509</v>
      </c>
      <c r="Z135" s="5">
        <f t="shared" si="32"/>
        <v>0</v>
      </c>
      <c r="AB135">
        <f t="shared" si="33"/>
        <v>1</v>
      </c>
    </row>
    <row r="136" spans="1:28">
      <c r="A136" t="s">
        <v>202</v>
      </c>
      <c r="B136" t="s">
        <v>549</v>
      </c>
      <c r="D136" s="43">
        <v>4</v>
      </c>
      <c r="E136" s="43">
        <v>3</v>
      </c>
      <c r="F136" s="43">
        <v>2</v>
      </c>
      <c r="G136">
        <f t="shared" si="28"/>
        <v>9</v>
      </c>
      <c r="I136" s="22">
        <f t="shared" si="29"/>
        <v>3</v>
      </c>
      <c r="J136" s="6">
        <f>+IFR!AD136</f>
        <v>1.17082345959844E-2</v>
      </c>
      <c r="K136" s="14">
        <f t="shared" si="37"/>
        <v>0.95</v>
      </c>
      <c r="L136" s="22">
        <f t="shared" si="30"/>
        <v>2.8499999999999996</v>
      </c>
      <c r="M136" s="14">
        <v>1</v>
      </c>
      <c r="N136" s="14">
        <v>1</v>
      </c>
      <c r="P136" s="22">
        <f t="shared" si="31"/>
        <v>2.8499999999999996</v>
      </c>
      <c r="R136" s="3">
        <f t="shared" si="34"/>
        <v>4.2899504774137882E-4</v>
      </c>
      <c r="T136" s="5">
        <f>+R136*(assessment!$J$275*assessment!$E$3)</f>
        <v>3273.1264275199078</v>
      </c>
      <c r="V136" s="6">
        <f>+T136/payroll!F136</f>
        <v>3.1566378125355728E-4</v>
      </c>
      <c r="X136" s="5">
        <f>IF(V136&lt;$X$2,T136, +payroll!F136 * $X$2)</f>
        <v>3273.1264275199078</v>
      </c>
      <c r="Z136" s="5">
        <f t="shared" si="32"/>
        <v>0</v>
      </c>
      <c r="AB136">
        <f t="shared" si="33"/>
        <v>1</v>
      </c>
    </row>
    <row r="137" spans="1:28">
      <c r="A137" t="s">
        <v>203</v>
      </c>
      <c r="B137" t="s">
        <v>506</v>
      </c>
      <c r="D137" s="43">
        <v>2</v>
      </c>
      <c r="E137" s="43">
        <v>4</v>
      </c>
      <c r="F137" s="43">
        <v>2</v>
      </c>
      <c r="G137">
        <f t="shared" si="28"/>
        <v>8</v>
      </c>
      <c r="I137" s="22">
        <f t="shared" si="29"/>
        <v>2.6666666666666665</v>
      </c>
      <c r="J137" s="6">
        <f>+IFR!AD137</f>
        <v>1.2706705103102215E-2</v>
      </c>
      <c r="K137" s="14">
        <f t="shared" si="37"/>
        <v>0.95</v>
      </c>
      <c r="L137" s="22">
        <f t="shared" si="30"/>
        <v>2.5333333333333332</v>
      </c>
      <c r="M137" s="14">
        <v>1</v>
      </c>
      <c r="N137" s="14">
        <v>1</v>
      </c>
      <c r="P137" s="22">
        <f t="shared" si="31"/>
        <v>2.5333333333333332</v>
      </c>
      <c r="R137" s="3">
        <f t="shared" si="34"/>
        <v>3.8132893132567007E-4</v>
      </c>
      <c r="T137" s="5">
        <f>+R137*(assessment!$J$275*assessment!$E$3)</f>
        <v>2909.4457133510291</v>
      </c>
      <c r="V137" s="6">
        <f>+T137/payroll!F137</f>
        <v>2.7343703821341433E-4</v>
      </c>
      <c r="X137" s="5">
        <f>IF(V137&lt;$X$2,T137, +payroll!F137 * $X$2)</f>
        <v>2909.4457133510291</v>
      </c>
      <c r="Z137" s="5">
        <f t="shared" si="32"/>
        <v>0</v>
      </c>
      <c r="AB137">
        <f t="shared" si="33"/>
        <v>1</v>
      </c>
    </row>
    <row r="138" spans="1:28">
      <c r="A138" t="s">
        <v>204</v>
      </c>
      <c r="B138" t="s">
        <v>550</v>
      </c>
      <c r="D138" s="43">
        <v>112</v>
      </c>
      <c r="E138" s="43">
        <v>98</v>
      </c>
      <c r="F138" s="43">
        <v>115</v>
      </c>
      <c r="G138">
        <f t="shared" si="28"/>
        <v>325</v>
      </c>
      <c r="I138" s="22">
        <f t="shared" si="29"/>
        <v>108.33333333333333</v>
      </c>
      <c r="J138" s="6">
        <f>+IFR!AD138</f>
        <v>3.7110710951292834E-2</v>
      </c>
      <c r="K138" s="14">
        <f t="shared" si="37"/>
        <v>1</v>
      </c>
      <c r="L138" s="22">
        <f t="shared" si="30"/>
        <v>108.33333333333333</v>
      </c>
      <c r="M138" s="14">
        <v>1</v>
      </c>
      <c r="N138" s="14">
        <v>1</v>
      </c>
      <c r="P138" s="22">
        <f t="shared" si="31"/>
        <v>108.33333333333333</v>
      </c>
      <c r="R138" s="3">
        <f t="shared" si="34"/>
        <v>1.6306829300110893E-2</v>
      </c>
      <c r="T138" s="5">
        <f>+R138*(assessment!$J$275*assessment!$E$3)</f>
        <v>124417.08642619534</v>
      </c>
      <c r="V138" s="6">
        <f>+T138/payroll!F138</f>
        <v>9.0071747914820081E-4</v>
      </c>
      <c r="X138" s="5">
        <f>IF(V138&lt;$X$2,T138, +payroll!F138 * $X$2)</f>
        <v>124417.08642619534</v>
      </c>
      <c r="Z138" s="5">
        <f t="shared" si="32"/>
        <v>0</v>
      </c>
      <c r="AB138">
        <f t="shared" si="33"/>
        <v>1</v>
      </c>
    </row>
    <row r="139" spans="1:28">
      <c r="A139" t="s">
        <v>205</v>
      </c>
      <c r="B139" t="s">
        <v>206</v>
      </c>
      <c r="D139" s="43">
        <v>3</v>
      </c>
      <c r="E139" s="43">
        <v>3</v>
      </c>
      <c r="F139" s="43">
        <v>3</v>
      </c>
      <c r="G139">
        <f t="shared" si="28"/>
        <v>9</v>
      </c>
      <c r="I139" s="22">
        <f t="shared" si="29"/>
        <v>3</v>
      </c>
      <c r="J139" s="6">
        <f>+IFR!AD139</f>
        <v>1.7440556323227201E-2</v>
      </c>
      <c r="K139" s="14">
        <f t="shared" si="37"/>
        <v>0.95</v>
      </c>
      <c r="L139" s="22">
        <f t="shared" si="30"/>
        <v>2.8499999999999996</v>
      </c>
      <c r="M139" s="14">
        <v>1</v>
      </c>
      <c r="N139" s="14">
        <v>1</v>
      </c>
      <c r="P139" s="22">
        <f t="shared" si="31"/>
        <v>2.8499999999999996</v>
      </c>
      <c r="R139" s="3">
        <f t="shared" si="34"/>
        <v>4.2899504774137882E-4</v>
      </c>
      <c r="T139" s="5">
        <f>+R139*(assessment!$J$275*assessment!$E$3)</f>
        <v>3273.1264275199078</v>
      </c>
      <c r="V139" s="6">
        <f>+T139/payroll!F139</f>
        <v>4.0820663106909167E-4</v>
      </c>
      <c r="X139" s="5">
        <f>IF(V139&lt;$X$2,T139, +payroll!F139 * $X$2)</f>
        <v>3273.1264275199078</v>
      </c>
      <c r="Z139" s="5">
        <f t="shared" si="32"/>
        <v>0</v>
      </c>
      <c r="AB139">
        <f t="shared" si="33"/>
        <v>1</v>
      </c>
    </row>
    <row r="140" spans="1:28">
      <c r="A140" t="s">
        <v>207</v>
      </c>
      <c r="B140" t="s">
        <v>208</v>
      </c>
      <c r="D140" s="43">
        <v>4</v>
      </c>
      <c r="E140" s="43">
        <v>12</v>
      </c>
      <c r="F140" s="43">
        <v>1</v>
      </c>
      <c r="G140">
        <f t="shared" si="28"/>
        <v>17</v>
      </c>
      <c r="I140" s="22">
        <f t="shared" si="29"/>
        <v>5.666666666666667</v>
      </c>
      <c r="J140" s="6">
        <f>+IFR!AD140</f>
        <v>2.8694638228150004E-2</v>
      </c>
      <c r="K140" s="14">
        <f t="shared" si="37"/>
        <v>0.95</v>
      </c>
      <c r="L140" s="22">
        <f t="shared" si="30"/>
        <v>5.3833333333333337</v>
      </c>
      <c r="M140" s="14">
        <v>1</v>
      </c>
      <c r="N140" s="14">
        <v>1</v>
      </c>
      <c r="P140" s="22">
        <f t="shared" si="31"/>
        <v>5.3833333333333337</v>
      </c>
      <c r="R140" s="3">
        <f t="shared" si="34"/>
        <v>8.1032397906704906E-4</v>
      </c>
      <c r="T140" s="5">
        <f>+R140*(assessment!$J$275*assessment!$E$3)</f>
        <v>6182.5721408709378</v>
      </c>
      <c r="V140" s="6">
        <f>+T140/payroll!F140</f>
        <v>7.1895106825590094E-4</v>
      </c>
      <c r="X140" s="5">
        <f>IF(V140&lt;$X$2,T140, +payroll!F140 * $X$2)</f>
        <v>6182.5721408709378</v>
      </c>
      <c r="Z140" s="5">
        <f t="shared" si="32"/>
        <v>0</v>
      </c>
      <c r="AB140">
        <f t="shared" si="33"/>
        <v>1</v>
      </c>
    </row>
    <row r="141" spans="1:28">
      <c r="A141" t="s">
        <v>209</v>
      </c>
      <c r="B141" t="s">
        <v>210</v>
      </c>
      <c r="D141" s="43">
        <v>0</v>
      </c>
      <c r="E141" s="43">
        <v>0</v>
      </c>
      <c r="F141" s="43">
        <v>0</v>
      </c>
      <c r="G141">
        <f t="shared" si="28"/>
        <v>0</v>
      </c>
      <c r="I141" s="22">
        <f t="shared" si="29"/>
        <v>0</v>
      </c>
      <c r="J141" s="6">
        <f>+IFR!AD141</f>
        <v>0</v>
      </c>
      <c r="K141" s="14">
        <f t="shared" si="37"/>
        <v>0.95</v>
      </c>
      <c r="L141" s="22">
        <f t="shared" si="30"/>
        <v>0</v>
      </c>
      <c r="M141" s="14">
        <v>1</v>
      </c>
      <c r="N141" s="14">
        <v>1</v>
      </c>
      <c r="P141" s="22">
        <f t="shared" si="31"/>
        <v>0</v>
      </c>
      <c r="R141" s="3">
        <f t="shared" si="34"/>
        <v>0</v>
      </c>
      <c r="T141" s="5">
        <f>+R141*(assessment!$J$275*assessment!$E$3)</f>
        <v>0</v>
      </c>
      <c r="V141" s="6">
        <f>+T141/payroll!F141</f>
        <v>0</v>
      </c>
      <c r="X141" s="5">
        <f>IF(V141&lt;$X$2,T141, +payroll!F141 * $X$2)</f>
        <v>0</v>
      </c>
      <c r="Z141" s="5">
        <f t="shared" si="32"/>
        <v>0</v>
      </c>
      <c r="AB141" t="e">
        <f t="shared" si="33"/>
        <v>#DIV/0!</v>
      </c>
    </row>
    <row r="142" spans="1:28">
      <c r="A142" t="s">
        <v>211</v>
      </c>
      <c r="B142" t="s">
        <v>462</v>
      </c>
      <c r="D142" s="43">
        <v>0</v>
      </c>
      <c r="E142" s="43">
        <v>0</v>
      </c>
      <c r="F142" s="43">
        <v>0</v>
      </c>
      <c r="G142">
        <f t="shared" si="28"/>
        <v>0</v>
      </c>
      <c r="I142" s="22">
        <f t="shared" si="29"/>
        <v>0</v>
      </c>
      <c r="J142" s="6">
        <f>+IFR!AD142</f>
        <v>0</v>
      </c>
      <c r="K142" s="14">
        <f t="shared" si="37"/>
        <v>0.95</v>
      </c>
      <c r="L142" s="22">
        <f t="shared" si="30"/>
        <v>0</v>
      </c>
      <c r="M142" s="14">
        <v>1</v>
      </c>
      <c r="N142" s="14">
        <v>1</v>
      </c>
      <c r="P142" s="22">
        <f t="shared" si="31"/>
        <v>0</v>
      </c>
      <c r="R142" s="3">
        <f t="shared" si="34"/>
        <v>0</v>
      </c>
      <c r="T142" s="5">
        <f>+R142*(assessment!$J$275*assessment!$E$3)</f>
        <v>0</v>
      </c>
      <c r="V142" s="6">
        <f>+T142/payroll!F142</f>
        <v>0</v>
      </c>
      <c r="X142" s="5">
        <f>IF(V142&lt;$X$2,T142, +payroll!F142 * $X$2)</f>
        <v>0</v>
      </c>
      <c r="Z142" s="5">
        <f t="shared" si="32"/>
        <v>0</v>
      </c>
      <c r="AB142" t="e">
        <f t="shared" si="33"/>
        <v>#DIV/0!</v>
      </c>
    </row>
    <row r="143" spans="1:28" outlineLevel="1">
      <c r="A143" t="s">
        <v>212</v>
      </c>
      <c r="B143" t="s">
        <v>213</v>
      </c>
      <c r="D143" s="43">
        <v>0</v>
      </c>
      <c r="E143" s="43">
        <v>0</v>
      </c>
      <c r="F143" s="43">
        <v>0</v>
      </c>
      <c r="G143">
        <f t="shared" si="28"/>
        <v>0</v>
      </c>
      <c r="I143" s="22">
        <f t="shared" si="29"/>
        <v>0</v>
      </c>
      <c r="J143" s="6">
        <f>+IFR!AD143</f>
        <v>0</v>
      </c>
      <c r="K143" s="14">
        <f t="shared" si="37"/>
        <v>0.95</v>
      </c>
      <c r="L143" s="22">
        <f t="shared" si="30"/>
        <v>0</v>
      </c>
      <c r="M143" s="14">
        <v>1</v>
      </c>
      <c r="N143" s="14">
        <v>1</v>
      </c>
      <c r="P143" s="22">
        <f t="shared" si="31"/>
        <v>0</v>
      </c>
      <c r="R143" s="3">
        <f t="shared" si="34"/>
        <v>0</v>
      </c>
      <c r="T143" s="5">
        <f>+R143*(assessment!$J$275*assessment!$E$3)</f>
        <v>0</v>
      </c>
      <c r="V143" s="6">
        <f>+T143/payroll!F143</f>
        <v>0</v>
      </c>
      <c r="X143" s="5">
        <f>IF(V143&lt;$X$2,T143, +payroll!F143 * $X$2)</f>
        <v>0</v>
      </c>
      <c r="Z143" s="5">
        <f t="shared" si="32"/>
        <v>0</v>
      </c>
      <c r="AB143" t="e">
        <f t="shared" si="33"/>
        <v>#DIV/0!</v>
      </c>
    </row>
    <row r="144" spans="1:28" outlineLevel="1">
      <c r="A144" t="s">
        <v>214</v>
      </c>
      <c r="B144" t="s">
        <v>215</v>
      </c>
      <c r="D144" s="43">
        <v>0</v>
      </c>
      <c r="E144" s="43">
        <v>0</v>
      </c>
      <c r="F144" s="43">
        <v>0</v>
      </c>
      <c r="G144">
        <f t="shared" si="28"/>
        <v>0</v>
      </c>
      <c r="I144" s="22">
        <f t="shared" si="29"/>
        <v>0</v>
      </c>
      <c r="J144" s="6">
        <f>+IFR!AD144</f>
        <v>0</v>
      </c>
      <c r="K144" s="14">
        <f t="shared" si="37"/>
        <v>0.95</v>
      </c>
      <c r="L144" s="22">
        <f t="shared" si="30"/>
        <v>0</v>
      </c>
      <c r="M144" s="14">
        <v>1</v>
      </c>
      <c r="N144" s="14">
        <v>1</v>
      </c>
      <c r="P144" s="22">
        <f t="shared" si="31"/>
        <v>0</v>
      </c>
      <c r="R144" s="3">
        <f t="shared" si="34"/>
        <v>0</v>
      </c>
      <c r="T144" s="5">
        <f>+R144*(assessment!$J$275*assessment!$E$3)</f>
        <v>0</v>
      </c>
      <c r="V144" s="6">
        <f>+T144/payroll!F144</f>
        <v>0</v>
      </c>
      <c r="X144" s="5">
        <f>IF(V144&lt;$X$2,T144, +payroll!F144 * $X$2)</f>
        <v>0</v>
      </c>
      <c r="Z144" s="5">
        <f t="shared" si="32"/>
        <v>0</v>
      </c>
      <c r="AB144" t="e">
        <f t="shared" si="33"/>
        <v>#DIV/0!</v>
      </c>
    </row>
    <row r="145" spans="1:28" outlineLevel="1">
      <c r="A145" t="s">
        <v>216</v>
      </c>
      <c r="B145" t="s">
        <v>217</v>
      </c>
      <c r="D145" s="43">
        <v>0</v>
      </c>
      <c r="E145" s="43">
        <v>1</v>
      </c>
      <c r="F145" s="43">
        <v>0</v>
      </c>
      <c r="G145">
        <f t="shared" si="28"/>
        <v>1</v>
      </c>
      <c r="I145" s="22">
        <f t="shared" si="29"/>
        <v>0.33333333333333331</v>
      </c>
      <c r="J145" s="6">
        <f>+IFR!AD145</f>
        <v>3.3333333333333335E-3</v>
      </c>
      <c r="K145" s="14">
        <f t="shared" si="37"/>
        <v>0.95</v>
      </c>
      <c r="L145" s="22">
        <f t="shared" si="30"/>
        <v>0.31666666666666665</v>
      </c>
      <c r="M145" s="14">
        <v>1</v>
      </c>
      <c r="N145" s="14">
        <v>1</v>
      </c>
      <c r="P145" s="22">
        <f t="shared" si="31"/>
        <v>0.31666666666666665</v>
      </c>
      <c r="R145" s="3">
        <f t="shared" si="34"/>
        <v>4.7666116415708759E-5</v>
      </c>
      <c r="T145" s="5">
        <f>+R145*(assessment!$J$275*assessment!$E$3)</f>
        <v>363.68071416887864</v>
      </c>
      <c r="V145" s="6">
        <f>+T145/payroll!F145</f>
        <v>2.82694720800015E-4</v>
      </c>
      <c r="X145" s="5">
        <f>IF(V145&lt;$X$2,T145, +payroll!F145 * $X$2)</f>
        <v>363.68071416887864</v>
      </c>
      <c r="Z145" s="5">
        <f t="shared" si="32"/>
        <v>0</v>
      </c>
      <c r="AB145">
        <f t="shared" si="33"/>
        <v>1</v>
      </c>
    </row>
    <row r="146" spans="1:28" outlineLevel="1">
      <c r="A146" t="s">
        <v>509</v>
      </c>
      <c r="B146" t="s">
        <v>507</v>
      </c>
      <c r="D146" s="43">
        <v>0</v>
      </c>
      <c r="E146" s="43">
        <v>0</v>
      </c>
      <c r="F146" s="43">
        <v>0</v>
      </c>
      <c r="G146">
        <f>SUM(D146:F146)</f>
        <v>0</v>
      </c>
      <c r="I146" s="22">
        <f>AVERAGE(D146:F146)</f>
        <v>0</v>
      </c>
      <c r="J146" s="6">
        <f>+IFR!AD146</f>
        <v>0</v>
      </c>
      <c r="K146" s="14">
        <f t="shared" si="37"/>
        <v>0.95</v>
      </c>
      <c r="L146" s="22">
        <f>+I146*K146</f>
        <v>0</v>
      </c>
      <c r="M146" s="14">
        <v>1</v>
      </c>
      <c r="N146" s="14">
        <v>1</v>
      </c>
      <c r="P146" s="22">
        <f>+L146*M146*N146</f>
        <v>0</v>
      </c>
      <c r="R146" s="3">
        <f t="shared" si="34"/>
        <v>0</v>
      </c>
      <c r="T146" s="5">
        <f>+R146*(assessment!$J$275*assessment!$E$3)</f>
        <v>0</v>
      </c>
      <c r="V146" s="6">
        <f>+T146/payroll!F146</f>
        <v>0</v>
      </c>
      <c r="X146" s="5">
        <f>IF(V146&lt;$X$2,T146, +payroll!F146 * $X$2)</f>
        <v>0</v>
      </c>
      <c r="Z146" s="5">
        <f>+T146-X146</f>
        <v>0</v>
      </c>
      <c r="AB146" t="e">
        <f>+X146/T146</f>
        <v>#DIV/0!</v>
      </c>
    </row>
    <row r="147" spans="1:28" outlineLevel="1">
      <c r="A147" t="s">
        <v>218</v>
      </c>
      <c r="B147" t="s">
        <v>219</v>
      </c>
      <c r="D147" s="43">
        <v>0</v>
      </c>
      <c r="E147" s="43">
        <v>1</v>
      </c>
      <c r="F147" s="43">
        <v>1</v>
      </c>
      <c r="G147">
        <f t="shared" si="28"/>
        <v>2</v>
      </c>
      <c r="I147" s="22">
        <f t="shared" si="29"/>
        <v>0.66666666666666663</v>
      </c>
      <c r="J147" s="6">
        <f>+IFR!AD147</f>
        <v>8.3333333333333332E-3</v>
      </c>
      <c r="K147" s="14">
        <f t="shared" si="37"/>
        <v>0.95</v>
      </c>
      <c r="L147" s="22">
        <f t="shared" si="30"/>
        <v>0.6333333333333333</v>
      </c>
      <c r="M147" s="14">
        <v>1</v>
      </c>
      <c r="N147" s="14">
        <v>1</v>
      </c>
      <c r="P147" s="22">
        <f t="shared" si="31"/>
        <v>0.6333333333333333</v>
      </c>
      <c r="R147" s="3">
        <f t="shared" si="34"/>
        <v>9.5332232831417518E-5</v>
      </c>
      <c r="T147" s="5">
        <f>+R147*(assessment!$J$275*assessment!$E$3)</f>
        <v>727.36142833775727</v>
      </c>
      <c r="V147" s="6">
        <f>+T147/payroll!F147</f>
        <v>9.3368717091281807E-4</v>
      </c>
      <c r="X147" s="5">
        <f>IF(V147&lt;$X$2,T147, +payroll!F147 * $X$2)</f>
        <v>727.36142833775727</v>
      </c>
      <c r="Z147" s="5">
        <f t="shared" si="32"/>
        <v>0</v>
      </c>
      <c r="AB147">
        <f t="shared" si="33"/>
        <v>1</v>
      </c>
    </row>
    <row r="148" spans="1:28" outlineLevel="1">
      <c r="A148" t="s">
        <v>220</v>
      </c>
      <c r="B148" t="s">
        <v>221</v>
      </c>
      <c r="D148" s="43">
        <v>0</v>
      </c>
      <c r="E148" s="43">
        <v>0</v>
      </c>
      <c r="F148" s="43">
        <v>0</v>
      </c>
      <c r="G148">
        <f t="shared" si="28"/>
        <v>0</v>
      </c>
      <c r="I148" s="22">
        <f t="shared" si="29"/>
        <v>0</v>
      </c>
      <c r="J148" s="6">
        <f>+IFR!AD148</f>
        <v>0</v>
      </c>
      <c r="K148" s="14">
        <f t="shared" si="37"/>
        <v>0.95</v>
      </c>
      <c r="L148" s="22">
        <f t="shared" si="30"/>
        <v>0</v>
      </c>
      <c r="M148" s="14">
        <v>1</v>
      </c>
      <c r="N148" s="14">
        <v>1</v>
      </c>
      <c r="P148" s="22">
        <f t="shared" si="31"/>
        <v>0</v>
      </c>
      <c r="R148" s="3">
        <f t="shared" si="34"/>
        <v>0</v>
      </c>
      <c r="T148" s="5">
        <f>+R148*(assessment!$J$275*assessment!$E$3)</f>
        <v>0</v>
      </c>
      <c r="V148" s="6">
        <f>+T148/payroll!F148</f>
        <v>0</v>
      </c>
      <c r="X148" s="5">
        <f>IF(V148&lt;$X$2,T148, +payroll!F148 * $X$2)</f>
        <v>0</v>
      </c>
      <c r="Z148" s="5">
        <f t="shared" si="32"/>
        <v>0</v>
      </c>
      <c r="AB148" t="e">
        <f t="shared" si="33"/>
        <v>#DIV/0!</v>
      </c>
    </row>
    <row r="149" spans="1:28" outlineLevel="1">
      <c r="A149" t="s">
        <v>222</v>
      </c>
      <c r="B149" t="s">
        <v>223</v>
      </c>
      <c r="D149" s="43">
        <v>1</v>
      </c>
      <c r="E149" s="43">
        <v>1</v>
      </c>
      <c r="F149" s="43">
        <v>1</v>
      </c>
      <c r="G149">
        <f t="shared" si="28"/>
        <v>3</v>
      </c>
      <c r="I149" s="22">
        <f t="shared" si="29"/>
        <v>1</v>
      </c>
      <c r="J149" s="6">
        <f>+IFR!AD149</f>
        <v>0.01</v>
      </c>
      <c r="K149" s="14">
        <f t="shared" si="37"/>
        <v>0.95</v>
      </c>
      <c r="L149" s="22">
        <f t="shared" si="30"/>
        <v>0.95</v>
      </c>
      <c r="M149" s="14">
        <v>1</v>
      </c>
      <c r="N149" s="14">
        <v>1</v>
      </c>
      <c r="P149" s="22">
        <f t="shared" si="31"/>
        <v>0.95</v>
      </c>
      <c r="R149" s="3">
        <f t="shared" si="34"/>
        <v>1.4299834924712628E-4</v>
      </c>
      <c r="T149" s="5">
        <f>+R149*(assessment!$J$275*assessment!$E$3)</f>
        <v>1091.0421425066361</v>
      </c>
      <c r="V149" s="6">
        <f>+T149/payroll!F149</f>
        <v>9.9459129031126696E-5</v>
      </c>
      <c r="X149" s="5">
        <f>IF(V149&lt;$X$2,T149, +payroll!F149 * $X$2)</f>
        <v>1091.0421425066361</v>
      </c>
      <c r="Z149" s="5">
        <f t="shared" si="32"/>
        <v>0</v>
      </c>
      <c r="AB149">
        <f t="shared" si="33"/>
        <v>1</v>
      </c>
    </row>
    <row r="150" spans="1:28" outlineLevel="1">
      <c r="A150" t="s">
        <v>224</v>
      </c>
      <c r="B150" t="s">
        <v>225</v>
      </c>
      <c r="D150" s="43">
        <v>6</v>
      </c>
      <c r="E150" s="43">
        <v>12</v>
      </c>
      <c r="F150" s="43">
        <v>12</v>
      </c>
      <c r="G150">
        <f t="shared" si="28"/>
        <v>30</v>
      </c>
      <c r="I150" s="22">
        <f t="shared" si="29"/>
        <v>10</v>
      </c>
      <c r="J150" s="6">
        <f>+IFR!AD150</f>
        <v>2.3038295970232353E-2</v>
      </c>
      <c r="K150" s="14">
        <f t="shared" si="37"/>
        <v>0.95</v>
      </c>
      <c r="L150" s="22">
        <f t="shared" si="30"/>
        <v>9.5</v>
      </c>
      <c r="M150" s="14">
        <v>1</v>
      </c>
      <c r="N150" s="14">
        <v>1</v>
      </c>
      <c r="P150" s="22">
        <f t="shared" si="31"/>
        <v>9.5</v>
      </c>
      <c r="R150" s="3">
        <f t="shared" si="34"/>
        <v>1.4299834924712629E-3</v>
      </c>
      <c r="T150" s="5">
        <f>+R150*(assessment!$J$275*assessment!$E$3)</f>
        <v>10910.421425066361</v>
      </c>
      <c r="V150" s="6">
        <f>+T150/payroll!F150</f>
        <v>1.0707424044536307E-3</v>
      </c>
      <c r="X150" s="5">
        <f>IF(V150&lt;$X$2,T150, +payroll!F150 * $X$2)</f>
        <v>10910.421425066361</v>
      </c>
      <c r="Z150" s="5">
        <f t="shared" si="32"/>
        <v>0</v>
      </c>
      <c r="AB150">
        <f t="shared" si="33"/>
        <v>1</v>
      </c>
    </row>
    <row r="151" spans="1:28" outlineLevel="1">
      <c r="A151" t="s">
        <v>226</v>
      </c>
      <c r="B151" t="s">
        <v>227</v>
      </c>
      <c r="D151" s="43">
        <v>2</v>
      </c>
      <c r="E151" s="43">
        <v>4</v>
      </c>
      <c r="F151" s="43">
        <v>1</v>
      </c>
      <c r="G151">
        <f t="shared" si="28"/>
        <v>7</v>
      </c>
      <c r="I151" s="22">
        <f t="shared" si="29"/>
        <v>2.3333333333333335</v>
      </c>
      <c r="J151" s="6">
        <f>+IFR!AD151</f>
        <v>2.1666666666666667E-2</v>
      </c>
      <c r="K151" s="14">
        <f t="shared" si="37"/>
        <v>0.95</v>
      </c>
      <c r="L151" s="22">
        <f t="shared" si="30"/>
        <v>2.2166666666666668</v>
      </c>
      <c r="M151" s="14">
        <v>1</v>
      </c>
      <c r="N151" s="14">
        <v>1</v>
      </c>
      <c r="P151" s="22">
        <f t="shared" si="31"/>
        <v>2.2166666666666668</v>
      </c>
      <c r="R151" s="3">
        <f t="shared" si="34"/>
        <v>3.3366281490996137E-4</v>
      </c>
      <c r="T151" s="5">
        <f>+R151*(assessment!$J$275*assessment!$E$3)</f>
        <v>2545.7649991821509</v>
      </c>
      <c r="V151" s="6">
        <f>+T151/payroll!F151</f>
        <v>8.814752508737024E-4</v>
      </c>
      <c r="X151" s="5">
        <f>IF(V151&lt;$X$2,T151, +payroll!F151 * $X$2)</f>
        <v>2545.7649991821509</v>
      </c>
      <c r="Z151" s="5">
        <f t="shared" si="32"/>
        <v>0</v>
      </c>
      <c r="AB151">
        <f t="shared" si="33"/>
        <v>1</v>
      </c>
    </row>
    <row r="152" spans="1:28" outlineLevel="1">
      <c r="A152" t="s">
        <v>228</v>
      </c>
      <c r="B152" t="s">
        <v>229</v>
      </c>
      <c r="D152" s="43">
        <v>0</v>
      </c>
      <c r="E152" s="43">
        <v>1</v>
      </c>
      <c r="F152" s="43">
        <v>0</v>
      </c>
      <c r="G152">
        <f t="shared" si="28"/>
        <v>1</v>
      </c>
      <c r="I152" s="22">
        <f t="shared" si="29"/>
        <v>0.33333333333333331</v>
      </c>
      <c r="J152" s="6">
        <f>+IFR!AD152</f>
        <v>3.3333333333333335E-3</v>
      </c>
      <c r="K152" s="14">
        <f t="shared" si="37"/>
        <v>0.95</v>
      </c>
      <c r="L152" s="22">
        <f t="shared" si="30"/>
        <v>0.31666666666666665</v>
      </c>
      <c r="M152" s="14">
        <v>1</v>
      </c>
      <c r="N152" s="14">
        <v>1</v>
      </c>
      <c r="P152" s="22">
        <f t="shared" si="31"/>
        <v>0.31666666666666665</v>
      </c>
      <c r="R152" s="3">
        <f t="shared" si="34"/>
        <v>4.7666116415708759E-5</v>
      </c>
      <c r="T152" s="5">
        <f>+R152*(assessment!$J$275*assessment!$E$3)</f>
        <v>363.68071416887864</v>
      </c>
      <c r="V152" s="6">
        <f>+T152/payroll!F152</f>
        <v>1.4542203709590911E-4</v>
      </c>
      <c r="X152" s="5">
        <f>IF(V152&lt;$X$2,T152, +payroll!F152 * $X$2)</f>
        <v>363.68071416887864</v>
      </c>
      <c r="Z152" s="5">
        <f t="shared" si="32"/>
        <v>0</v>
      </c>
      <c r="AB152">
        <f t="shared" si="33"/>
        <v>1</v>
      </c>
    </row>
    <row r="153" spans="1:28" outlineLevel="1">
      <c r="A153" t="s">
        <v>230</v>
      </c>
      <c r="B153" t="s">
        <v>231</v>
      </c>
      <c r="D153" s="43">
        <v>0</v>
      </c>
      <c r="E153" s="43">
        <v>0</v>
      </c>
      <c r="F153" s="43">
        <v>1</v>
      </c>
      <c r="G153">
        <f t="shared" si="28"/>
        <v>1</v>
      </c>
      <c r="I153" s="22">
        <f t="shared" si="29"/>
        <v>0.33333333333333331</v>
      </c>
      <c r="J153" s="6">
        <f>+IFR!AD153</f>
        <v>5.0000000000000001E-3</v>
      </c>
      <c r="K153" s="14">
        <f t="shared" si="37"/>
        <v>0.95</v>
      </c>
      <c r="L153" s="22">
        <f t="shared" si="30"/>
        <v>0.31666666666666665</v>
      </c>
      <c r="M153" s="14">
        <v>1</v>
      </c>
      <c r="N153" s="14">
        <v>1</v>
      </c>
      <c r="P153" s="22">
        <f t="shared" si="31"/>
        <v>0.31666666666666665</v>
      </c>
      <c r="R153" s="3">
        <f t="shared" si="34"/>
        <v>4.7666116415708759E-5</v>
      </c>
      <c r="T153" s="5">
        <f>+R153*(assessment!$J$275*assessment!$E$3)</f>
        <v>363.68071416887864</v>
      </c>
      <c r="V153" s="6">
        <f>+T153/payroll!F153</f>
        <v>2.7113173741199537E-4</v>
      </c>
      <c r="X153" s="5">
        <f>IF(V153&lt;$X$2,T153, +payroll!F153 * $X$2)</f>
        <v>363.68071416887864</v>
      </c>
      <c r="Z153" s="5">
        <f t="shared" si="32"/>
        <v>0</v>
      </c>
      <c r="AB153">
        <f t="shared" si="33"/>
        <v>1</v>
      </c>
    </row>
    <row r="154" spans="1:28" outlineLevel="1">
      <c r="A154" t="s">
        <v>232</v>
      </c>
      <c r="B154" t="s">
        <v>233</v>
      </c>
      <c r="D154" s="43">
        <v>0</v>
      </c>
      <c r="E154" s="43">
        <v>1</v>
      </c>
      <c r="F154" s="43">
        <v>0</v>
      </c>
      <c r="G154">
        <f t="shared" si="28"/>
        <v>1</v>
      </c>
      <c r="I154" s="22">
        <f t="shared" si="29"/>
        <v>0.33333333333333331</v>
      </c>
      <c r="J154" s="6">
        <f>+IFR!AD154</f>
        <v>3.3333333333333335E-3</v>
      </c>
      <c r="K154" s="14">
        <f t="shared" si="37"/>
        <v>0.95</v>
      </c>
      <c r="L154" s="22">
        <f t="shared" si="30"/>
        <v>0.31666666666666665</v>
      </c>
      <c r="M154" s="14">
        <v>1</v>
      </c>
      <c r="N154" s="14">
        <v>1</v>
      </c>
      <c r="P154" s="22">
        <f t="shared" si="31"/>
        <v>0.31666666666666665</v>
      </c>
      <c r="R154" s="3">
        <f t="shared" si="34"/>
        <v>4.7666116415708759E-5</v>
      </c>
      <c r="T154" s="5">
        <f>+R154*(assessment!$J$275*assessment!$E$3)</f>
        <v>363.68071416887864</v>
      </c>
      <c r="V154" s="6">
        <f>+T154/payroll!F154</f>
        <v>3.5209460971088763E-4</v>
      </c>
      <c r="X154" s="5">
        <f>IF(V154&lt;$X$2,T154, +payroll!F154 * $X$2)</f>
        <v>363.68071416887864</v>
      </c>
      <c r="Z154" s="5">
        <f t="shared" si="32"/>
        <v>0</v>
      </c>
      <c r="AB154">
        <f t="shared" si="33"/>
        <v>1</v>
      </c>
    </row>
    <row r="155" spans="1:28" outlineLevel="1">
      <c r="A155" t="s">
        <v>234</v>
      </c>
      <c r="B155" t="s">
        <v>235</v>
      </c>
      <c r="D155" s="43">
        <v>0</v>
      </c>
      <c r="E155" s="43">
        <v>0</v>
      </c>
      <c r="F155" s="43">
        <v>0</v>
      </c>
      <c r="G155">
        <f t="shared" si="28"/>
        <v>0</v>
      </c>
      <c r="I155" s="22">
        <f t="shared" si="29"/>
        <v>0</v>
      </c>
      <c r="J155" s="6">
        <f>+IFR!AD155</f>
        <v>0</v>
      </c>
      <c r="K155" s="14">
        <f t="shared" si="37"/>
        <v>0.95</v>
      </c>
      <c r="L155" s="22">
        <f t="shared" si="30"/>
        <v>0</v>
      </c>
      <c r="M155" s="14">
        <v>1</v>
      </c>
      <c r="N155" s="14">
        <v>1</v>
      </c>
      <c r="P155" s="22">
        <f t="shared" si="31"/>
        <v>0</v>
      </c>
      <c r="R155" s="3">
        <f t="shared" si="34"/>
        <v>0</v>
      </c>
      <c r="T155" s="5">
        <f>+R155*(assessment!$J$275*assessment!$E$3)</f>
        <v>0</v>
      </c>
      <c r="V155" s="6">
        <f>+T155/payroll!F155</f>
        <v>0</v>
      </c>
      <c r="X155" s="5">
        <f>IF(V155&lt;$X$2,T155, +payroll!F155 * $X$2)</f>
        <v>0</v>
      </c>
      <c r="Z155" s="5">
        <f t="shared" si="32"/>
        <v>0</v>
      </c>
      <c r="AB155" t="e">
        <f t="shared" si="33"/>
        <v>#DIV/0!</v>
      </c>
    </row>
    <row r="156" spans="1:28" outlineLevel="1">
      <c r="A156" t="s">
        <v>236</v>
      </c>
      <c r="B156" t="s">
        <v>237</v>
      </c>
      <c r="D156" s="43">
        <v>1</v>
      </c>
      <c r="E156" s="43">
        <v>0</v>
      </c>
      <c r="F156" s="43">
        <v>0</v>
      </c>
      <c r="G156">
        <f t="shared" si="28"/>
        <v>1</v>
      </c>
      <c r="I156" s="22">
        <f t="shared" si="29"/>
        <v>0.33333333333333331</v>
      </c>
      <c r="J156" s="6">
        <f>+IFR!AD156</f>
        <v>1.6666666666666668E-3</v>
      </c>
      <c r="K156" s="14">
        <f t="shared" si="37"/>
        <v>0.95</v>
      </c>
      <c r="L156" s="22">
        <f t="shared" si="30"/>
        <v>0.31666666666666665</v>
      </c>
      <c r="M156" s="14">
        <v>1</v>
      </c>
      <c r="N156" s="14">
        <v>1</v>
      </c>
      <c r="P156" s="22">
        <f t="shared" si="31"/>
        <v>0.31666666666666665</v>
      </c>
      <c r="R156" s="3">
        <f t="shared" si="34"/>
        <v>4.7666116415708759E-5</v>
      </c>
      <c r="T156" s="5">
        <f>+R156*(assessment!$J$275*assessment!$E$3)</f>
        <v>363.68071416887864</v>
      </c>
      <c r="V156" s="6">
        <f>+T156/payroll!F156</f>
        <v>7.4918386091528977E-5</v>
      </c>
      <c r="X156" s="5">
        <f>IF(V156&lt;$X$2,T156, +payroll!F156 * $X$2)</f>
        <v>363.68071416887864</v>
      </c>
      <c r="Z156" s="5">
        <f t="shared" si="32"/>
        <v>0</v>
      </c>
      <c r="AB156">
        <f t="shared" si="33"/>
        <v>1</v>
      </c>
    </row>
    <row r="157" spans="1:28" outlineLevel="1">
      <c r="A157" t="s">
        <v>238</v>
      </c>
      <c r="B157" t="s">
        <v>239</v>
      </c>
      <c r="D157" s="43">
        <v>4</v>
      </c>
      <c r="E157" s="43">
        <v>0</v>
      </c>
      <c r="F157" s="43">
        <v>0</v>
      </c>
      <c r="G157">
        <f t="shared" si="28"/>
        <v>4</v>
      </c>
      <c r="I157" s="22">
        <f t="shared" si="29"/>
        <v>1.3333333333333333</v>
      </c>
      <c r="J157" s="6">
        <f>+IFR!AD157</f>
        <v>4.9382716049382715E-3</v>
      </c>
      <c r="K157" s="14">
        <f t="shared" si="37"/>
        <v>0.95</v>
      </c>
      <c r="L157" s="22">
        <f t="shared" si="30"/>
        <v>1.2666666666666666</v>
      </c>
      <c r="M157" s="14">
        <v>1</v>
      </c>
      <c r="N157" s="14">
        <v>1</v>
      </c>
      <c r="P157" s="22">
        <f t="shared" si="31"/>
        <v>1.2666666666666666</v>
      </c>
      <c r="R157" s="3">
        <f t="shared" si="34"/>
        <v>1.9066446566283504E-4</v>
      </c>
      <c r="T157" s="5">
        <f>+R157*(assessment!$J$275*assessment!$E$3)</f>
        <v>1454.7228566755145</v>
      </c>
      <c r="V157" s="6">
        <f>+T157/payroll!F157</f>
        <v>4.6836810156182886E-4</v>
      </c>
      <c r="X157" s="5">
        <f>IF(V157&lt;$X$2,T157, +payroll!F157 * $X$2)</f>
        <v>1454.7228566755145</v>
      </c>
      <c r="Z157" s="5">
        <f t="shared" si="32"/>
        <v>0</v>
      </c>
      <c r="AB157">
        <f t="shared" si="33"/>
        <v>1</v>
      </c>
    </row>
    <row r="158" spans="1:28" outlineLevel="1">
      <c r="A158" t="s">
        <v>240</v>
      </c>
      <c r="B158" t="s">
        <v>241</v>
      </c>
      <c r="D158" s="43">
        <v>1</v>
      </c>
      <c r="E158" s="43">
        <v>0</v>
      </c>
      <c r="F158" s="43">
        <v>0</v>
      </c>
      <c r="G158">
        <f t="shared" si="28"/>
        <v>1</v>
      </c>
      <c r="I158" s="22">
        <f t="shared" si="29"/>
        <v>0.33333333333333331</v>
      </c>
      <c r="J158" s="6">
        <f>+IFR!AD158</f>
        <v>1.6666666666666668E-3</v>
      </c>
      <c r="K158" s="14">
        <f t="shared" si="37"/>
        <v>0.95</v>
      </c>
      <c r="L158" s="22">
        <f t="shared" si="30"/>
        <v>0.31666666666666665</v>
      </c>
      <c r="M158" s="14">
        <v>1</v>
      </c>
      <c r="N158" s="14">
        <v>1</v>
      </c>
      <c r="P158" s="22">
        <f t="shared" si="31"/>
        <v>0.31666666666666665</v>
      </c>
      <c r="R158" s="3">
        <f t="shared" si="34"/>
        <v>4.7666116415708759E-5</v>
      </c>
      <c r="T158" s="5">
        <f>+R158*(assessment!$J$275*assessment!$E$3)</f>
        <v>363.68071416887864</v>
      </c>
      <c r="V158" s="6">
        <f>+T158/payroll!F158</f>
        <v>7.8234243890474631E-4</v>
      </c>
      <c r="X158" s="5">
        <f>IF(V158&lt;$X$2,T158, +payroll!F158 * $X$2)</f>
        <v>363.68071416887864</v>
      </c>
      <c r="Z158" s="5">
        <f t="shared" si="32"/>
        <v>0</v>
      </c>
      <c r="AB158">
        <f t="shared" si="33"/>
        <v>1</v>
      </c>
    </row>
    <row r="159" spans="1:28" outlineLevel="1">
      <c r="A159" t="s">
        <v>242</v>
      </c>
      <c r="B159" t="s">
        <v>243</v>
      </c>
      <c r="D159" s="43">
        <v>0</v>
      </c>
      <c r="E159" s="43">
        <v>0</v>
      </c>
      <c r="F159" s="43">
        <v>0</v>
      </c>
      <c r="G159">
        <f t="shared" si="28"/>
        <v>0</v>
      </c>
      <c r="I159" s="22">
        <f t="shared" si="29"/>
        <v>0</v>
      </c>
      <c r="J159" s="6">
        <f>+IFR!AD159</f>
        <v>0</v>
      </c>
      <c r="K159" s="14">
        <f t="shared" si="37"/>
        <v>0.95</v>
      </c>
      <c r="L159" s="22">
        <f t="shared" si="30"/>
        <v>0</v>
      </c>
      <c r="M159" s="14">
        <v>1</v>
      </c>
      <c r="N159" s="14">
        <v>1</v>
      </c>
      <c r="P159" s="22">
        <f t="shared" si="31"/>
        <v>0</v>
      </c>
      <c r="R159" s="3">
        <f t="shared" si="34"/>
        <v>0</v>
      </c>
      <c r="T159" s="5">
        <f>+R159*(assessment!$J$275*assessment!$E$3)</f>
        <v>0</v>
      </c>
      <c r="V159" s="6">
        <f>+T159/payroll!F159</f>
        <v>0</v>
      </c>
      <c r="X159" s="5">
        <f>IF(V159&lt;$X$2,T159, +payroll!F159 * $X$2)</f>
        <v>0</v>
      </c>
      <c r="Z159" s="5">
        <f t="shared" si="32"/>
        <v>0</v>
      </c>
      <c r="AB159" t="e">
        <f t="shared" si="33"/>
        <v>#DIV/0!</v>
      </c>
    </row>
    <row r="160" spans="1:28" outlineLevel="1">
      <c r="A160" t="s">
        <v>244</v>
      </c>
      <c r="B160" t="s">
        <v>245</v>
      </c>
      <c r="D160" s="43">
        <v>0</v>
      </c>
      <c r="E160" s="43">
        <v>0</v>
      </c>
      <c r="F160" s="43">
        <v>0</v>
      </c>
      <c r="G160">
        <f t="shared" si="28"/>
        <v>0</v>
      </c>
      <c r="I160" s="22">
        <f t="shared" si="29"/>
        <v>0</v>
      </c>
      <c r="J160" s="6">
        <f>+IFR!AD160</f>
        <v>0</v>
      </c>
      <c r="K160" s="14">
        <f t="shared" si="37"/>
        <v>0.95</v>
      </c>
      <c r="L160" s="22">
        <f t="shared" si="30"/>
        <v>0</v>
      </c>
      <c r="M160" s="14">
        <v>1</v>
      </c>
      <c r="N160" s="14">
        <v>1</v>
      </c>
      <c r="P160" s="22">
        <f t="shared" si="31"/>
        <v>0</v>
      </c>
      <c r="R160" s="3">
        <f t="shared" si="34"/>
        <v>0</v>
      </c>
      <c r="T160" s="5">
        <f>+R160*(assessment!$J$275*assessment!$E$3)</f>
        <v>0</v>
      </c>
      <c r="V160" s="6">
        <f>+T160/payroll!F160</f>
        <v>0</v>
      </c>
      <c r="X160" s="5">
        <f>IF(V160&lt;$X$2,T160, +payroll!F160 * $X$2)</f>
        <v>0</v>
      </c>
      <c r="Z160" s="5">
        <f t="shared" si="32"/>
        <v>0</v>
      </c>
      <c r="AB160" t="e">
        <f t="shared" si="33"/>
        <v>#DIV/0!</v>
      </c>
    </row>
    <row r="161" spans="1:28" outlineLevel="1">
      <c r="A161" t="s">
        <v>246</v>
      </c>
      <c r="B161" t="s">
        <v>247</v>
      </c>
      <c r="D161" s="43">
        <v>0</v>
      </c>
      <c r="E161" s="43">
        <v>1</v>
      </c>
      <c r="F161" s="43">
        <v>3</v>
      </c>
      <c r="G161">
        <f t="shared" si="28"/>
        <v>4</v>
      </c>
      <c r="I161" s="22">
        <f t="shared" si="29"/>
        <v>1.3333333333333333</v>
      </c>
      <c r="J161" s="6">
        <f>+IFR!AD161</f>
        <v>1.8333333333333333E-2</v>
      </c>
      <c r="K161" s="14">
        <f t="shared" si="37"/>
        <v>0.95</v>
      </c>
      <c r="L161" s="22">
        <f t="shared" si="30"/>
        <v>1.2666666666666666</v>
      </c>
      <c r="M161" s="14">
        <v>1</v>
      </c>
      <c r="N161" s="14">
        <v>1</v>
      </c>
      <c r="P161" s="22">
        <f t="shared" si="31"/>
        <v>1.2666666666666666</v>
      </c>
      <c r="R161" s="3">
        <f t="shared" si="34"/>
        <v>1.9066446566283504E-4</v>
      </c>
      <c r="T161" s="5">
        <f>+R161*(assessment!$J$275*assessment!$E$3)</f>
        <v>1454.7228566755145</v>
      </c>
      <c r="V161" s="6">
        <f>+T161/payroll!F161</f>
        <v>6.2794345326637761E-4</v>
      </c>
      <c r="X161" s="5">
        <f>IF(V161&lt;$X$2,T161, +payroll!F161 * $X$2)</f>
        <v>1454.7228566755145</v>
      </c>
      <c r="Z161" s="5">
        <f t="shared" si="32"/>
        <v>0</v>
      </c>
      <c r="AB161">
        <f t="shared" si="33"/>
        <v>1</v>
      </c>
    </row>
    <row r="162" spans="1:28" outlineLevel="1">
      <c r="A162" t="s">
        <v>248</v>
      </c>
      <c r="B162" t="s">
        <v>249</v>
      </c>
      <c r="D162" s="43">
        <v>0</v>
      </c>
      <c r="E162" s="43">
        <v>0</v>
      </c>
      <c r="F162" s="43">
        <v>0</v>
      </c>
      <c r="G162">
        <f t="shared" si="28"/>
        <v>0</v>
      </c>
      <c r="I162" s="22">
        <f t="shared" si="29"/>
        <v>0</v>
      </c>
      <c r="J162" s="6">
        <f>+IFR!AD162</f>
        <v>0</v>
      </c>
      <c r="K162" s="14">
        <f t="shared" si="37"/>
        <v>0.95</v>
      </c>
      <c r="L162" s="22">
        <f t="shared" si="30"/>
        <v>0</v>
      </c>
      <c r="M162" s="14">
        <v>1</v>
      </c>
      <c r="N162" s="14">
        <v>1</v>
      </c>
      <c r="P162" s="22">
        <f t="shared" si="31"/>
        <v>0</v>
      </c>
      <c r="R162" s="3">
        <f t="shared" ref="R162:R167" si="38">+P162/$P$267</f>
        <v>0</v>
      </c>
      <c r="T162" s="5">
        <f>+R162*(assessment!$J$275*assessment!$E$3)</f>
        <v>0</v>
      </c>
      <c r="V162" s="6">
        <f>+T162/payroll!F162</f>
        <v>0</v>
      </c>
      <c r="X162" s="5">
        <f>IF(V162&lt;$X$2,T162, +payroll!F162 * $X$2)</f>
        <v>0</v>
      </c>
      <c r="Z162" s="5">
        <f t="shared" si="32"/>
        <v>0</v>
      </c>
      <c r="AB162" t="e">
        <f t="shared" si="33"/>
        <v>#DIV/0!</v>
      </c>
    </row>
    <row r="163" spans="1:28" outlineLevel="1">
      <c r="A163" t="s">
        <v>250</v>
      </c>
      <c r="B163" t="s">
        <v>251</v>
      </c>
      <c r="D163" s="43">
        <v>0</v>
      </c>
      <c r="E163" s="43">
        <v>0</v>
      </c>
      <c r="F163" s="43">
        <v>0</v>
      </c>
      <c r="G163">
        <f t="shared" si="28"/>
        <v>0</v>
      </c>
      <c r="I163" s="22">
        <f t="shared" si="29"/>
        <v>0</v>
      </c>
      <c r="J163" s="6">
        <f>+IFR!AD163</f>
        <v>0</v>
      </c>
      <c r="K163" s="14">
        <f t="shared" si="37"/>
        <v>0.95</v>
      </c>
      <c r="L163" s="22">
        <f t="shared" si="30"/>
        <v>0</v>
      </c>
      <c r="M163" s="14">
        <v>1</v>
      </c>
      <c r="N163" s="14">
        <v>1</v>
      </c>
      <c r="P163" s="22">
        <f t="shared" si="31"/>
        <v>0</v>
      </c>
      <c r="R163" s="3">
        <f t="shared" si="38"/>
        <v>0</v>
      </c>
      <c r="T163" s="5">
        <f>+R163*(assessment!$J$275*assessment!$E$3)</f>
        <v>0</v>
      </c>
      <c r="V163" s="6">
        <f>+T163/payroll!F163</f>
        <v>0</v>
      </c>
      <c r="X163" s="5">
        <f>IF(V163&lt;$X$2,T163, +payroll!F163 * $X$2)</f>
        <v>0</v>
      </c>
      <c r="Z163" s="5">
        <f t="shared" si="32"/>
        <v>0</v>
      </c>
      <c r="AB163" t="e">
        <f t="shared" si="33"/>
        <v>#DIV/0!</v>
      </c>
    </row>
    <row r="164" spans="1:28" outlineLevel="1">
      <c r="A164" t="s">
        <v>252</v>
      </c>
      <c r="B164" t="s">
        <v>253</v>
      </c>
      <c r="D164" s="43">
        <v>0</v>
      </c>
      <c r="E164" s="43">
        <v>0</v>
      </c>
      <c r="F164" s="43">
        <v>1</v>
      </c>
      <c r="G164">
        <f t="shared" si="28"/>
        <v>1</v>
      </c>
      <c r="I164" s="22">
        <f t="shared" si="29"/>
        <v>0.33333333333333331</v>
      </c>
      <c r="J164" s="6">
        <f>+IFR!AD164</f>
        <v>5.0000000000000001E-3</v>
      </c>
      <c r="K164" s="14">
        <f t="shared" si="37"/>
        <v>0.95</v>
      </c>
      <c r="L164" s="22">
        <f t="shared" si="30"/>
        <v>0.31666666666666665</v>
      </c>
      <c r="M164" s="14">
        <v>1</v>
      </c>
      <c r="N164" s="14">
        <v>1</v>
      </c>
      <c r="P164" s="22">
        <f t="shared" si="31"/>
        <v>0.31666666666666665</v>
      </c>
      <c r="R164" s="3">
        <f t="shared" si="38"/>
        <v>4.7666116415708759E-5</v>
      </c>
      <c r="T164" s="5">
        <f>+R164*(assessment!$J$275*assessment!$E$3)</f>
        <v>363.68071416887864</v>
      </c>
      <c r="V164" s="6">
        <f>+T164/payroll!F164</f>
        <v>1.7001566144963199E-3</v>
      </c>
      <c r="X164" s="5">
        <f>IF(V164&lt;$X$2,T164, +payroll!F164 * $X$2)</f>
        <v>363.68071416887864</v>
      </c>
      <c r="Z164" s="5">
        <f t="shared" si="32"/>
        <v>0</v>
      </c>
      <c r="AB164">
        <f t="shared" si="33"/>
        <v>1</v>
      </c>
    </row>
    <row r="165" spans="1:28" outlineLevel="1">
      <c r="A165" t="s">
        <v>500</v>
      </c>
      <c r="B165" t="s">
        <v>501</v>
      </c>
      <c r="D165" s="43">
        <v>0</v>
      </c>
      <c r="E165" s="43">
        <v>0</v>
      </c>
      <c r="F165" s="43">
        <v>0</v>
      </c>
      <c r="G165">
        <f>SUM(D165:F165)</f>
        <v>0</v>
      </c>
      <c r="I165" s="22">
        <f>AVERAGE(D165:F165)</f>
        <v>0</v>
      </c>
      <c r="J165" s="6">
        <f>+IFR!AD165</f>
        <v>0</v>
      </c>
      <c r="K165" s="14">
        <f t="shared" si="37"/>
        <v>0.95</v>
      </c>
      <c r="L165" s="22">
        <f>+I165*K165</f>
        <v>0</v>
      </c>
      <c r="M165" s="14">
        <v>1</v>
      </c>
      <c r="N165" s="14">
        <v>1</v>
      </c>
      <c r="P165" s="22">
        <f>+L165*M165*N165</f>
        <v>0</v>
      </c>
      <c r="R165" s="3">
        <f t="shared" si="38"/>
        <v>0</v>
      </c>
      <c r="T165" s="5">
        <f>+R165*(assessment!$J$275*assessment!$E$3)</f>
        <v>0</v>
      </c>
      <c r="V165" s="6">
        <f>+T165/payroll!F165</f>
        <v>0</v>
      </c>
      <c r="X165" s="5">
        <f>IF(V165&lt;$X$2,T165, +payroll!F165 * $X$2)</f>
        <v>0</v>
      </c>
      <c r="Z165" s="5">
        <f>+T165-X165</f>
        <v>0</v>
      </c>
      <c r="AB165" t="e">
        <f t="shared" si="33"/>
        <v>#DIV/0!</v>
      </c>
    </row>
    <row r="166" spans="1:28" outlineLevel="1">
      <c r="A166" t="s">
        <v>254</v>
      </c>
      <c r="B166" t="s">
        <v>255</v>
      </c>
      <c r="D166" s="43">
        <v>3</v>
      </c>
      <c r="E166" s="43">
        <v>8</v>
      </c>
      <c r="F166" s="43">
        <v>4</v>
      </c>
      <c r="G166">
        <f t="shared" si="28"/>
        <v>15</v>
      </c>
      <c r="I166" s="22">
        <f t="shared" si="29"/>
        <v>5</v>
      </c>
      <c r="J166" s="6">
        <f>+IFR!AD166</f>
        <v>8.5477544134638581E-3</v>
      </c>
      <c r="K166" s="14">
        <f t="shared" ref="K166:K193" si="39">IF(+J166&lt;$E$270,$I$270,IF(J166&gt;$E$272,$I$272,$I$271))</f>
        <v>0.95</v>
      </c>
      <c r="L166" s="22">
        <f t="shared" si="30"/>
        <v>4.75</v>
      </c>
      <c r="M166" s="14">
        <v>1</v>
      </c>
      <c r="N166" s="14">
        <v>1</v>
      </c>
      <c r="P166" s="22">
        <f t="shared" si="31"/>
        <v>4.75</v>
      </c>
      <c r="R166" s="3">
        <f t="shared" si="38"/>
        <v>7.1499174623563145E-4</v>
      </c>
      <c r="T166" s="5">
        <f>+R166*(assessment!$J$275*assessment!$E$3)</f>
        <v>5455.2107125331804</v>
      </c>
      <c r="V166" s="6">
        <f>+T166/payroll!F166</f>
        <v>3.8283491637681343E-4</v>
      </c>
      <c r="X166" s="5">
        <f>IF(V166&lt;$X$2,T166, +payroll!F166 * $X$2)</f>
        <v>5455.2107125331804</v>
      </c>
      <c r="Z166" s="5">
        <f t="shared" si="32"/>
        <v>0</v>
      </c>
      <c r="AB166">
        <f t="shared" si="33"/>
        <v>1</v>
      </c>
    </row>
    <row r="167" spans="1:28" outlineLevel="1">
      <c r="A167" t="s">
        <v>256</v>
      </c>
      <c r="B167" t="s">
        <v>257</v>
      </c>
      <c r="D167" s="43">
        <v>0</v>
      </c>
      <c r="E167" s="43">
        <v>0</v>
      </c>
      <c r="F167" s="43">
        <v>0</v>
      </c>
      <c r="G167">
        <f t="shared" si="28"/>
        <v>0</v>
      </c>
      <c r="I167" s="22">
        <f t="shared" si="29"/>
        <v>0</v>
      </c>
      <c r="J167" s="6">
        <f>+IFR!AD167</f>
        <v>0</v>
      </c>
      <c r="K167" s="14">
        <f t="shared" si="39"/>
        <v>0.95</v>
      </c>
      <c r="L167" s="22">
        <f t="shared" si="30"/>
        <v>0</v>
      </c>
      <c r="M167" s="14">
        <v>1</v>
      </c>
      <c r="N167" s="14">
        <v>1</v>
      </c>
      <c r="P167" s="22">
        <f t="shared" si="31"/>
        <v>0</v>
      </c>
      <c r="R167" s="3">
        <f t="shared" si="38"/>
        <v>0</v>
      </c>
      <c r="T167" s="5">
        <f>+R167*(assessment!$J$275*assessment!$E$3)</f>
        <v>0</v>
      </c>
      <c r="V167" s="6">
        <f>+T167/payroll!F167</f>
        <v>0</v>
      </c>
      <c r="X167" s="5">
        <f>IF(V167&lt;$X$2,T167, +payroll!F167 * $X$2)</f>
        <v>0</v>
      </c>
      <c r="Z167" s="5">
        <f t="shared" si="32"/>
        <v>0</v>
      </c>
      <c r="AB167" t="e">
        <f t="shared" si="33"/>
        <v>#DIV/0!</v>
      </c>
    </row>
    <row r="168" spans="1:28" outlineLevel="1">
      <c r="A168" t="s">
        <v>258</v>
      </c>
      <c r="B168" t="s">
        <v>259</v>
      </c>
      <c r="D168" s="43">
        <v>0</v>
      </c>
      <c r="E168" s="43">
        <v>0</v>
      </c>
      <c r="F168" s="43">
        <v>0</v>
      </c>
      <c r="G168">
        <f t="shared" ref="G168:G231" si="40">SUM(D168:F168)</f>
        <v>0</v>
      </c>
      <c r="I168" s="22">
        <f t="shared" si="29"/>
        <v>0</v>
      </c>
      <c r="J168" s="6">
        <f>+IFR!AD168</f>
        <v>0</v>
      </c>
      <c r="K168" s="14">
        <f t="shared" si="39"/>
        <v>0.95</v>
      </c>
      <c r="L168" s="22">
        <f t="shared" si="30"/>
        <v>0</v>
      </c>
      <c r="M168" s="14">
        <v>1</v>
      </c>
      <c r="N168" s="14">
        <v>1</v>
      </c>
      <c r="P168" s="22">
        <f t="shared" ref="P168:P231" si="41">+L168*M168*N168</f>
        <v>0</v>
      </c>
      <c r="R168" s="3">
        <f t="shared" ref="R168:R199" si="42">+P168/$P$267</f>
        <v>0</v>
      </c>
      <c r="T168" s="5">
        <f>+R168*(assessment!$J$275*assessment!$E$3)</f>
        <v>0</v>
      </c>
      <c r="V168" s="6">
        <f>+T168/payroll!F168</f>
        <v>0</v>
      </c>
      <c r="X168" s="5">
        <f>IF(V168&lt;$X$2,T168, +payroll!F168 * $X$2)</f>
        <v>0</v>
      </c>
      <c r="Z168" s="5">
        <f t="shared" ref="Z168:Z231" si="43">+T168-X168</f>
        <v>0</v>
      </c>
      <c r="AB168" t="e">
        <f t="shared" ref="AB168:AB231" si="44">+X168/T168</f>
        <v>#DIV/0!</v>
      </c>
    </row>
    <row r="169" spans="1:28" outlineLevel="1">
      <c r="A169" t="s">
        <v>260</v>
      </c>
      <c r="B169" t="s">
        <v>261</v>
      </c>
      <c r="D169" s="43">
        <v>1</v>
      </c>
      <c r="E169" s="43">
        <v>0</v>
      </c>
      <c r="F169" s="43">
        <v>0</v>
      </c>
      <c r="G169">
        <f t="shared" si="40"/>
        <v>1</v>
      </c>
      <c r="I169" s="22">
        <f t="shared" ref="I169:I232" si="45">AVERAGE(D169:F169)</f>
        <v>0.33333333333333331</v>
      </c>
      <c r="J169" s="6">
        <f>+IFR!AD169</f>
        <v>1.6666666666666668E-3</v>
      </c>
      <c r="K169" s="14">
        <f t="shared" si="39"/>
        <v>0.95</v>
      </c>
      <c r="L169" s="22">
        <f t="shared" ref="L169:L232" si="46">+I169*K169</f>
        <v>0.31666666666666665</v>
      </c>
      <c r="M169" s="14">
        <v>1</v>
      </c>
      <c r="N169" s="14">
        <v>1</v>
      </c>
      <c r="P169" s="22">
        <f t="shared" si="41"/>
        <v>0.31666666666666665</v>
      </c>
      <c r="R169" s="3">
        <f t="shared" si="42"/>
        <v>4.7666116415708759E-5</v>
      </c>
      <c r="T169" s="5">
        <f>+R169*(assessment!$J$275*assessment!$E$3)</f>
        <v>363.68071416887864</v>
      </c>
      <c r="V169" s="6">
        <f>+T169/payroll!F169</f>
        <v>1.8793234181942964E-4</v>
      </c>
      <c r="X169" s="5">
        <f>IF(V169&lt;$X$2,T169, +payroll!F169 * $X$2)</f>
        <v>363.68071416887864</v>
      </c>
      <c r="Z169" s="5">
        <f t="shared" si="43"/>
        <v>0</v>
      </c>
      <c r="AB169">
        <f t="shared" si="44"/>
        <v>1</v>
      </c>
    </row>
    <row r="170" spans="1:28" outlineLevel="1">
      <c r="A170" t="s">
        <v>262</v>
      </c>
      <c r="B170" t="s">
        <v>263</v>
      </c>
      <c r="D170" s="43">
        <v>0</v>
      </c>
      <c r="E170" s="43">
        <v>0</v>
      </c>
      <c r="F170" s="43">
        <v>0</v>
      </c>
      <c r="G170">
        <f t="shared" si="40"/>
        <v>0</v>
      </c>
      <c r="I170" s="22">
        <f t="shared" si="45"/>
        <v>0</v>
      </c>
      <c r="J170" s="6">
        <f>+IFR!AD170</f>
        <v>0</v>
      </c>
      <c r="K170" s="14">
        <f t="shared" si="39"/>
        <v>0.95</v>
      </c>
      <c r="L170" s="22">
        <f t="shared" si="46"/>
        <v>0</v>
      </c>
      <c r="M170" s="14">
        <v>1</v>
      </c>
      <c r="N170" s="14">
        <v>1</v>
      </c>
      <c r="P170" s="22">
        <f t="shared" si="41"/>
        <v>0</v>
      </c>
      <c r="R170" s="3">
        <f t="shared" si="42"/>
        <v>0</v>
      </c>
      <c r="T170" s="5">
        <f>+R170*(assessment!$J$275*assessment!$E$3)</f>
        <v>0</v>
      </c>
      <c r="V170" s="6">
        <f>+T170/payroll!F170</f>
        <v>0</v>
      </c>
      <c r="X170" s="5">
        <f>IF(V170&lt;$X$2,T170, +payroll!F170 * $X$2)</f>
        <v>0</v>
      </c>
      <c r="Z170" s="5">
        <f t="shared" si="43"/>
        <v>0</v>
      </c>
      <c r="AB170" t="e">
        <f t="shared" si="44"/>
        <v>#DIV/0!</v>
      </c>
    </row>
    <row r="171" spans="1:28" outlineLevel="1">
      <c r="A171" t="s">
        <v>264</v>
      </c>
      <c r="B171" t="s">
        <v>265</v>
      </c>
      <c r="D171" s="43">
        <v>0</v>
      </c>
      <c r="E171" s="43">
        <v>2</v>
      </c>
      <c r="F171" s="43">
        <v>0</v>
      </c>
      <c r="G171">
        <f t="shared" si="40"/>
        <v>2</v>
      </c>
      <c r="I171" s="22">
        <f t="shared" si="45"/>
        <v>0.66666666666666663</v>
      </c>
      <c r="J171" s="6">
        <f>+IFR!AD171</f>
        <v>6.6666666666666671E-3</v>
      </c>
      <c r="K171" s="14">
        <f t="shared" si="39"/>
        <v>0.95</v>
      </c>
      <c r="L171" s="22">
        <f t="shared" si="46"/>
        <v>0.6333333333333333</v>
      </c>
      <c r="M171" s="14">
        <v>1</v>
      </c>
      <c r="N171" s="14">
        <v>1</v>
      </c>
      <c r="P171" s="22">
        <f t="shared" si="41"/>
        <v>0.6333333333333333</v>
      </c>
      <c r="R171" s="3">
        <f t="shared" si="42"/>
        <v>9.5332232831417518E-5</v>
      </c>
      <c r="T171" s="5">
        <f>+R171*(assessment!$J$275*assessment!$E$3)</f>
        <v>727.36142833775727</v>
      </c>
      <c r="V171" s="6">
        <f>+T171/payroll!F171</f>
        <v>5.5318304536258853E-4</v>
      </c>
      <c r="X171" s="5">
        <f>IF(V171&lt;$X$2,T171, +payroll!F171 * $X$2)</f>
        <v>727.36142833775727</v>
      </c>
      <c r="Z171" s="5">
        <f t="shared" si="43"/>
        <v>0</v>
      </c>
      <c r="AB171">
        <f t="shared" si="44"/>
        <v>1</v>
      </c>
    </row>
    <row r="172" spans="1:28" outlineLevel="1">
      <c r="A172" t="s">
        <v>266</v>
      </c>
      <c r="B172" t="s">
        <v>267</v>
      </c>
      <c r="D172" s="43">
        <v>0</v>
      </c>
      <c r="E172" s="43">
        <v>0</v>
      </c>
      <c r="F172" s="43">
        <v>0</v>
      </c>
      <c r="G172">
        <f t="shared" si="40"/>
        <v>0</v>
      </c>
      <c r="I172" s="22">
        <f t="shared" si="45"/>
        <v>0</v>
      </c>
      <c r="J172" s="6">
        <f>+IFR!AD172</f>
        <v>0</v>
      </c>
      <c r="K172" s="14">
        <f t="shared" si="39"/>
        <v>0.95</v>
      </c>
      <c r="L172" s="22">
        <f t="shared" si="46"/>
        <v>0</v>
      </c>
      <c r="M172" s="14">
        <v>1</v>
      </c>
      <c r="N172" s="14">
        <v>1</v>
      </c>
      <c r="P172" s="22">
        <f t="shared" si="41"/>
        <v>0</v>
      </c>
      <c r="R172" s="3">
        <f t="shared" si="42"/>
        <v>0</v>
      </c>
      <c r="T172" s="5">
        <f>+R172*(assessment!$J$275*assessment!$E$3)</f>
        <v>0</v>
      </c>
      <c r="V172" s="6">
        <f>+T172/payroll!F172</f>
        <v>0</v>
      </c>
      <c r="X172" s="5">
        <f>IF(V172&lt;$X$2,T172, +payroll!F172 * $X$2)</f>
        <v>0</v>
      </c>
      <c r="Z172" s="5">
        <f t="shared" si="43"/>
        <v>0</v>
      </c>
      <c r="AB172" t="e">
        <f t="shared" si="44"/>
        <v>#DIV/0!</v>
      </c>
    </row>
    <row r="173" spans="1:28" outlineLevel="1">
      <c r="A173" t="s">
        <v>268</v>
      </c>
      <c r="B173" t="s">
        <v>269</v>
      </c>
      <c r="D173" s="43">
        <v>9</v>
      </c>
      <c r="E173" s="43">
        <v>10</v>
      </c>
      <c r="F173" s="43">
        <v>29</v>
      </c>
      <c r="G173">
        <f t="shared" si="40"/>
        <v>48</v>
      </c>
      <c r="I173" s="22">
        <f t="shared" si="45"/>
        <v>16</v>
      </c>
      <c r="J173" s="6">
        <f>+IFR!AD173</f>
        <v>9.0494991847193104E-2</v>
      </c>
      <c r="K173" s="14">
        <f t="shared" si="39"/>
        <v>1.05</v>
      </c>
      <c r="L173" s="22">
        <f t="shared" si="46"/>
        <v>16.8</v>
      </c>
      <c r="M173" s="14">
        <v>1</v>
      </c>
      <c r="N173" s="14">
        <v>1</v>
      </c>
      <c r="P173" s="22">
        <f t="shared" si="41"/>
        <v>16.8</v>
      </c>
      <c r="R173" s="3">
        <f t="shared" si="42"/>
        <v>2.5288129130018122E-3</v>
      </c>
      <c r="T173" s="5">
        <f>+R173*(assessment!$J$275*assessment!$E$3)</f>
        <v>19294.218941169984</v>
      </c>
      <c r="V173" s="6">
        <f>+T173/payroll!F173</f>
        <v>4.6965587747198117E-3</v>
      </c>
      <c r="X173" s="5">
        <f>IF(V173&lt;$X$2,T173, +payroll!F173 * $X$2)</f>
        <v>19294.218941169984</v>
      </c>
      <c r="Z173" s="5">
        <f t="shared" si="43"/>
        <v>0</v>
      </c>
      <c r="AB173">
        <f t="shared" si="44"/>
        <v>1</v>
      </c>
    </row>
    <row r="174" spans="1:28" outlineLevel="1">
      <c r="A174" t="s">
        <v>270</v>
      </c>
      <c r="B174" t="s">
        <v>271</v>
      </c>
      <c r="D174" s="43">
        <v>0</v>
      </c>
      <c r="E174" s="43">
        <v>0</v>
      </c>
      <c r="F174" s="43">
        <v>0</v>
      </c>
      <c r="G174">
        <f t="shared" si="40"/>
        <v>0</v>
      </c>
      <c r="I174" s="22">
        <f t="shared" si="45"/>
        <v>0</v>
      </c>
      <c r="J174" s="6">
        <f>+IFR!AD174</f>
        <v>0</v>
      </c>
      <c r="K174" s="14">
        <f t="shared" si="39"/>
        <v>0.95</v>
      </c>
      <c r="L174" s="22">
        <f t="shared" si="46"/>
        <v>0</v>
      </c>
      <c r="M174" s="14">
        <v>1</v>
      </c>
      <c r="N174" s="14">
        <v>1</v>
      </c>
      <c r="P174" s="22">
        <f t="shared" si="41"/>
        <v>0</v>
      </c>
      <c r="R174" s="3">
        <f t="shared" si="42"/>
        <v>0</v>
      </c>
      <c r="T174" s="5">
        <f>+R174*(assessment!$J$275*assessment!$E$3)</f>
        <v>0</v>
      </c>
      <c r="V174" s="6">
        <f>+T174/payroll!F174</f>
        <v>0</v>
      </c>
      <c r="X174" s="5">
        <f>IF(V174&lt;$X$2,T174, +payroll!F174 * $X$2)</f>
        <v>0</v>
      </c>
      <c r="Z174" s="5">
        <f t="shared" si="43"/>
        <v>0</v>
      </c>
      <c r="AB174" t="e">
        <f t="shared" si="44"/>
        <v>#DIV/0!</v>
      </c>
    </row>
    <row r="175" spans="1:28" outlineLevel="1">
      <c r="A175" t="s">
        <v>272</v>
      </c>
      <c r="B175" t="s">
        <v>273</v>
      </c>
      <c r="D175" s="43">
        <v>0</v>
      </c>
      <c r="E175" s="43">
        <v>0</v>
      </c>
      <c r="F175" s="43">
        <v>0</v>
      </c>
      <c r="G175">
        <f t="shared" si="40"/>
        <v>0</v>
      </c>
      <c r="I175" s="22">
        <f t="shared" si="45"/>
        <v>0</v>
      </c>
      <c r="J175" s="6">
        <f>+IFR!AD175</f>
        <v>0</v>
      </c>
      <c r="K175" s="14">
        <f t="shared" si="39"/>
        <v>0.95</v>
      </c>
      <c r="L175" s="22">
        <f t="shared" si="46"/>
        <v>0</v>
      </c>
      <c r="M175" s="14">
        <v>1</v>
      </c>
      <c r="N175" s="14">
        <v>1</v>
      </c>
      <c r="P175" s="22">
        <f t="shared" si="41"/>
        <v>0</v>
      </c>
      <c r="R175" s="3">
        <f t="shared" si="42"/>
        <v>0</v>
      </c>
      <c r="T175" s="5">
        <f>+R175*(assessment!$J$275*assessment!$E$3)</f>
        <v>0</v>
      </c>
      <c r="V175" s="6">
        <f>+T175/payroll!F175</f>
        <v>0</v>
      </c>
      <c r="X175" s="5">
        <f>IF(V175&lt;$X$2,T175, +payroll!F175 * $X$2)</f>
        <v>0</v>
      </c>
      <c r="Z175" s="5">
        <f t="shared" si="43"/>
        <v>0</v>
      </c>
      <c r="AB175" t="e">
        <f t="shared" si="44"/>
        <v>#DIV/0!</v>
      </c>
    </row>
    <row r="176" spans="1:28" outlineLevel="1">
      <c r="A176" t="s">
        <v>274</v>
      </c>
      <c r="B176" t="s">
        <v>275</v>
      </c>
      <c r="D176" s="43">
        <v>0</v>
      </c>
      <c r="E176" s="43">
        <v>0</v>
      </c>
      <c r="F176" s="43">
        <v>0</v>
      </c>
      <c r="G176">
        <f t="shared" si="40"/>
        <v>0</v>
      </c>
      <c r="I176" s="22">
        <f t="shared" si="45"/>
        <v>0</v>
      </c>
      <c r="J176" s="6">
        <f>+IFR!AD176</f>
        <v>0</v>
      </c>
      <c r="K176" s="14">
        <f t="shared" si="39"/>
        <v>0.95</v>
      </c>
      <c r="L176" s="22">
        <f t="shared" si="46"/>
        <v>0</v>
      </c>
      <c r="M176" s="14">
        <v>1</v>
      </c>
      <c r="N176" s="14">
        <v>1</v>
      </c>
      <c r="P176" s="22">
        <f t="shared" si="41"/>
        <v>0</v>
      </c>
      <c r="R176" s="3">
        <f t="shared" si="42"/>
        <v>0</v>
      </c>
      <c r="T176" s="5">
        <f>+R176*(assessment!$J$275*assessment!$E$3)</f>
        <v>0</v>
      </c>
      <c r="V176" s="6">
        <f>+T176/payroll!F176</f>
        <v>0</v>
      </c>
      <c r="X176" s="5">
        <f>IF(V176&lt;$X$2,T176, +payroll!F176 * $X$2)</f>
        <v>0</v>
      </c>
      <c r="Z176" s="5">
        <f t="shared" si="43"/>
        <v>0</v>
      </c>
      <c r="AB176" t="e">
        <f t="shared" si="44"/>
        <v>#DIV/0!</v>
      </c>
    </row>
    <row r="177" spans="1:28" outlineLevel="1">
      <c r="A177" t="s">
        <v>276</v>
      </c>
      <c r="B177" t="s">
        <v>277</v>
      </c>
      <c r="D177" s="43">
        <v>0</v>
      </c>
      <c r="E177" s="43">
        <v>0</v>
      </c>
      <c r="F177" s="43">
        <v>0</v>
      </c>
      <c r="G177">
        <f t="shared" si="40"/>
        <v>0</v>
      </c>
      <c r="I177" s="22">
        <f t="shared" si="45"/>
        <v>0</v>
      </c>
      <c r="J177" s="6">
        <f>+IFR!AD177</f>
        <v>0</v>
      </c>
      <c r="K177" s="14">
        <f t="shared" si="39"/>
        <v>0.95</v>
      </c>
      <c r="L177" s="22">
        <f t="shared" si="46"/>
        <v>0</v>
      </c>
      <c r="M177" s="14">
        <v>1</v>
      </c>
      <c r="N177" s="14">
        <v>1</v>
      </c>
      <c r="P177" s="22">
        <f t="shared" si="41"/>
        <v>0</v>
      </c>
      <c r="R177" s="3">
        <f t="shared" si="42"/>
        <v>0</v>
      </c>
      <c r="T177" s="5">
        <f>+R177*(assessment!$J$275*assessment!$E$3)</f>
        <v>0</v>
      </c>
      <c r="V177" s="6">
        <f>+T177/payroll!F177</f>
        <v>0</v>
      </c>
      <c r="X177" s="5">
        <f>IF(V177&lt;$X$2,T177, +payroll!F177 * $X$2)</f>
        <v>0</v>
      </c>
      <c r="Z177" s="5">
        <f t="shared" si="43"/>
        <v>0</v>
      </c>
      <c r="AB177" t="e">
        <f t="shared" si="44"/>
        <v>#DIV/0!</v>
      </c>
    </row>
    <row r="178" spans="1:28" outlineLevel="1">
      <c r="A178" t="s">
        <v>278</v>
      </c>
      <c r="B178" t="s">
        <v>279</v>
      </c>
      <c r="D178" s="43">
        <v>0</v>
      </c>
      <c r="E178" s="43">
        <v>0</v>
      </c>
      <c r="F178" s="43">
        <v>0</v>
      </c>
      <c r="G178">
        <f t="shared" si="40"/>
        <v>0</v>
      </c>
      <c r="I178" s="22">
        <f t="shared" si="45"/>
        <v>0</v>
      </c>
      <c r="J178" s="6">
        <f>+IFR!AD178</f>
        <v>0</v>
      </c>
      <c r="K178" s="14">
        <f t="shared" si="39"/>
        <v>0.95</v>
      </c>
      <c r="L178" s="22">
        <f t="shared" si="46"/>
        <v>0</v>
      </c>
      <c r="M178" s="14">
        <v>1</v>
      </c>
      <c r="N178" s="14">
        <v>1</v>
      </c>
      <c r="P178" s="22">
        <f t="shared" si="41"/>
        <v>0</v>
      </c>
      <c r="R178" s="3">
        <f t="shared" si="42"/>
        <v>0</v>
      </c>
      <c r="T178" s="5">
        <f>+R178*(assessment!$J$275*assessment!$E$3)</f>
        <v>0</v>
      </c>
      <c r="V178" s="6">
        <f>+T178/payroll!F178</f>
        <v>0</v>
      </c>
      <c r="X178" s="5">
        <f>IF(V178&lt;$X$2,T178, +payroll!F178 * $X$2)</f>
        <v>0</v>
      </c>
      <c r="Z178" s="5">
        <f t="shared" si="43"/>
        <v>0</v>
      </c>
      <c r="AB178" t="e">
        <f t="shared" si="44"/>
        <v>#DIV/0!</v>
      </c>
    </row>
    <row r="179" spans="1:28" outlineLevel="1">
      <c r="A179" t="s">
        <v>280</v>
      </c>
      <c r="B179" t="s">
        <v>281</v>
      </c>
      <c r="D179" s="43">
        <v>1</v>
      </c>
      <c r="E179" s="43">
        <v>3</v>
      </c>
      <c r="F179" s="43">
        <v>0</v>
      </c>
      <c r="G179">
        <f t="shared" si="40"/>
        <v>4</v>
      </c>
      <c r="I179" s="22">
        <f t="shared" si="45"/>
        <v>1.3333333333333333</v>
      </c>
      <c r="J179" s="6">
        <f>+IFR!AD179</f>
        <v>1.1666666666666665E-2</v>
      </c>
      <c r="K179" s="14">
        <f t="shared" si="39"/>
        <v>0.95</v>
      </c>
      <c r="L179" s="22">
        <f t="shared" si="46"/>
        <v>1.2666666666666666</v>
      </c>
      <c r="M179" s="14">
        <v>1</v>
      </c>
      <c r="N179" s="14">
        <v>1</v>
      </c>
      <c r="P179" s="22">
        <f t="shared" si="41"/>
        <v>1.2666666666666666</v>
      </c>
      <c r="R179" s="3">
        <f t="shared" si="42"/>
        <v>1.9066446566283504E-4</v>
      </c>
      <c r="T179" s="5">
        <f>+R179*(assessment!$J$275*assessment!$E$3)</f>
        <v>1454.7228566755145</v>
      </c>
      <c r="V179" s="6">
        <f>+T179/payroll!F179</f>
        <v>5.1032449149169168E-4</v>
      </c>
      <c r="X179" s="5">
        <f>IF(V179&lt;$X$2,T179, +payroll!F179 * $X$2)</f>
        <v>1454.7228566755145</v>
      </c>
      <c r="Z179" s="5">
        <f t="shared" si="43"/>
        <v>0</v>
      </c>
      <c r="AB179">
        <f t="shared" si="44"/>
        <v>1</v>
      </c>
    </row>
    <row r="180" spans="1:28" outlineLevel="1">
      <c r="A180" t="s">
        <v>282</v>
      </c>
      <c r="B180" t="s">
        <v>283</v>
      </c>
      <c r="D180" s="43">
        <v>0</v>
      </c>
      <c r="E180" s="43">
        <v>2</v>
      </c>
      <c r="F180" s="43">
        <v>0</v>
      </c>
      <c r="G180">
        <f t="shared" si="40"/>
        <v>2</v>
      </c>
      <c r="I180" s="22">
        <f t="shared" si="45"/>
        <v>0.66666666666666663</v>
      </c>
      <c r="J180" s="6">
        <f>+IFR!AD180</f>
        <v>6.6666666666666671E-3</v>
      </c>
      <c r="K180" s="14">
        <f t="shared" si="39"/>
        <v>0.95</v>
      </c>
      <c r="L180" s="22">
        <f t="shared" si="46"/>
        <v>0.6333333333333333</v>
      </c>
      <c r="M180" s="14">
        <v>1</v>
      </c>
      <c r="N180" s="14">
        <v>1</v>
      </c>
      <c r="P180" s="22">
        <f t="shared" si="41"/>
        <v>0.6333333333333333</v>
      </c>
      <c r="R180" s="3">
        <f t="shared" si="42"/>
        <v>9.5332232831417518E-5</v>
      </c>
      <c r="T180" s="5">
        <f>+R180*(assessment!$J$275*assessment!$E$3)</f>
        <v>727.36142833775727</v>
      </c>
      <c r="V180" s="6">
        <f>+T180/payroll!F180</f>
        <v>6.7371617931880491E-4</v>
      </c>
      <c r="X180" s="5">
        <f>IF(V180&lt;$X$2,T180, +payroll!F180 * $X$2)</f>
        <v>727.36142833775727</v>
      </c>
      <c r="Z180" s="5">
        <f t="shared" si="43"/>
        <v>0</v>
      </c>
      <c r="AB180">
        <f t="shared" si="44"/>
        <v>1</v>
      </c>
    </row>
    <row r="181" spans="1:28" outlineLevel="1">
      <c r="A181" t="s">
        <v>284</v>
      </c>
      <c r="B181" t="s">
        <v>285</v>
      </c>
      <c r="D181" s="43">
        <v>0</v>
      </c>
      <c r="E181" s="43">
        <v>0</v>
      </c>
      <c r="F181" s="43">
        <v>0</v>
      </c>
      <c r="G181">
        <f t="shared" si="40"/>
        <v>0</v>
      </c>
      <c r="I181" s="22">
        <f t="shared" si="45"/>
        <v>0</v>
      </c>
      <c r="J181" s="6">
        <f>+IFR!AD181</f>
        <v>0</v>
      </c>
      <c r="K181" s="14">
        <f t="shared" si="39"/>
        <v>0.95</v>
      </c>
      <c r="L181" s="22">
        <f t="shared" si="46"/>
        <v>0</v>
      </c>
      <c r="M181" s="14">
        <v>1</v>
      </c>
      <c r="N181" s="14">
        <v>1</v>
      </c>
      <c r="P181" s="22">
        <f t="shared" si="41"/>
        <v>0</v>
      </c>
      <c r="R181" s="3">
        <f t="shared" si="42"/>
        <v>0</v>
      </c>
      <c r="T181" s="5">
        <f>+R181*(assessment!$J$275*assessment!$E$3)</f>
        <v>0</v>
      </c>
      <c r="V181" s="6">
        <f>+T181/payroll!F181</f>
        <v>0</v>
      </c>
      <c r="X181" s="5">
        <f>IF(V181&lt;$X$2,T181, +payroll!F181 * $X$2)</f>
        <v>0</v>
      </c>
      <c r="Z181" s="5">
        <f t="shared" si="43"/>
        <v>0</v>
      </c>
      <c r="AB181" t="e">
        <f t="shared" si="44"/>
        <v>#DIV/0!</v>
      </c>
    </row>
    <row r="182" spans="1:28" outlineLevel="1">
      <c r="A182" t="s">
        <v>286</v>
      </c>
      <c r="B182" t="s">
        <v>287</v>
      </c>
      <c r="D182" s="43">
        <v>1</v>
      </c>
      <c r="E182" s="43">
        <v>1</v>
      </c>
      <c r="F182" s="43">
        <v>0</v>
      </c>
      <c r="G182">
        <f t="shared" si="40"/>
        <v>2</v>
      </c>
      <c r="I182" s="22">
        <f t="shared" si="45"/>
        <v>0.66666666666666663</v>
      </c>
      <c r="J182" s="6">
        <f>+IFR!AD182</f>
        <v>5.0000000000000001E-3</v>
      </c>
      <c r="K182" s="14">
        <f t="shared" si="39"/>
        <v>0.95</v>
      </c>
      <c r="L182" s="22">
        <f t="shared" si="46"/>
        <v>0.6333333333333333</v>
      </c>
      <c r="M182" s="14">
        <v>1</v>
      </c>
      <c r="N182" s="14">
        <v>1</v>
      </c>
      <c r="P182" s="22">
        <f t="shared" si="41"/>
        <v>0.6333333333333333</v>
      </c>
      <c r="R182" s="3">
        <f t="shared" si="42"/>
        <v>9.5332232831417518E-5</v>
      </c>
      <c r="T182" s="5">
        <f>+R182*(assessment!$J$275*assessment!$E$3)</f>
        <v>727.36142833775727</v>
      </c>
      <c r="V182" s="6">
        <f>+T182/payroll!F182</f>
        <v>5.3291752702169706E-4</v>
      </c>
      <c r="X182" s="5">
        <f>IF(V182&lt;$X$2,T182, +payroll!F182 * $X$2)</f>
        <v>727.36142833775727</v>
      </c>
      <c r="Z182" s="5">
        <f t="shared" si="43"/>
        <v>0</v>
      </c>
      <c r="AB182">
        <f t="shared" si="44"/>
        <v>1</v>
      </c>
    </row>
    <row r="183" spans="1:28" outlineLevel="1">
      <c r="A183" t="s">
        <v>288</v>
      </c>
      <c r="B183" t="s">
        <v>289</v>
      </c>
      <c r="D183" s="43">
        <v>0</v>
      </c>
      <c r="E183" s="43">
        <v>0</v>
      </c>
      <c r="F183" s="43">
        <v>1</v>
      </c>
      <c r="G183">
        <f t="shared" si="40"/>
        <v>1</v>
      </c>
      <c r="I183" s="22">
        <f t="shared" si="45"/>
        <v>0.33333333333333331</v>
      </c>
      <c r="J183" s="6">
        <f>+IFR!AD183</f>
        <v>5.0000000000000001E-3</v>
      </c>
      <c r="K183" s="14">
        <f t="shared" si="39"/>
        <v>0.95</v>
      </c>
      <c r="L183" s="22">
        <f t="shared" si="46"/>
        <v>0.31666666666666665</v>
      </c>
      <c r="M183" s="14">
        <v>1</v>
      </c>
      <c r="N183" s="14">
        <v>1</v>
      </c>
      <c r="P183" s="22">
        <f t="shared" si="41"/>
        <v>0.31666666666666665</v>
      </c>
      <c r="R183" s="3">
        <f t="shared" si="42"/>
        <v>4.7666116415708759E-5</v>
      </c>
      <c r="T183" s="5">
        <f>+R183*(assessment!$J$275*assessment!$E$3)</f>
        <v>363.68071416887864</v>
      </c>
      <c r="V183" s="6">
        <f>+T183/payroll!F183</f>
        <v>3.0503169516197517E-4</v>
      </c>
      <c r="X183" s="5">
        <f>IF(V183&lt;$X$2,T183, +payroll!F183 * $X$2)</f>
        <v>363.68071416887864</v>
      </c>
      <c r="Z183" s="5">
        <f t="shared" si="43"/>
        <v>0</v>
      </c>
      <c r="AB183">
        <f t="shared" si="44"/>
        <v>1</v>
      </c>
    </row>
    <row r="184" spans="1:28" outlineLevel="1">
      <c r="A184" t="s">
        <v>290</v>
      </c>
      <c r="B184" t="s">
        <v>291</v>
      </c>
      <c r="D184" s="43">
        <v>0</v>
      </c>
      <c r="E184" s="43">
        <v>1</v>
      </c>
      <c r="F184" s="43">
        <v>0</v>
      </c>
      <c r="G184">
        <f t="shared" si="40"/>
        <v>1</v>
      </c>
      <c r="I184" s="22">
        <f t="shared" si="45"/>
        <v>0.33333333333333331</v>
      </c>
      <c r="J184" s="6">
        <f>+IFR!AD184</f>
        <v>3.3333333333333335E-3</v>
      </c>
      <c r="K184" s="14">
        <f t="shared" si="39"/>
        <v>0.95</v>
      </c>
      <c r="L184" s="22">
        <f t="shared" si="46"/>
        <v>0.31666666666666665</v>
      </c>
      <c r="M184" s="14">
        <v>1</v>
      </c>
      <c r="N184" s="14">
        <v>1</v>
      </c>
      <c r="P184" s="22">
        <f t="shared" si="41"/>
        <v>0.31666666666666665</v>
      </c>
      <c r="R184" s="3">
        <f t="shared" si="42"/>
        <v>4.7666116415708759E-5</v>
      </c>
      <c r="T184" s="5">
        <f>+R184*(assessment!$J$275*assessment!$E$3)</f>
        <v>363.68071416887864</v>
      </c>
      <c r="V184" s="6">
        <f>+T184/payroll!F184</f>
        <v>5.0020753365718877E-4</v>
      </c>
      <c r="X184" s="5">
        <f>IF(V184&lt;$X$2,T184, +payroll!F184 * $X$2)</f>
        <v>363.68071416887864</v>
      </c>
      <c r="Z184" s="5">
        <f t="shared" si="43"/>
        <v>0</v>
      </c>
      <c r="AB184">
        <f t="shared" si="44"/>
        <v>1</v>
      </c>
    </row>
    <row r="185" spans="1:28" outlineLevel="1">
      <c r="A185" t="s">
        <v>292</v>
      </c>
      <c r="B185" t="s">
        <v>293</v>
      </c>
      <c r="D185" s="43">
        <v>0</v>
      </c>
      <c r="E185" s="43">
        <v>0</v>
      </c>
      <c r="F185" s="43">
        <v>0</v>
      </c>
      <c r="G185">
        <f t="shared" si="40"/>
        <v>0</v>
      </c>
      <c r="I185" s="22">
        <f t="shared" si="45"/>
        <v>0</v>
      </c>
      <c r="J185" s="6">
        <f>+IFR!AD185</f>
        <v>0</v>
      </c>
      <c r="K185" s="14">
        <f t="shared" si="39"/>
        <v>0.95</v>
      </c>
      <c r="L185" s="22">
        <f t="shared" si="46"/>
        <v>0</v>
      </c>
      <c r="M185" s="14">
        <v>1</v>
      </c>
      <c r="N185" s="14">
        <v>1</v>
      </c>
      <c r="P185" s="22">
        <f t="shared" si="41"/>
        <v>0</v>
      </c>
      <c r="R185" s="3">
        <f t="shared" si="42"/>
        <v>0</v>
      </c>
      <c r="T185" s="5">
        <f>+R185*(assessment!$J$275*assessment!$E$3)</f>
        <v>0</v>
      </c>
      <c r="V185" s="6">
        <f>+T185/payroll!F185</f>
        <v>0</v>
      </c>
      <c r="X185" s="5">
        <f>IF(V185&lt;$X$2,T185, +payroll!F185 * $X$2)</f>
        <v>0</v>
      </c>
      <c r="Z185" s="5">
        <f t="shared" si="43"/>
        <v>0</v>
      </c>
      <c r="AB185" t="e">
        <f t="shared" si="44"/>
        <v>#DIV/0!</v>
      </c>
    </row>
    <row r="186" spans="1:28" outlineLevel="1">
      <c r="A186" t="s">
        <v>294</v>
      </c>
      <c r="B186" t="s">
        <v>295</v>
      </c>
      <c r="D186" s="43">
        <v>0</v>
      </c>
      <c r="E186" s="43">
        <v>0</v>
      </c>
      <c r="F186" s="43">
        <v>0</v>
      </c>
      <c r="G186">
        <f t="shared" si="40"/>
        <v>0</v>
      </c>
      <c r="I186" s="22">
        <f t="shared" si="45"/>
        <v>0</v>
      </c>
      <c r="J186" s="6">
        <f>+IFR!AD186</f>
        <v>0</v>
      </c>
      <c r="K186" s="14">
        <f t="shared" si="39"/>
        <v>0.95</v>
      </c>
      <c r="L186" s="22">
        <f t="shared" si="46"/>
        <v>0</v>
      </c>
      <c r="M186" s="14">
        <v>1</v>
      </c>
      <c r="N186" s="14">
        <v>1</v>
      </c>
      <c r="P186" s="22">
        <f t="shared" si="41"/>
        <v>0</v>
      </c>
      <c r="R186" s="3">
        <f t="shared" si="42"/>
        <v>0</v>
      </c>
      <c r="T186" s="5">
        <f>+R186*(assessment!$J$275*assessment!$E$3)</f>
        <v>0</v>
      </c>
      <c r="V186" s="6">
        <f>+T186/payroll!F186</f>
        <v>0</v>
      </c>
      <c r="X186" s="5">
        <f>IF(V186&lt;$X$2,T186, +payroll!F186 * $X$2)</f>
        <v>0</v>
      </c>
      <c r="Z186" s="5">
        <f t="shared" si="43"/>
        <v>0</v>
      </c>
      <c r="AB186" t="e">
        <f t="shared" si="44"/>
        <v>#DIV/0!</v>
      </c>
    </row>
    <row r="187" spans="1:28" outlineLevel="1">
      <c r="A187" t="s">
        <v>296</v>
      </c>
      <c r="B187" t="s">
        <v>297</v>
      </c>
      <c r="D187" s="43">
        <v>11</v>
      </c>
      <c r="E187" s="43">
        <v>11</v>
      </c>
      <c r="F187" s="43">
        <v>14</v>
      </c>
      <c r="G187">
        <f t="shared" si="40"/>
        <v>36</v>
      </c>
      <c r="I187" s="22">
        <f t="shared" si="45"/>
        <v>12</v>
      </c>
      <c r="J187" s="6">
        <f>+IFR!AD187</f>
        <v>1.518187932018529E-2</v>
      </c>
      <c r="K187" s="14">
        <f t="shared" si="39"/>
        <v>0.95</v>
      </c>
      <c r="L187" s="22">
        <f t="shared" si="46"/>
        <v>11.399999999999999</v>
      </c>
      <c r="M187" s="14">
        <v>1</v>
      </c>
      <c r="N187" s="14">
        <v>1</v>
      </c>
      <c r="P187" s="22">
        <f t="shared" si="41"/>
        <v>11.399999999999999</v>
      </c>
      <c r="R187" s="3">
        <f t="shared" si="42"/>
        <v>1.7159801909655153E-3</v>
      </c>
      <c r="T187" s="5">
        <f>+R187*(assessment!$J$275*assessment!$E$3)</f>
        <v>13092.505710079631</v>
      </c>
      <c r="V187" s="6">
        <f>+T187/payroll!F187</f>
        <v>7.7343276406958159E-4</v>
      </c>
      <c r="X187" s="5">
        <f>IF(V187&lt;$X$2,T187, +payroll!F187 * $X$2)</f>
        <v>13092.505710079631</v>
      </c>
      <c r="Z187" s="5">
        <f t="shared" si="43"/>
        <v>0</v>
      </c>
      <c r="AB187">
        <f t="shared" si="44"/>
        <v>1</v>
      </c>
    </row>
    <row r="188" spans="1:28" outlineLevel="1">
      <c r="A188" t="s">
        <v>298</v>
      </c>
      <c r="B188" t="s">
        <v>299</v>
      </c>
      <c r="D188" s="43">
        <v>0</v>
      </c>
      <c r="E188" s="43">
        <v>0</v>
      </c>
      <c r="F188" s="43">
        <v>0</v>
      </c>
      <c r="G188">
        <f t="shared" si="40"/>
        <v>0</v>
      </c>
      <c r="I188" s="22">
        <f t="shared" si="45"/>
        <v>0</v>
      </c>
      <c r="J188" s="6">
        <f>+IFR!AD188</f>
        <v>0</v>
      </c>
      <c r="K188" s="14">
        <f t="shared" si="39"/>
        <v>0.95</v>
      </c>
      <c r="L188" s="22">
        <f t="shared" si="46"/>
        <v>0</v>
      </c>
      <c r="M188" s="14">
        <v>1</v>
      </c>
      <c r="N188" s="14">
        <v>1</v>
      </c>
      <c r="P188" s="22">
        <f t="shared" si="41"/>
        <v>0</v>
      </c>
      <c r="R188" s="3">
        <f t="shared" si="42"/>
        <v>0</v>
      </c>
      <c r="T188" s="5">
        <f>+R188*(assessment!$J$275*assessment!$E$3)</f>
        <v>0</v>
      </c>
      <c r="V188" s="6">
        <f>+T188/payroll!F188</f>
        <v>0</v>
      </c>
      <c r="X188" s="5">
        <f>IF(V188&lt;$X$2,T188, +payroll!F188 * $X$2)</f>
        <v>0</v>
      </c>
      <c r="Z188" s="5">
        <f t="shared" si="43"/>
        <v>0</v>
      </c>
      <c r="AB188" t="e">
        <f t="shared" si="44"/>
        <v>#DIV/0!</v>
      </c>
    </row>
    <row r="189" spans="1:28" outlineLevel="1">
      <c r="A189" t="s">
        <v>300</v>
      </c>
      <c r="B189" t="s">
        <v>301</v>
      </c>
      <c r="D189" s="43">
        <v>0</v>
      </c>
      <c r="E189" s="43">
        <v>0</v>
      </c>
      <c r="F189" s="43">
        <v>0</v>
      </c>
      <c r="G189">
        <f t="shared" si="40"/>
        <v>0</v>
      </c>
      <c r="I189" s="22">
        <f t="shared" si="45"/>
        <v>0</v>
      </c>
      <c r="J189" s="6">
        <f>+IFR!AD189</f>
        <v>0</v>
      </c>
      <c r="K189" s="14">
        <f t="shared" si="39"/>
        <v>0.95</v>
      </c>
      <c r="L189" s="22">
        <f t="shared" si="46"/>
        <v>0</v>
      </c>
      <c r="M189" s="14">
        <v>1</v>
      </c>
      <c r="N189" s="14">
        <v>1</v>
      </c>
      <c r="P189" s="22">
        <f t="shared" si="41"/>
        <v>0</v>
      </c>
      <c r="R189" s="3">
        <f t="shared" si="42"/>
        <v>0</v>
      </c>
      <c r="T189" s="5">
        <f>+R189*(assessment!$J$275*assessment!$E$3)</f>
        <v>0</v>
      </c>
      <c r="V189" s="6">
        <f>+T189/payroll!F189</f>
        <v>0</v>
      </c>
      <c r="X189" s="5">
        <f>IF(V189&lt;$X$2,T189, +payroll!F189 * $X$2)</f>
        <v>0</v>
      </c>
      <c r="Z189" s="5">
        <f t="shared" si="43"/>
        <v>0</v>
      </c>
      <c r="AB189" t="e">
        <f t="shared" si="44"/>
        <v>#DIV/0!</v>
      </c>
    </row>
    <row r="190" spans="1:28" outlineLevel="1">
      <c r="A190" t="s">
        <v>302</v>
      </c>
      <c r="B190" t="s">
        <v>303</v>
      </c>
      <c r="D190" s="43">
        <v>0</v>
      </c>
      <c r="E190" s="43">
        <v>0</v>
      </c>
      <c r="F190" s="43">
        <v>0</v>
      </c>
      <c r="G190">
        <f t="shared" si="40"/>
        <v>0</v>
      </c>
      <c r="I190" s="22">
        <f t="shared" si="45"/>
        <v>0</v>
      </c>
      <c r="J190" s="6">
        <f>+IFR!AD190</f>
        <v>0</v>
      </c>
      <c r="K190" s="14">
        <f t="shared" si="39"/>
        <v>0.95</v>
      </c>
      <c r="L190" s="22">
        <f t="shared" si="46"/>
        <v>0</v>
      </c>
      <c r="M190" s="14">
        <v>1</v>
      </c>
      <c r="N190" s="14">
        <v>1</v>
      </c>
      <c r="P190" s="22">
        <f t="shared" si="41"/>
        <v>0</v>
      </c>
      <c r="R190" s="3">
        <f t="shared" si="42"/>
        <v>0</v>
      </c>
      <c r="T190" s="5">
        <f>+R190*(assessment!$J$275*assessment!$E$3)</f>
        <v>0</v>
      </c>
      <c r="V190" s="6">
        <f>+T190/payroll!F190</f>
        <v>0</v>
      </c>
      <c r="X190" s="5">
        <f>IF(V190&lt;$X$2,T190, +payroll!F190 * $X$2)</f>
        <v>0</v>
      </c>
      <c r="Z190" s="5">
        <f t="shared" si="43"/>
        <v>0</v>
      </c>
      <c r="AB190" t="e">
        <f t="shared" si="44"/>
        <v>#DIV/0!</v>
      </c>
    </row>
    <row r="191" spans="1:28" outlineLevel="1">
      <c r="A191" t="s">
        <v>304</v>
      </c>
      <c r="B191" t="s">
        <v>305</v>
      </c>
      <c r="D191" s="43">
        <v>5</v>
      </c>
      <c r="E191" s="43">
        <v>2</v>
      </c>
      <c r="F191" s="43">
        <v>1</v>
      </c>
      <c r="G191">
        <f t="shared" si="40"/>
        <v>8</v>
      </c>
      <c r="I191" s="22">
        <f t="shared" si="45"/>
        <v>2.6666666666666665</v>
      </c>
      <c r="J191" s="6">
        <f>+IFR!AD191</f>
        <v>9.2942734065423627E-3</v>
      </c>
      <c r="K191" s="14">
        <f t="shared" si="39"/>
        <v>0.95</v>
      </c>
      <c r="L191" s="22">
        <f t="shared" si="46"/>
        <v>2.5333333333333332</v>
      </c>
      <c r="M191" s="14">
        <v>1</v>
      </c>
      <c r="N191" s="14">
        <v>1</v>
      </c>
      <c r="P191" s="22">
        <f t="shared" si="41"/>
        <v>2.5333333333333332</v>
      </c>
      <c r="R191" s="3">
        <f t="shared" si="42"/>
        <v>3.8132893132567007E-4</v>
      </c>
      <c r="T191" s="5">
        <f>+R191*(assessment!$J$275*assessment!$E$3)</f>
        <v>2909.4457133510291</v>
      </c>
      <c r="V191" s="6">
        <f>+T191/payroll!F191</f>
        <v>6.1239628800976477E-4</v>
      </c>
      <c r="X191" s="5">
        <f>IF(V191&lt;$X$2,T191, +payroll!F191 * $X$2)</f>
        <v>2909.4457133510291</v>
      </c>
      <c r="Z191" s="5">
        <f t="shared" si="43"/>
        <v>0</v>
      </c>
      <c r="AB191">
        <f t="shared" si="44"/>
        <v>1</v>
      </c>
    </row>
    <row r="192" spans="1:28" outlineLevel="1">
      <c r="A192" t="s">
        <v>306</v>
      </c>
      <c r="B192" t="s">
        <v>307</v>
      </c>
      <c r="D192" s="43">
        <v>0</v>
      </c>
      <c r="E192" s="43">
        <v>0</v>
      </c>
      <c r="F192" s="43">
        <v>0</v>
      </c>
      <c r="G192">
        <f t="shared" si="40"/>
        <v>0</v>
      </c>
      <c r="I192" s="22">
        <f t="shared" si="45"/>
        <v>0</v>
      </c>
      <c r="J192" s="6">
        <f>+IFR!AD192</f>
        <v>0</v>
      </c>
      <c r="K192" s="14">
        <f t="shared" si="39"/>
        <v>0.95</v>
      </c>
      <c r="L192" s="22">
        <f t="shared" si="46"/>
        <v>0</v>
      </c>
      <c r="M192" s="14">
        <v>1</v>
      </c>
      <c r="N192" s="14">
        <v>1</v>
      </c>
      <c r="P192" s="22">
        <f t="shared" si="41"/>
        <v>0</v>
      </c>
      <c r="R192" s="3">
        <f t="shared" si="42"/>
        <v>0</v>
      </c>
      <c r="T192" s="5">
        <f>+R192*(assessment!$J$275*assessment!$E$3)</f>
        <v>0</v>
      </c>
      <c r="V192" s="6">
        <f>+T192/payroll!F192</f>
        <v>0</v>
      </c>
      <c r="X192" s="5">
        <f>IF(V192&lt;$X$2,T192, +payroll!F192 * $X$2)</f>
        <v>0</v>
      </c>
      <c r="Z192" s="5">
        <f t="shared" si="43"/>
        <v>0</v>
      </c>
      <c r="AB192" t="e">
        <f t="shared" si="44"/>
        <v>#DIV/0!</v>
      </c>
    </row>
    <row r="193" spans="1:28" outlineLevel="1">
      <c r="A193" t="s">
        <v>308</v>
      </c>
      <c r="B193" t="s">
        <v>309</v>
      </c>
      <c r="D193" s="43">
        <v>0</v>
      </c>
      <c r="E193" s="43">
        <v>0</v>
      </c>
      <c r="F193" s="43">
        <v>0</v>
      </c>
      <c r="G193">
        <f t="shared" si="40"/>
        <v>0</v>
      </c>
      <c r="I193" s="22">
        <f t="shared" si="45"/>
        <v>0</v>
      </c>
      <c r="J193" s="6">
        <f>+IFR!AD193</f>
        <v>0</v>
      </c>
      <c r="K193" s="14">
        <f t="shared" si="39"/>
        <v>0.95</v>
      </c>
      <c r="L193" s="22">
        <f t="shared" si="46"/>
        <v>0</v>
      </c>
      <c r="M193" s="14">
        <v>1</v>
      </c>
      <c r="N193" s="14">
        <v>1</v>
      </c>
      <c r="P193" s="22">
        <f t="shared" si="41"/>
        <v>0</v>
      </c>
      <c r="R193" s="3">
        <f t="shared" si="42"/>
        <v>0</v>
      </c>
      <c r="T193" s="5">
        <f>+R193*(assessment!$J$275*assessment!$E$3)</f>
        <v>0</v>
      </c>
      <c r="V193" s="6">
        <f>+T193/payroll!F193</f>
        <v>0</v>
      </c>
      <c r="X193" s="5">
        <f>IF(V193&lt;$X$2,T193, +payroll!F193 * $X$2)</f>
        <v>0</v>
      </c>
      <c r="Z193" s="5">
        <f t="shared" si="43"/>
        <v>0</v>
      </c>
      <c r="AB193" t="e">
        <f t="shared" si="44"/>
        <v>#DIV/0!</v>
      </c>
    </row>
    <row r="194" spans="1:28" outlineLevel="1">
      <c r="A194" t="s">
        <v>310</v>
      </c>
      <c r="B194" t="s">
        <v>311</v>
      </c>
      <c r="D194" s="43">
        <v>0</v>
      </c>
      <c r="E194" s="43">
        <v>0</v>
      </c>
      <c r="F194" s="43">
        <v>0</v>
      </c>
      <c r="G194">
        <f t="shared" si="40"/>
        <v>0</v>
      </c>
      <c r="I194" s="22">
        <f t="shared" si="45"/>
        <v>0</v>
      </c>
      <c r="J194" s="6">
        <f>+IFR!AD194</f>
        <v>0</v>
      </c>
      <c r="K194" s="14">
        <f t="shared" ref="K194:K258" si="47">IF(+J194&lt;$E$270,$I$270,IF(J194&gt;$E$272,$I$272,$I$271))</f>
        <v>0.95</v>
      </c>
      <c r="L194" s="22">
        <f t="shared" si="46"/>
        <v>0</v>
      </c>
      <c r="M194" s="14">
        <v>1</v>
      </c>
      <c r="N194" s="14">
        <v>1</v>
      </c>
      <c r="P194" s="22">
        <f t="shared" si="41"/>
        <v>0</v>
      </c>
      <c r="R194" s="3">
        <f t="shared" si="42"/>
        <v>0</v>
      </c>
      <c r="T194" s="5">
        <f>+R194*(assessment!$J$275*assessment!$E$3)</f>
        <v>0</v>
      </c>
      <c r="V194" s="6">
        <f>+T194/payroll!F194</f>
        <v>0</v>
      </c>
      <c r="X194" s="5">
        <f>IF(V194&lt;$X$2,T194, +payroll!F194 * $X$2)</f>
        <v>0</v>
      </c>
      <c r="Z194" s="5">
        <f t="shared" si="43"/>
        <v>0</v>
      </c>
      <c r="AB194" t="e">
        <f t="shared" si="44"/>
        <v>#DIV/0!</v>
      </c>
    </row>
    <row r="195" spans="1:28" outlineLevel="1">
      <c r="A195" t="s">
        <v>312</v>
      </c>
      <c r="B195" t="s">
        <v>313</v>
      </c>
      <c r="D195" s="43">
        <v>0</v>
      </c>
      <c r="E195" s="43">
        <v>0</v>
      </c>
      <c r="F195" s="43">
        <v>0</v>
      </c>
      <c r="G195">
        <f t="shared" si="40"/>
        <v>0</v>
      </c>
      <c r="I195" s="22">
        <f t="shared" si="45"/>
        <v>0</v>
      </c>
      <c r="J195" s="6">
        <f>+IFR!AD195</f>
        <v>0</v>
      </c>
      <c r="K195" s="14">
        <f t="shared" si="47"/>
        <v>0.95</v>
      </c>
      <c r="L195" s="22">
        <f t="shared" si="46"/>
        <v>0</v>
      </c>
      <c r="M195" s="14">
        <v>1</v>
      </c>
      <c r="N195" s="14">
        <v>1</v>
      </c>
      <c r="P195" s="22">
        <f t="shared" si="41"/>
        <v>0</v>
      </c>
      <c r="R195" s="3">
        <f t="shared" si="42"/>
        <v>0</v>
      </c>
      <c r="T195" s="5">
        <f>+R195*(assessment!$J$275*assessment!$E$3)</f>
        <v>0</v>
      </c>
      <c r="V195" s="6">
        <f>+T195/payroll!F195</f>
        <v>0</v>
      </c>
      <c r="X195" s="5">
        <f>IF(V195&lt;$X$2,T195, +payroll!F195 * $X$2)</f>
        <v>0</v>
      </c>
      <c r="Z195" s="5">
        <f t="shared" si="43"/>
        <v>0</v>
      </c>
      <c r="AB195" t="e">
        <f t="shared" si="44"/>
        <v>#DIV/0!</v>
      </c>
    </row>
    <row r="196" spans="1:28" outlineLevel="1">
      <c r="A196" t="s">
        <v>314</v>
      </c>
      <c r="B196" t="s">
        <v>315</v>
      </c>
      <c r="D196" s="43">
        <v>0</v>
      </c>
      <c r="E196" s="43">
        <v>0</v>
      </c>
      <c r="F196" s="43">
        <v>0</v>
      </c>
      <c r="G196">
        <f t="shared" si="40"/>
        <v>0</v>
      </c>
      <c r="I196" s="22">
        <f t="shared" si="45"/>
        <v>0</v>
      </c>
      <c r="J196" s="6">
        <f>+IFR!AD196</f>
        <v>0</v>
      </c>
      <c r="K196" s="14">
        <f t="shared" si="47"/>
        <v>0.95</v>
      </c>
      <c r="L196" s="22">
        <f t="shared" si="46"/>
        <v>0</v>
      </c>
      <c r="M196" s="14">
        <v>1</v>
      </c>
      <c r="N196" s="14">
        <v>1</v>
      </c>
      <c r="P196" s="22">
        <f t="shared" si="41"/>
        <v>0</v>
      </c>
      <c r="R196" s="3">
        <f t="shared" si="42"/>
        <v>0</v>
      </c>
      <c r="T196" s="5">
        <f>+R196*(assessment!$J$275*assessment!$E$3)</f>
        <v>0</v>
      </c>
      <c r="V196" s="6">
        <f>+T196/payroll!F196</f>
        <v>0</v>
      </c>
      <c r="X196" s="5">
        <f>IF(V196&lt;$X$2,T196, +payroll!F196 * $X$2)</f>
        <v>0</v>
      </c>
      <c r="Z196" s="5">
        <f t="shared" si="43"/>
        <v>0</v>
      </c>
      <c r="AB196" t="e">
        <f t="shared" si="44"/>
        <v>#DIV/0!</v>
      </c>
    </row>
    <row r="197" spans="1:28" outlineLevel="1">
      <c r="A197" t="s">
        <v>316</v>
      </c>
      <c r="B197" t="s">
        <v>317</v>
      </c>
      <c r="D197" s="43">
        <v>0</v>
      </c>
      <c r="E197" s="43">
        <v>0</v>
      </c>
      <c r="F197" s="43">
        <v>0</v>
      </c>
      <c r="G197">
        <f t="shared" si="40"/>
        <v>0</v>
      </c>
      <c r="I197" s="22">
        <f t="shared" si="45"/>
        <v>0</v>
      </c>
      <c r="J197" s="6">
        <f>+IFR!AD197</f>
        <v>0</v>
      </c>
      <c r="K197" s="14">
        <f t="shared" si="47"/>
        <v>0.95</v>
      </c>
      <c r="L197" s="22">
        <f t="shared" si="46"/>
        <v>0</v>
      </c>
      <c r="M197" s="14">
        <v>1</v>
      </c>
      <c r="N197" s="14">
        <v>1</v>
      </c>
      <c r="P197" s="22">
        <f t="shared" si="41"/>
        <v>0</v>
      </c>
      <c r="R197" s="3">
        <f t="shared" si="42"/>
        <v>0</v>
      </c>
      <c r="T197" s="5">
        <f>+R197*(assessment!$J$275*assessment!$E$3)</f>
        <v>0</v>
      </c>
      <c r="V197" s="6">
        <f>+T197/payroll!F197</f>
        <v>0</v>
      </c>
      <c r="X197" s="5">
        <f>IF(V197&lt;$X$2,T197, +payroll!F197 * $X$2)</f>
        <v>0</v>
      </c>
      <c r="Z197" s="5">
        <f t="shared" si="43"/>
        <v>0</v>
      </c>
      <c r="AB197" t="e">
        <f t="shared" si="44"/>
        <v>#DIV/0!</v>
      </c>
    </row>
    <row r="198" spans="1:28" outlineLevel="1">
      <c r="A198" t="s">
        <v>318</v>
      </c>
      <c r="B198" t="s">
        <v>319</v>
      </c>
      <c r="D198" s="43">
        <v>0</v>
      </c>
      <c r="E198" s="43">
        <v>0</v>
      </c>
      <c r="F198" s="43">
        <v>0</v>
      </c>
      <c r="G198">
        <f t="shared" si="40"/>
        <v>0</v>
      </c>
      <c r="I198" s="22">
        <f t="shared" si="45"/>
        <v>0</v>
      </c>
      <c r="J198" s="6">
        <f>+IFR!AD198</f>
        <v>0</v>
      </c>
      <c r="K198" s="14">
        <f t="shared" si="47"/>
        <v>0.95</v>
      </c>
      <c r="L198" s="22">
        <f t="shared" si="46"/>
        <v>0</v>
      </c>
      <c r="M198" s="14">
        <v>1</v>
      </c>
      <c r="N198" s="14">
        <v>1</v>
      </c>
      <c r="P198" s="22">
        <f t="shared" si="41"/>
        <v>0</v>
      </c>
      <c r="R198" s="3">
        <f t="shared" si="42"/>
        <v>0</v>
      </c>
      <c r="T198" s="5">
        <f>+R198*(assessment!$J$275*assessment!$E$3)</f>
        <v>0</v>
      </c>
      <c r="V198" s="6">
        <f>+T198/payroll!F198</f>
        <v>0</v>
      </c>
      <c r="X198" s="5">
        <f>IF(V198&lt;$X$2,T198, +payroll!F198 * $X$2)</f>
        <v>0</v>
      </c>
      <c r="Z198" s="5">
        <f t="shared" si="43"/>
        <v>0</v>
      </c>
      <c r="AB198" t="e">
        <f t="shared" si="44"/>
        <v>#DIV/0!</v>
      </c>
    </row>
    <row r="199" spans="1:28" outlineLevel="1">
      <c r="A199" s="52" t="s">
        <v>582</v>
      </c>
      <c r="B199" s="52" t="s">
        <v>583</v>
      </c>
      <c r="D199" s="43">
        <v>0</v>
      </c>
      <c r="E199" s="43">
        <v>0</v>
      </c>
      <c r="F199" s="43">
        <v>0</v>
      </c>
      <c r="G199">
        <f t="shared" si="40"/>
        <v>0</v>
      </c>
      <c r="I199" s="22">
        <f t="shared" si="45"/>
        <v>0</v>
      </c>
      <c r="J199" s="6">
        <f>+IFR!AD199</f>
        <v>0</v>
      </c>
      <c r="K199" s="14">
        <f t="shared" si="47"/>
        <v>0.95</v>
      </c>
      <c r="L199" s="22">
        <f t="shared" si="46"/>
        <v>0</v>
      </c>
      <c r="M199" s="14">
        <v>1</v>
      </c>
      <c r="N199" s="14">
        <v>1</v>
      </c>
      <c r="P199" s="22">
        <f t="shared" si="41"/>
        <v>0</v>
      </c>
      <c r="R199" s="3">
        <f t="shared" si="42"/>
        <v>0</v>
      </c>
      <c r="T199" s="5">
        <f>+R199*(assessment!$J$275*assessment!$E$3)</f>
        <v>0</v>
      </c>
      <c r="V199" s="6">
        <f>+T199/payroll!F199</f>
        <v>0</v>
      </c>
      <c r="X199" s="5">
        <f>IF(V199&lt;$X$2,T199, +payroll!F199 * $X$2)</f>
        <v>0</v>
      </c>
      <c r="Z199" s="5">
        <f t="shared" si="43"/>
        <v>0</v>
      </c>
      <c r="AB199" t="e">
        <f t="shared" si="44"/>
        <v>#DIV/0!</v>
      </c>
    </row>
    <row r="200" spans="1:28" outlineLevel="1">
      <c r="A200" t="s">
        <v>320</v>
      </c>
      <c r="B200" t="s">
        <v>321</v>
      </c>
      <c r="D200" s="43">
        <v>0</v>
      </c>
      <c r="E200" s="43">
        <v>0</v>
      </c>
      <c r="F200" s="43">
        <v>0</v>
      </c>
      <c r="G200">
        <f t="shared" si="40"/>
        <v>0</v>
      </c>
      <c r="I200" s="22">
        <f t="shared" si="45"/>
        <v>0</v>
      </c>
      <c r="J200" s="6">
        <f>+IFR!AD200</f>
        <v>0</v>
      </c>
      <c r="K200" s="14">
        <f t="shared" si="47"/>
        <v>0.95</v>
      </c>
      <c r="L200" s="22">
        <f t="shared" si="46"/>
        <v>0</v>
      </c>
      <c r="M200" s="14">
        <v>1</v>
      </c>
      <c r="N200" s="14">
        <v>1</v>
      </c>
      <c r="P200" s="22">
        <f t="shared" si="41"/>
        <v>0</v>
      </c>
      <c r="R200" s="3">
        <f t="shared" ref="R200:R231" si="48">+P200/$P$267</f>
        <v>0</v>
      </c>
      <c r="T200" s="5">
        <f>+R200*(assessment!$J$275*assessment!$E$3)</f>
        <v>0</v>
      </c>
      <c r="V200" s="6">
        <f>+T200/payroll!F200</f>
        <v>0</v>
      </c>
      <c r="X200" s="5">
        <f>IF(V200&lt;$X$2,T200, +payroll!F200 * $X$2)</f>
        <v>0</v>
      </c>
      <c r="Z200" s="5">
        <f t="shared" si="43"/>
        <v>0</v>
      </c>
      <c r="AB200" t="e">
        <f t="shared" si="44"/>
        <v>#DIV/0!</v>
      </c>
    </row>
    <row r="201" spans="1:28" outlineLevel="1">
      <c r="A201" t="s">
        <v>322</v>
      </c>
      <c r="B201" t="s">
        <v>323</v>
      </c>
      <c r="D201" s="43">
        <v>0</v>
      </c>
      <c r="E201" s="43">
        <v>0</v>
      </c>
      <c r="F201" s="43">
        <v>0</v>
      </c>
      <c r="G201">
        <f t="shared" si="40"/>
        <v>0</v>
      </c>
      <c r="I201" s="22">
        <f t="shared" si="45"/>
        <v>0</v>
      </c>
      <c r="J201" s="6">
        <f>+IFR!AD201</f>
        <v>0</v>
      </c>
      <c r="K201" s="14">
        <f t="shared" si="47"/>
        <v>0.95</v>
      </c>
      <c r="L201" s="22">
        <f t="shared" si="46"/>
        <v>0</v>
      </c>
      <c r="M201" s="14">
        <v>1</v>
      </c>
      <c r="N201" s="14">
        <v>1</v>
      </c>
      <c r="P201" s="22">
        <f t="shared" si="41"/>
        <v>0</v>
      </c>
      <c r="R201" s="3">
        <f t="shared" si="48"/>
        <v>0</v>
      </c>
      <c r="T201" s="5">
        <f>+R201*(assessment!$J$275*assessment!$E$3)</f>
        <v>0</v>
      </c>
      <c r="V201" s="6">
        <f>+T201/payroll!F201</f>
        <v>0</v>
      </c>
      <c r="X201" s="5">
        <f>IF(V201&lt;$X$2,T201, +payroll!F201 * $X$2)</f>
        <v>0</v>
      </c>
      <c r="Z201" s="5">
        <f t="shared" si="43"/>
        <v>0</v>
      </c>
      <c r="AB201" t="e">
        <f t="shared" si="44"/>
        <v>#DIV/0!</v>
      </c>
    </row>
    <row r="202" spans="1:28" outlineLevel="1">
      <c r="A202" t="s">
        <v>324</v>
      </c>
      <c r="B202" t="s">
        <v>325</v>
      </c>
      <c r="D202" s="43">
        <v>0</v>
      </c>
      <c r="E202" s="43">
        <v>0</v>
      </c>
      <c r="F202" s="43">
        <v>0</v>
      </c>
      <c r="G202">
        <f t="shared" si="40"/>
        <v>0</v>
      </c>
      <c r="I202" s="22">
        <f t="shared" si="45"/>
        <v>0</v>
      </c>
      <c r="J202" s="6">
        <f>+IFR!AD202</f>
        <v>0</v>
      </c>
      <c r="K202" s="14">
        <f t="shared" si="47"/>
        <v>0.95</v>
      </c>
      <c r="L202" s="22">
        <f t="shared" si="46"/>
        <v>0</v>
      </c>
      <c r="M202" s="14">
        <v>1</v>
      </c>
      <c r="N202" s="14">
        <v>1</v>
      </c>
      <c r="P202" s="22">
        <f t="shared" si="41"/>
        <v>0</v>
      </c>
      <c r="R202" s="3">
        <f t="shared" si="48"/>
        <v>0</v>
      </c>
      <c r="T202" s="5">
        <f>+R202*(assessment!$J$275*assessment!$E$3)</f>
        <v>0</v>
      </c>
      <c r="V202" s="6">
        <f>+T202/payroll!F202</f>
        <v>0</v>
      </c>
      <c r="X202" s="5">
        <f>IF(V202&lt;$X$2,T202, +payroll!F202 * $X$2)</f>
        <v>0</v>
      </c>
      <c r="Z202" s="5">
        <f t="shared" si="43"/>
        <v>0</v>
      </c>
      <c r="AB202" t="e">
        <f t="shared" si="44"/>
        <v>#DIV/0!</v>
      </c>
    </row>
    <row r="203" spans="1:28" outlineLevel="1">
      <c r="A203" t="s">
        <v>326</v>
      </c>
      <c r="B203" t="s">
        <v>327</v>
      </c>
      <c r="D203" s="43">
        <v>0</v>
      </c>
      <c r="E203" s="43">
        <v>1</v>
      </c>
      <c r="F203" s="43">
        <v>0</v>
      </c>
      <c r="G203">
        <f t="shared" si="40"/>
        <v>1</v>
      </c>
      <c r="I203" s="22">
        <f t="shared" si="45"/>
        <v>0.33333333333333331</v>
      </c>
      <c r="J203" s="6">
        <f>+IFR!AD203</f>
        <v>3.3333333333333335E-3</v>
      </c>
      <c r="K203" s="14">
        <f t="shared" si="47"/>
        <v>0.95</v>
      </c>
      <c r="L203" s="22">
        <f t="shared" si="46"/>
        <v>0.31666666666666665</v>
      </c>
      <c r="M203" s="14">
        <v>1</v>
      </c>
      <c r="N203" s="14">
        <v>1</v>
      </c>
      <c r="P203" s="22">
        <f t="shared" si="41"/>
        <v>0.31666666666666665</v>
      </c>
      <c r="R203" s="3">
        <f t="shared" si="48"/>
        <v>4.7666116415708759E-5</v>
      </c>
      <c r="T203" s="5">
        <f>+R203*(assessment!$J$275*assessment!$E$3)</f>
        <v>363.68071416887864</v>
      </c>
      <c r="V203" s="6">
        <f>+T203/payroll!F203</f>
        <v>2.6162316761164461E-4</v>
      </c>
      <c r="X203" s="5">
        <f>IF(V203&lt;$X$2,T203, +payroll!F203 * $X$2)</f>
        <v>363.68071416887864</v>
      </c>
      <c r="Z203" s="5">
        <f t="shared" si="43"/>
        <v>0</v>
      </c>
      <c r="AB203">
        <f t="shared" si="44"/>
        <v>1</v>
      </c>
    </row>
    <row r="204" spans="1:28" outlineLevel="1">
      <c r="A204" t="s">
        <v>328</v>
      </c>
      <c r="B204" t="s">
        <v>329</v>
      </c>
      <c r="D204" s="43">
        <v>0</v>
      </c>
      <c r="E204" s="43">
        <v>0</v>
      </c>
      <c r="F204" s="43">
        <v>0</v>
      </c>
      <c r="G204">
        <f t="shared" si="40"/>
        <v>0</v>
      </c>
      <c r="I204" s="22">
        <f t="shared" si="45"/>
        <v>0</v>
      </c>
      <c r="J204" s="6">
        <f>+IFR!AD204</f>
        <v>0</v>
      </c>
      <c r="K204" s="14">
        <f t="shared" si="47"/>
        <v>0.95</v>
      </c>
      <c r="L204" s="22">
        <f t="shared" si="46"/>
        <v>0</v>
      </c>
      <c r="M204" s="14">
        <v>1</v>
      </c>
      <c r="N204" s="14">
        <v>1</v>
      </c>
      <c r="P204" s="22">
        <f t="shared" si="41"/>
        <v>0</v>
      </c>
      <c r="R204" s="3">
        <f t="shared" si="48"/>
        <v>0</v>
      </c>
      <c r="T204" s="5">
        <f>+R204*(assessment!$J$275*assessment!$E$3)</f>
        <v>0</v>
      </c>
      <c r="V204" s="6">
        <f>+T204/payroll!F204</f>
        <v>0</v>
      </c>
      <c r="X204" s="5">
        <f>IF(V204&lt;$X$2,T204, +payroll!F204 * $X$2)</f>
        <v>0</v>
      </c>
      <c r="Z204" s="5">
        <f t="shared" si="43"/>
        <v>0</v>
      </c>
      <c r="AB204" t="e">
        <f t="shared" si="44"/>
        <v>#DIV/0!</v>
      </c>
    </row>
    <row r="205" spans="1:28" outlineLevel="1">
      <c r="A205" t="s">
        <v>330</v>
      </c>
      <c r="B205" t="s">
        <v>331</v>
      </c>
      <c r="D205" s="43">
        <v>0</v>
      </c>
      <c r="E205" s="43">
        <v>1</v>
      </c>
      <c r="F205" s="43">
        <v>0</v>
      </c>
      <c r="G205">
        <f t="shared" si="40"/>
        <v>1</v>
      </c>
      <c r="I205" s="22">
        <f t="shared" si="45"/>
        <v>0.33333333333333331</v>
      </c>
      <c r="J205" s="6">
        <f>+IFR!AD205</f>
        <v>3.3333333333333335E-3</v>
      </c>
      <c r="K205" s="14">
        <f t="shared" si="47"/>
        <v>0.95</v>
      </c>
      <c r="L205" s="22">
        <f t="shared" si="46"/>
        <v>0.31666666666666665</v>
      </c>
      <c r="M205" s="14">
        <v>1</v>
      </c>
      <c r="N205" s="14">
        <v>1</v>
      </c>
      <c r="P205" s="22">
        <f t="shared" si="41"/>
        <v>0.31666666666666665</v>
      </c>
      <c r="R205" s="3">
        <f t="shared" si="48"/>
        <v>4.7666116415708759E-5</v>
      </c>
      <c r="T205" s="5">
        <f>+R205*(assessment!$J$275*assessment!$E$3)</f>
        <v>363.68071416887864</v>
      </c>
      <c r="V205" s="6">
        <f>+T205/payroll!F205</f>
        <v>4.2286006315301786E-4</v>
      </c>
      <c r="X205" s="5">
        <f>IF(V205&lt;$X$2,T205, +payroll!F205 * $X$2)</f>
        <v>363.68071416887864</v>
      </c>
      <c r="Z205" s="5">
        <f t="shared" si="43"/>
        <v>0</v>
      </c>
      <c r="AB205">
        <f t="shared" si="44"/>
        <v>1</v>
      </c>
    </row>
    <row r="206" spans="1:28" outlineLevel="1">
      <c r="A206" t="s">
        <v>510</v>
      </c>
      <c r="B206" t="s">
        <v>508</v>
      </c>
      <c r="D206" s="43">
        <v>0</v>
      </c>
      <c r="E206" s="43">
        <v>0</v>
      </c>
      <c r="F206" s="43">
        <v>0</v>
      </c>
      <c r="G206">
        <f>SUM(D206:F206)</f>
        <v>0</v>
      </c>
      <c r="I206" s="22">
        <f>AVERAGE(D206:F206)</f>
        <v>0</v>
      </c>
      <c r="J206" s="6">
        <f>+IFR!AD206</f>
        <v>0</v>
      </c>
      <c r="K206" s="14">
        <f t="shared" si="47"/>
        <v>0.95</v>
      </c>
      <c r="L206" s="22">
        <f>+I206*K206</f>
        <v>0</v>
      </c>
      <c r="M206" s="14">
        <v>1</v>
      </c>
      <c r="N206" s="14">
        <v>1</v>
      </c>
      <c r="P206" s="22">
        <f>+L206*M206*N206</f>
        <v>0</v>
      </c>
      <c r="R206" s="3">
        <f t="shared" si="48"/>
        <v>0</v>
      </c>
      <c r="T206" s="5">
        <f>+R206*(assessment!$J$275*assessment!$E$3)</f>
        <v>0</v>
      </c>
      <c r="V206" s="6">
        <f>+T206/payroll!F206</f>
        <v>0</v>
      </c>
      <c r="X206" s="5">
        <f>IF(V206&lt;$X$2,T206, +payroll!F206 * $X$2)</f>
        <v>0</v>
      </c>
      <c r="Z206" s="5">
        <f>+T206-X206</f>
        <v>0</v>
      </c>
      <c r="AB206" t="e">
        <f>+X206/T206</f>
        <v>#DIV/0!</v>
      </c>
    </row>
    <row r="207" spans="1:28" outlineLevel="1">
      <c r="A207" t="s">
        <v>332</v>
      </c>
      <c r="B207" t="s">
        <v>333</v>
      </c>
      <c r="D207" s="43">
        <v>1</v>
      </c>
      <c r="E207" s="43">
        <v>0</v>
      </c>
      <c r="F207" s="43">
        <v>0</v>
      </c>
      <c r="G207">
        <f t="shared" si="40"/>
        <v>1</v>
      </c>
      <c r="I207" s="22">
        <f t="shared" si="45"/>
        <v>0.33333333333333331</v>
      </c>
      <c r="J207" s="6">
        <f>+IFR!AD207</f>
        <v>1.6666666666666668E-3</v>
      </c>
      <c r="K207" s="14">
        <f t="shared" si="47"/>
        <v>0.95</v>
      </c>
      <c r="L207" s="22">
        <f t="shared" si="46"/>
        <v>0.31666666666666665</v>
      </c>
      <c r="M207" s="14">
        <v>1</v>
      </c>
      <c r="N207" s="14">
        <v>1</v>
      </c>
      <c r="P207" s="22">
        <f t="shared" si="41"/>
        <v>0.31666666666666665</v>
      </c>
      <c r="R207" s="3">
        <f t="shared" si="48"/>
        <v>4.7666116415708759E-5</v>
      </c>
      <c r="T207" s="5">
        <f>+R207*(assessment!$J$275*assessment!$E$3)</f>
        <v>363.68071416887864</v>
      </c>
      <c r="V207" s="6">
        <f>+T207/payroll!F207</f>
        <v>3.490374110730473E-4</v>
      </c>
      <c r="X207" s="5">
        <f>IF(V207&lt;$X$2,T207, +payroll!F207 * $X$2)</f>
        <v>363.68071416887864</v>
      </c>
      <c r="Z207" s="5">
        <f t="shared" si="43"/>
        <v>0</v>
      </c>
      <c r="AB207">
        <f t="shared" si="44"/>
        <v>1</v>
      </c>
    </row>
    <row r="208" spans="1:28" outlineLevel="1">
      <c r="A208" t="s">
        <v>334</v>
      </c>
      <c r="B208" t="s">
        <v>335</v>
      </c>
      <c r="D208" s="43">
        <v>1</v>
      </c>
      <c r="E208" s="43">
        <v>0</v>
      </c>
      <c r="F208" s="43">
        <v>0</v>
      </c>
      <c r="G208">
        <f t="shared" si="40"/>
        <v>1</v>
      </c>
      <c r="I208" s="22">
        <f t="shared" si="45"/>
        <v>0.33333333333333331</v>
      </c>
      <c r="J208" s="6">
        <f>+IFR!AD208</f>
        <v>1.6666666666666668E-3</v>
      </c>
      <c r="K208" s="14">
        <f t="shared" si="47"/>
        <v>0.95</v>
      </c>
      <c r="L208" s="22">
        <f t="shared" si="46"/>
        <v>0.31666666666666665</v>
      </c>
      <c r="M208" s="14">
        <v>1</v>
      </c>
      <c r="N208" s="14">
        <v>1</v>
      </c>
      <c r="P208" s="22">
        <f t="shared" si="41"/>
        <v>0.31666666666666665</v>
      </c>
      <c r="R208" s="3">
        <f t="shared" si="48"/>
        <v>4.7666116415708759E-5</v>
      </c>
      <c r="T208" s="5">
        <f>+R208*(assessment!$J$275*assessment!$E$3)</f>
        <v>363.68071416887864</v>
      </c>
      <c r="V208" s="6">
        <f>+T208/payroll!F208</f>
        <v>4.7763979490318264E-4</v>
      </c>
      <c r="X208" s="5">
        <f>IF(V208&lt;$X$2,T208, +payroll!F208 * $X$2)</f>
        <v>363.68071416887864</v>
      </c>
      <c r="Z208" s="5">
        <f t="shared" si="43"/>
        <v>0</v>
      </c>
      <c r="AB208">
        <f t="shared" si="44"/>
        <v>1</v>
      </c>
    </row>
    <row r="209" spans="1:28" outlineLevel="1">
      <c r="A209" t="s">
        <v>336</v>
      </c>
      <c r="B209" t="s">
        <v>337</v>
      </c>
      <c r="D209" s="43">
        <v>0</v>
      </c>
      <c r="E209" s="43">
        <v>0</v>
      </c>
      <c r="F209" s="43">
        <v>0</v>
      </c>
      <c r="G209">
        <f t="shared" si="40"/>
        <v>0</v>
      </c>
      <c r="I209" s="22">
        <f t="shared" si="45"/>
        <v>0</v>
      </c>
      <c r="J209" s="6">
        <f>+IFR!AD209</f>
        <v>0</v>
      </c>
      <c r="K209" s="14">
        <f t="shared" si="47"/>
        <v>0.95</v>
      </c>
      <c r="L209" s="22">
        <f t="shared" si="46"/>
        <v>0</v>
      </c>
      <c r="M209" s="14">
        <v>1</v>
      </c>
      <c r="N209" s="14">
        <v>1</v>
      </c>
      <c r="P209" s="22">
        <f t="shared" si="41"/>
        <v>0</v>
      </c>
      <c r="R209" s="3">
        <f t="shared" si="48"/>
        <v>0</v>
      </c>
      <c r="T209" s="5">
        <f>+R209*(assessment!$J$275*assessment!$E$3)</f>
        <v>0</v>
      </c>
      <c r="V209" s="6">
        <f>+T209/payroll!F209</f>
        <v>0</v>
      </c>
      <c r="X209" s="5">
        <f>IF(V209&lt;$X$2,T209, +payroll!F209 * $X$2)</f>
        <v>0</v>
      </c>
      <c r="Z209" s="5">
        <f t="shared" si="43"/>
        <v>0</v>
      </c>
      <c r="AB209" t="e">
        <f t="shared" si="44"/>
        <v>#DIV/0!</v>
      </c>
    </row>
    <row r="210" spans="1:28" outlineLevel="1">
      <c r="A210" t="s">
        <v>338</v>
      </c>
      <c r="B210" t="s">
        <v>339</v>
      </c>
      <c r="D210" s="43">
        <v>0</v>
      </c>
      <c r="E210" s="43">
        <v>0</v>
      </c>
      <c r="F210" s="43">
        <v>0</v>
      </c>
      <c r="G210">
        <f t="shared" si="40"/>
        <v>0</v>
      </c>
      <c r="I210" s="22">
        <f t="shared" si="45"/>
        <v>0</v>
      </c>
      <c r="J210" s="6">
        <f>+IFR!AD210</f>
        <v>0</v>
      </c>
      <c r="K210" s="14">
        <f t="shared" si="47"/>
        <v>0.95</v>
      </c>
      <c r="L210" s="22">
        <f t="shared" si="46"/>
        <v>0</v>
      </c>
      <c r="M210" s="14">
        <v>1</v>
      </c>
      <c r="N210" s="14">
        <v>1</v>
      </c>
      <c r="P210" s="22">
        <f t="shared" si="41"/>
        <v>0</v>
      </c>
      <c r="R210" s="3">
        <f t="shared" si="48"/>
        <v>0</v>
      </c>
      <c r="T210" s="5">
        <f>+R210*(assessment!$J$275*assessment!$E$3)</f>
        <v>0</v>
      </c>
      <c r="V210" s="6">
        <f>+T210/payroll!F210</f>
        <v>0</v>
      </c>
      <c r="X210" s="5">
        <f>IF(V210&lt;$X$2,T210, +payroll!F210 * $X$2)</f>
        <v>0</v>
      </c>
      <c r="Z210" s="5">
        <f t="shared" si="43"/>
        <v>0</v>
      </c>
      <c r="AB210" t="e">
        <f t="shared" si="44"/>
        <v>#DIV/0!</v>
      </c>
    </row>
    <row r="211" spans="1:28" outlineLevel="1">
      <c r="A211" t="s">
        <v>340</v>
      </c>
      <c r="B211" t="s">
        <v>341</v>
      </c>
      <c r="D211" s="43">
        <v>0</v>
      </c>
      <c r="E211" s="43">
        <v>1</v>
      </c>
      <c r="F211" s="43">
        <v>1</v>
      </c>
      <c r="G211">
        <f t="shared" si="40"/>
        <v>2</v>
      </c>
      <c r="I211" s="22">
        <f t="shared" si="45"/>
        <v>0.66666666666666663</v>
      </c>
      <c r="J211" s="6">
        <f>+IFR!AD211</f>
        <v>8.3333333333333332E-3</v>
      </c>
      <c r="K211" s="14">
        <f t="shared" si="47"/>
        <v>0.95</v>
      </c>
      <c r="L211" s="22">
        <f t="shared" si="46"/>
        <v>0.6333333333333333</v>
      </c>
      <c r="M211" s="14">
        <v>1</v>
      </c>
      <c r="N211" s="14">
        <v>1</v>
      </c>
      <c r="P211" s="22">
        <f t="shared" si="41"/>
        <v>0.6333333333333333</v>
      </c>
      <c r="R211" s="3">
        <f t="shared" si="48"/>
        <v>9.5332232831417518E-5</v>
      </c>
      <c r="T211" s="5">
        <f>+R211*(assessment!$J$275*assessment!$E$3)</f>
        <v>727.36142833775727</v>
      </c>
      <c r="V211" s="6">
        <f>+T211/payroll!F211</f>
        <v>4.2526858907783959E-4</v>
      </c>
      <c r="X211" s="5">
        <f>IF(V211&lt;$X$2,T211, +payroll!F211 * $X$2)</f>
        <v>727.36142833775727</v>
      </c>
      <c r="Z211" s="5">
        <f t="shared" si="43"/>
        <v>0</v>
      </c>
      <c r="AB211">
        <f t="shared" si="44"/>
        <v>1</v>
      </c>
    </row>
    <row r="212" spans="1:28" outlineLevel="1">
      <c r="A212" t="s">
        <v>342</v>
      </c>
      <c r="B212" t="s">
        <v>343</v>
      </c>
      <c r="D212" s="43">
        <v>1</v>
      </c>
      <c r="E212" s="43">
        <v>0</v>
      </c>
      <c r="F212" s="43">
        <v>0</v>
      </c>
      <c r="G212">
        <f t="shared" si="40"/>
        <v>1</v>
      </c>
      <c r="I212" s="22">
        <f t="shared" si="45"/>
        <v>0.33333333333333331</v>
      </c>
      <c r="J212" s="6">
        <f>+IFR!AD212</f>
        <v>1.6666666666666668E-3</v>
      </c>
      <c r="K212" s="14">
        <f t="shared" si="47"/>
        <v>0.95</v>
      </c>
      <c r="L212" s="22">
        <f t="shared" si="46"/>
        <v>0.31666666666666665</v>
      </c>
      <c r="M212" s="14">
        <v>1</v>
      </c>
      <c r="N212" s="14">
        <v>1</v>
      </c>
      <c r="P212" s="22">
        <f t="shared" si="41"/>
        <v>0.31666666666666665</v>
      </c>
      <c r="R212" s="3">
        <f t="shared" si="48"/>
        <v>4.7666116415708759E-5</v>
      </c>
      <c r="T212" s="5">
        <f>+R212*(assessment!$J$275*assessment!$E$3)</f>
        <v>363.68071416887864</v>
      </c>
      <c r="V212" s="6">
        <f>+T212/payroll!F212</f>
        <v>2.7419028454214565E-4</v>
      </c>
      <c r="X212" s="5">
        <f>IF(V212&lt;$X$2,T212, +payroll!F212 * $X$2)</f>
        <v>363.68071416887864</v>
      </c>
      <c r="Z212" s="5">
        <f t="shared" si="43"/>
        <v>0</v>
      </c>
      <c r="AB212">
        <f t="shared" si="44"/>
        <v>1</v>
      </c>
    </row>
    <row r="213" spans="1:28" outlineLevel="1">
      <c r="A213" t="s">
        <v>344</v>
      </c>
      <c r="B213" t="s">
        <v>345</v>
      </c>
      <c r="D213" s="43">
        <v>2</v>
      </c>
      <c r="E213" s="43">
        <v>0</v>
      </c>
      <c r="F213" s="43">
        <v>0</v>
      </c>
      <c r="G213">
        <f t="shared" si="40"/>
        <v>2</v>
      </c>
      <c r="I213" s="22">
        <f t="shared" si="45"/>
        <v>0.66666666666666663</v>
      </c>
      <c r="J213" s="6">
        <f>+IFR!AD213</f>
        <v>3.3333333333333335E-3</v>
      </c>
      <c r="K213" s="14">
        <f t="shared" si="47"/>
        <v>0.95</v>
      </c>
      <c r="L213" s="22">
        <f t="shared" si="46"/>
        <v>0.6333333333333333</v>
      </c>
      <c r="M213" s="14">
        <v>1</v>
      </c>
      <c r="N213" s="14">
        <v>1</v>
      </c>
      <c r="P213" s="22">
        <f t="shared" si="41"/>
        <v>0.6333333333333333</v>
      </c>
      <c r="R213" s="3">
        <f t="shared" si="48"/>
        <v>9.5332232831417518E-5</v>
      </c>
      <c r="T213" s="5">
        <f>+R213*(assessment!$J$275*assessment!$E$3)</f>
        <v>727.36142833775727</v>
      </c>
      <c r="V213" s="6">
        <f>+T213/payroll!F213</f>
        <v>1.3492160758836961E-3</v>
      </c>
      <c r="X213" s="5">
        <f>IF(V213&lt;$X$2,T213, +payroll!F213 * $X$2)</f>
        <v>727.36142833775727</v>
      </c>
      <c r="Z213" s="5">
        <f t="shared" si="43"/>
        <v>0</v>
      </c>
      <c r="AB213">
        <f t="shared" si="44"/>
        <v>1</v>
      </c>
    </row>
    <row r="214" spans="1:28" outlineLevel="1">
      <c r="A214" t="s">
        <v>346</v>
      </c>
      <c r="B214" t="s">
        <v>347</v>
      </c>
      <c r="D214" s="43">
        <v>3</v>
      </c>
      <c r="E214" s="43">
        <v>8</v>
      </c>
      <c r="F214" s="43">
        <v>3</v>
      </c>
      <c r="G214">
        <f t="shared" si="40"/>
        <v>14</v>
      </c>
      <c r="I214" s="22">
        <f t="shared" si="45"/>
        <v>4.666666666666667</v>
      </c>
      <c r="J214" s="6">
        <f>+IFR!AD214</f>
        <v>2.9000090302772296E-2</v>
      </c>
      <c r="K214" s="14">
        <f t="shared" si="47"/>
        <v>0.95</v>
      </c>
      <c r="L214" s="22">
        <f t="shared" si="46"/>
        <v>4.4333333333333336</v>
      </c>
      <c r="M214" s="14">
        <v>1</v>
      </c>
      <c r="N214" s="14">
        <v>1</v>
      </c>
      <c r="P214" s="22">
        <f t="shared" si="41"/>
        <v>4.4333333333333336</v>
      </c>
      <c r="R214" s="3">
        <f t="shared" si="48"/>
        <v>6.6732562981992275E-4</v>
      </c>
      <c r="T214" s="5">
        <f>+R214*(assessment!$J$275*assessment!$E$3)</f>
        <v>5091.5299983643017</v>
      </c>
      <c r="V214" s="6">
        <f>+T214/payroll!F214</f>
        <v>8.6378938373611017E-4</v>
      </c>
      <c r="X214" s="5">
        <f>IF(V214&lt;$X$2,T214, +payroll!F214 * $X$2)</f>
        <v>5091.5299983643017</v>
      </c>
      <c r="Z214" s="5">
        <f t="shared" si="43"/>
        <v>0</v>
      </c>
      <c r="AB214">
        <f t="shared" si="44"/>
        <v>1</v>
      </c>
    </row>
    <row r="215" spans="1:28" outlineLevel="1">
      <c r="A215" t="s">
        <v>489</v>
      </c>
      <c r="B215" t="s">
        <v>351</v>
      </c>
      <c r="D215" s="43">
        <v>0</v>
      </c>
      <c r="E215" s="43">
        <v>0</v>
      </c>
      <c r="F215" s="43">
        <v>0</v>
      </c>
      <c r="G215">
        <f>SUM(D215:F215)</f>
        <v>0</v>
      </c>
      <c r="I215" s="22">
        <f>AVERAGE(D215:F215)</f>
        <v>0</v>
      </c>
      <c r="J215" s="6">
        <f>+IFR!AD215</f>
        <v>0</v>
      </c>
      <c r="K215" s="14">
        <f t="shared" si="47"/>
        <v>0.95</v>
      </c>
      <c r="L215" s="22">
        <f>+I215*K215</f>
        <v>0</v>
      </c>
      <c r="M215" s="14">
        <v>1</v>
      </c>
      <c r="N215" s="14">
        <v>1</v>
      </c>
      <c r="P215" s="22">
        <f>+L215*M215*N215</f>
        <v>0</v>
      </c>
      <c r="R215" s="3">
        <f t="shared" si="48"/>
        <v>0</v>
      </c>
      <c r="T215" s="5">
        <f>+R215*(assessment!$J$275*assessment!$E$3)</f>
        <v>0</v>
      </c>
      <c r="V215" s="6">
        <f>+T215/payroll!F215</f>
        <v>0</v>
      </c>
      <c r="X215" s="5">
        <f>IF(V215&lt;$X$2,T215, +payroll!F215 * $X$2)</f>
        <v>0</v>
      </c>
      <c r="Z215" s="5">
        <f>+T215-X215</f>
        <v>0</v>
      </c>
      <c r="AB215" t="e">
        <f>+X215/T215</f>
        <v>#DIV/0!</v>
      </c>
    </row>
    <row r="216" spans="1:28" outlineLevel="1">
      <c r="A216" t="s">
        <v>490</v>
      </c>
      <c r="B216" t="s">
        <v>352</v>
      </c>
      <c r="D216" s="43">
        <v>0</v>
      </c>
      <c r="E216" s="43">
        <v>0</v>
      </c>
      <c r="F216" s="43">
        <v>0</v>
      </c>
      <c r="G216">
        <f>SUM(D216:F216)</f>
        <v>0</v>
      </c>
      <c r="I216" s="22">
        <f>AVERAGE(D216:F216)</f>
        <v>0</v>
      </c>
      <c r="J216" s="6">
        <f>+IFR!AD216</f>
        <v>0</v>
      </c>
      <c r="K216" s="14">
        <f t="shared" si="47"/>
        <v>0.95</v>
      </c>
      <c r="L216" s="22">
        <f>+I216*K216</f>
        <v>0</v>
      </c>
      <c r="M216" s="14">
        <v>1</v>
      </c>
      <c r="N216" s="14">
        <v>1</v>
      </c>
      <c r="P216" s="22">
        <f>+L216*M216*N216</f>
        <v>0</v>
      </c>
      <c r="R216" s="3">
        <f t="shared" si="48"/>
        <v>0</v>
      </c>
      <c r="T216" s="5">
        <f>+R216*(assessment!$J$275*assessment!$E$3)</f>
        <v>0</v>
      </c>
      <c r="V216" s="6">
        <f>+T216/payroll!F216</f>
        <v>0</v>
      </c>
      <c r="X216" s="5">
        <f>IF(V216&lt;$X$2,T216, +payroll!F216 * $X$2)</f>
        <v>0</v>
      </c>
      <c r="Z216" s="5">
        <f>+T216-X216</f>
        <v>0</v>
      </c>
      <c r="AB216" t="e">
        <f>+X216/T216</f>
        <v>#DIV/0!</v>
      </c>
    </row>
    <row r="217" spans="1:28" outlineLevel="1">
      <c r="A217" t="s">
        <v>491</v>
      </c>
      <c r="B217" t="s">
        <v>348</v>
      </c>
      <c r="D217" s="43">
        <v>0</v>
      </c>
      <c r="E217" s="43">
        <v>0</v>
      </c>
      <c r="F217" s="43">
        <v>0</v>
      </c>
      <c r="G217">
        <f t="shared" si="40"/>
        <v>0</v>
      </c>
      <c r="I217" s="22">
        <f t="shared" si="45"/>
        <v>0</v>
      </c>
      <c r="J217" s="6">
        <f>+IFR!AD217</f>
        <v>0</v>
      </c>
      <c r="K217" s="14">
        <f t="shared" si="47"/>
        <v>0.95</v>
      </c>
      <c r="L217" s="22">
        <f t="shared" si="46"/>
        <v>0</v>
      </c>
      <c r="M217" s="14">
        <v>1</v>
      </c>
      <c r="N217" s="14">
        <v>1</v>
      </c>
      <c r="P217" s="22">
        <f t="shared" si="41"/>
        <v>0</v>
      </c>
      <c r="R217" s="3">
        <f t="shared" si="48"/>
        <v>0</v>
      </c>
      <c r="T217" s="5">
        <f>+R217*(assessment!$J$275*assessment!$E$3)</f>
        <v>0</v>
      </c>
      <c r="V217" s="6">
        <f>+T217/payroll!F217</f>
        <v>0</v>
      </c>
      <c r="X217" s="5">
        <f>IF(V217&lt;$X$2,T217, +payroll!F217 * $X$2)</f>
        <v>0</v>
      </c>
      <c r="Z217" s="5">
        <f t="shared" si="43"/>
        <v>0</v>
      </c>
      <c r="AB217" t="e">
        <f t="shared" si="44"/>
        <v>#DIV/0!</v>
      </c>
    </row>
    <row r="218" spans="1:28" outlineLevel="1">
      <c r="A218" t="s">
        <v>350</v>
      </c>
      <c r="B218" t="s">
        <v>349</v>
      </c>
      <c r="D218" s="43">
        <v>7</v>
      </c>
      <c r="E218" s="43">
        <v>2</v>
      </c>
      <c r="F218" s="43">
        <v>0</v>
      </c>
      <c r="G218">
        <f t="shared" si="40"/>
        <v>9</v>
      </c>
      <c r="I218" s="22">
        <f t="shared" si="45"/>
        <v>3</v>
      </c>
      <c r="J218" s="6">
        <f>+IFR!AD218</f>
        <v>1.8333333333333337E-2</v>
      </c>
      <c r="K218" s="14">
        <f t="shared" si="47"/>
        <v>0.95</v>
      </c>
      <c r="L218" s="22">
        <f t="shared" si="46"/>
        <v>2.8499999999999996</v>
      </c>
      <c r="M218" s="14">
        <v>1</v>
      </c>
      <c r="N218" s="14">
        <v>1</v>
      </c>
      <c r="P218" s="22">
        <f t="shared" si="41"/>
        <v>2.8499999999999996</v>
      </c>
      <c r="R218" s="3">
        <f t="shared" si="48"/>
        <v>4.2899504774137882E-4</v>
      </c>
      <c r="T218" s="5">
        <f>+R218*(assessment!$J$275*assessment!$E$3)</f>
        <v>3273.1264275199078</v>
      </c>
      <c r="V218" s="6">
        <f>+T218/payroll!F218</f>
        <v>1.159775295186373E-3</v>
      </c>
      <c r="X218" s="5">
        <f>IF(V218&lt;$X$2,T218, +payroll!F218 * $X$2)</f>
        <v>3273.1264275199078</v>
      </c>
      <c r="Z218" s="5">
        <f t="shared" si="43"/>
        <v>0</v>
      </c>
      <c r="AB218">
        <f t="shared" si="44"/>
        <v>1</v>
      </c>
    </row>
    <row r="219" spans="1:28" outlineLevel="1">
      <c r="A219" t="s">
        <v>353</v>
      </c>
      <c r="B219" t="s">
        <v>354</v>
      </c>
      <c r="D219" s="43">
        <v>1</v>
      </c>
      <c r="E219" s="43">
        <v>1</v>
      </c>
      <c r="F219" s="43">
        <v>0</v>
      </c>
      <c r="G219">
        <f t="shared" si="40"/>
        <v>2</v>
      </c>
      <c r="I219" s="22">
        <f t="shared" si="45"/>
        <v>0.66666666666666663</v>
      </c>
      <c r="J219" s="6">
        <f>+IFR!AD219</f>
        <v>5.0000000000000001E-3</v>
      </c>
      <c r="K219" s="14">
        <f t="shared" si="47"/>
        <v>0.95</v>
      </c>
      <c r="L219" s="22">
        <f t="shared" si="46"/>
        <v>0.6333333333333333</v>
      </c>
      <c r="M219" s="14">
        <v>1</v>
      </c>
      <c r="N219" s="14">
        <v>1</v>
      </c>
      <c r="P219" s="22">
        <f t="shared" si="41"/>
        <v>0.6333333333333333</v>
      </c>
      <c r="R219" s="3">
        <f t="shared" si="48"/>
        <v>9.5332232831417518E-5</v>
      </c>
      <c r="T219" s="5">
        <f>+R219*(assessment!$J$275*assessment!$E$3)</f>
        <v>727.36142833775727</v>
      </c>
      <c r="V219" s="6">
        <f>+T219/payroll!F219</f>
        <v>3.9714648439770833E-4</v>
      </c>
      <c r="X219" s="5">
        <f>IF(V219&lt;$X$2,T219, +payroll!F219 * $X$2)</f>
        <v>727.36142833775727</v>
      </c>
      <c r="Z219" s="5">
        <f t="shared" si="43"/>
        <v>0</v>
      </c>
      <c r="AB219">
        <f t="shared" si="44"/>
        <v>1</v>
      </c>
    </row>
    <row r="220" spans="1:28" outlineLevel="1">
      <c r="A220" t="s">
        <v>355</v>
      </c>
      <c r="B220" t="s">
        <v>356</v>
      </c>
      <c r="D220" s="43">
        <v>0</v>
      </c>
      <c r="E220" s="43">
        <v>0</v>
      </c>
      <c r="F220" s="43">
        <v>0</v>
      </c>
      <c r="G220">
        <f t="shared" si="40"/>
        <v>0</v>
      </c>
      <c r="I220" s="22">
        <f t="shared" si="45"/>
        <v>0</v>
      </c>
      <c r="J220" s="6">
        <f>+IFR!AD220</f>
        <v>0</v>
      </c>
      <c r="K220" s="14">
        <f t="shared" si="47"/>
        <v>0.95</v>
      </c>
      <c r="L220" s="22">
        <f t="shared" si="46"/>
        <v>0</v>
      </c>
      <c r="M220" s="14">
        <v>1</v>
      </c>
      <c r="N220" s="14">
        <v>1</v>
      </c>
      <c r="P220" s="22">
        <f t="shared" si="41"/>
        <v>0</v>
      </c>
      <c r="R220" s="3">
        <f t="shared" si="48"/>
        <v>0</v>
      </c>
      <c r="T220" s="5">
        <f>+R220*(assessment!$J$275*assessment!$E$3)</f>
        <v>0</v>
      </c>
      <c r="V220" s="6">
        <f>+T220/payroll!F220</f>
        <v>0</v>
      </c>
      <c r="X220" s="5">
        <f>IF(V220&lt;$X$2,T220, +payroll!F220 * $X$2)</f>
        <v>0</v>
      </c>
      <c r="Z220" s="5">
        <f t="shared" si="43"/>
        <v>0</v>
      </c>
      <c r="AB220" t="e">
        <f t="shared" si="44"/>
        <v>#DIV/0!</v>
      </c>
    </row>
    <row r="221" spans="1:28" outlineLevel="1">
      <c r="A221" t="s">
        <v>357</v>
      </c>
      <c r="B221" t="s">
        <v>358</v>
      </c>
      <c r="D221" s="43">
        <v>0</v>
      </c>
      <c r="E221" s="43">
        <v>0</v>
      </c>
      <c r="F221" s="43">
        <v>0</v>
      </c>
      <c r="G221">
        <f t="shared" si="40"/>
        <v>0</v>
      </c>
      <c r="I221" s="22">
        <f t="shared" si="45"/>
        <v>0</v>
      </c>
      <c r="J221" s="6">
        <f>+IFR!AD221</f>
        <v>0</v>
      </c>
      <c r="K221" s="14">
        <f t="shared" si="47"/>
        <v>0.95</v>
      </c>
      <c r="L221" s="22">
        <f t="shared" si="46"/>
        <v>0</v>
      </c>
      <c r="M221" s="14">
        <v>1</v>
      </c>
      <c r="N221" s="14">
        <v>1</v>
      </c>
      <c r="P221" s="22">
        <f t="shared" si="41"/>
        <v>0</v>
      </c>
      <c r="R221" s="3">
        <f t="shared" si="48"/>
        <v>0</v>
      </c>
      <c r="T221" s="5">
        <f>+R221*(assessment!$J$275*assessment!$E$3)</f>
        <v>0</v>
      </c>
      <c r="V221" s="6">
        <f>+T221/payroll!F221</f>
        <v>0</v>
      </c>
      <c r="X221" s="5">
        <f>IF(V221&lt;$X$2,T221, +payroll!F221 * $X$2)</f>
        <v>0</v>
      </c>
      <c r="Z221" s="5">
        <f t="shared" si="43"/>
        <v>0</v>
      </c>
      <c r="AB221" t="e">
        <f t="shared" si="44"/>
        <v>#DIV/0!</v>
      </c>
    </row>
    <row r="222" spans="1:28" outlineLevel="1">
      <c r="A222" t="s">
        <v>359</v>
      </c>
      <c r="B222" t="s">
        <v>360</v>
      </c>
      <c r="D222" s="43">
        <v>1</v>
      </c>
      <c r="E222" s="43">
        <v>1</v>
      </c>
      <c r="F222" s="43">
        <v>0</v>
      </c>
      <c r="G222">
        <f t="shared" si="40"/>
        <v>2</v>
      </c>
      <c r="I222" s="22">
        <f t="shared" si="45"/>
        <v>0.66666666666666663</v>
      </c>
      <c r="J222" s="6">
        <f>+IFR!AD222</f>
        <v>5.0000000000000001E-3</v>
      </c>
      <c r="K222" s="14">
        <f t="shared" si="47"/>
        <v>0.95</v>
      </c>
      <c r="L222" s="22">
        <f t="shared" si="46"/>
        <v>0.6333333333333333</v>
      </c>
      <c r="M222" s="14">
        <v>1</v>
      </c>
      <c r="N222" s="14">
        <v>1</v>
      </c>
      <c r="P222" s="22">
        <f t="shared" si="41"/>
        <v>0.6333333333333333</v>
      </c>
      <c r="R222" s="3">
        <f t="shared" si="48"/>
        <v>9.5332232831417518E-5</v>
      </c>
      <c r="T222" s="5">
        <f>+R222*(assessment!$J$275*assessment!$E$3)</f>
        <v>727.36142833775727</v>
      </c>
      <c r="V222" s="6">
        <f>+T222/payroll!F222</f>
        <v>2.3859087808935183E-4</v>
      </c>
      <c r="X222" s="5">
        <f>IF(V222&lt;$X$2,T222, +payroll!F222 * $X$2)</f>
        <v>727.36142833775727</v>
      </c>
      <c r="Z222" s="5">
        <f t="shared" si="43"/>
        <v>0</v>
      </c>
      <c r="AB222">
        <f t="shared" si="44"/>
        <v>1</v>
      </c>
    </row>
    <row r="223" spans="1:28" outlineLevel="1">
      <c r="A223" t="s">
        <v>361</v>
      </c>
      <c r="B223" t="s">
        <v>362</v>
      </c>
      <c r="D223" s="43">
        <v>0</v>
      </c>
      <c r="E223" s="43">
        <v>0</v>
      </c>
      <c r="F223" s="43">
        <v>0</v>
      </c>
      <c r="G223">
        <f t="shared" si="40"/>
        <v>0</v>
      </c>
      <c r="I223" s="22">
        <f t="shared" si="45"/>
        <v>0</v>
      </c>
      <c r="J223" s="6">
        <f>+IFR!AD223</f>
        <v>0</v>
      </c>
      <c r="K223" s="14">
        <f t="shared" si="47"/>
        <v>0.95</v>
      </c>
      <c r="L223" s="22">
        <f t="shared" si="46"/>
        <v>0</v>
      </c>
      <c r="M223" s="14">
        <v>1</v>
      </c>
      <c r="N223" s="14">
        <v>1</v>
      </c>
      <c r="P223" s="22">
        <f t="shared" si="41"/>
        <v>0</v>
      </c>
      <c r="R223" s="3">
        <f t="shared" si="48"/>
        <v>0</v>
      </c>
      <c r="T223" s="5">
        <f>+R223*(assessment!$J$275*assessment!$E$3)</f>
        <v>0</v>
      </c>
      <c r="V223" s="6">
        <f>+T223/payroll!F223</f>
        <v>0</v>
      </c>
      <c r="X223" s="5">
        <f>IF(V223&lt;$X$2,T223, +payroll!F223 * $X$2)</f>
        <v>0</v>
      </c>
      <c r="Z223" s="5">
        <f t="shared" si="43"/>
        <v>0</v>
      </c>
      <c r="AB223" t="e">
        <f t="shared" si="44"/>
        <v>#DIV/0!</v>
      </c>
    </row>
    <row r="224" spans="1:28" outlineLevel="1">
      <c r="A224" t="s">
        <v>363</v>
      </c>
      <c r="B224" t="s">
        <v>364</v>
      </c>
      <c r="D224" s="43">
        <v>0</v>
      </c>
      <c r="E224" s="43">
        <v>0</v>
      </c>
      <c r="F224" s="43">
        <v>0</v>
      </c>
      <c r="G224">
        <f t="shared" si="40"/>
        <v>0</v>
      </c>
      <c r="I224" s="22">
        <f t="shared" si="45"/>
        <v>0</v>
      </c>
      <c r="J224" s="6">
        <f>+IFR!AD224</f>
        <v>0</v>
      </c>
      <c r="K224" s="14">
        <f t="shared" si="47"/>
        <v>0.95</v>
      </c>
      <c r="L224" s="22">
        <f t="shared" si="46"/>
        <v>0</v>
      </c>
      <c r="M224" s="14">
        <v>1</v>
      </c>
      <c r="N224" s="14">
        <v>1</v>
      </c>
      <c r="P224" s="22">
        <f t="shared" si="41"/>
        <v>0</v>
      </c>
      <c r="R224" s="3">
        <f t="shared" si="48"/>
        <v>0</v>
      </c>
      <c r="T224" s="5">
        <f>+R224*(assessment!$J$275*assessment!$E$3)</f>
        <v>0</v>
      </c>
      <c r="V224" s="6">
        <f>+T224/payroll!F224</f>
        <v>0</v>
      </c>
      <c r="X224" s="5">
        <f>IF(V224&lt;$X$2,T224, +payroll!F224 * $X$2)</f>
        <v>0</v>
      </c>
      <c r="Z224" s="5">
        <f t="shared" si="43"/>
        <v>0</v>
      </c>
      <c r="AB224" t="e">
        <f t="shared" si="44"/>
        <v>#DIV/0!</v>
      </c>
    </row>
    <row r="225" spans="1:28" outlineLevel="1">
      <c r="A225" t="s">
        <v>365</v>
      </c>
      <c r="B225" t="s">
        <v>366</v>
      </c>
      <c r="D225" s="43">
        <v>1</v>
      </c>
      <c r="E225" s="43">
        <v>0</v>
      </c>
      <c r="F225" s="43">
        <v>0</v>
      </c>
      <c r="G225">
        <f t="shared" si="40"/>
        <v>1</v>
      </c>
      <c r="I225" s="22">
        <f t="shared" si="45"/>
        <v>0.33333333333333331</v>
      </c>
      <c r="J225" s="6">
        <f>+IFR!AD225</f>
        <v>1.6666666666666668E-3</v>
      </c>
      <c r="K225" s="14">
        <f t="shared" si="47"/>
        <v>0.95</v>
      </c>
      <c r="L225" s="22">
        <f t="shared" si="46"/>
        <v>0.31666666666666665</v>
      </c>
      <c r="M225" s="14">
        <v>1</v>
      </c>
      <c r="N225" s="14">
        <v>1</v>
      </c>
      <c r="P225" s="22">
        <f t="shared" si="41"/>
        <v>0.31666666666666665</v>
      </c>
      <c r="R225" s="3">
        <f t="shared" si="48"/>
        <v>4.7666116415708759E-5</v>
      </c>
      <c r="T225" s="5">
        <f>+R225*(assessment!$J$275*assessment!$E$3)</f>
        <v>363.68071416887864</v>
      </c>
      <c r="V225" s="6">
        <f>+T225/payroll!F225</f>
        <v>4.0543713630768484E-4</v>
      </c>
      <c r="X225" s="5">
        <f>IF(V225&lt;$X$2,T225, +payroll!F225 * $X$2)</f>
        <v>363.68071416887864</v>
      </c>
      <c r="Z225" s="5">
        <f t="shared" si="43"/>
        <v>0</v>
      </c>
      <c r="AB225">
        <f t="shared" si="44"/>
        <v>1</v>
      </c>
    </row>
    <row r="226" spans="1:28" outlineLevel="1">
      <c r="A226" t="s">
        <v>367</v>
      </c>
      <c r="B226" t="s">
        <v>368</v>
      </c>
      <c r="D226" s="43">
        <v>0</v>
      </c>
      <c r="E226" s="43">
        <v>0</v>
      </c>
      <c r="F226" s="43">
        <v>0</v>
      </c>
      <c r="G226">
        <f t="shared" si="40"/>
        <v>0</v>
      </c>
      <c r="I226" s="22">
        <f t="shared" si="45"/>
        <v>0</v>
      </c>
      <c r="J226" s="6">
        <f>+IFR!AD226</f>
        <v>0</v>
      </c>
      <c r="K226" s="14">
        <f t="shared" si="47"/>
        <v>0.95</v>
      </c>
      <c r="L226" s="22">
        <f t="shared" si="46"/>
        <v>0</v>
      </c>
      <c r="M226" s="14">
        <v>1</v>
      </c>
      <c r="N226" s="14">
        <v>1</v>
      </c>
      <c r="P226" s="22">
        <f t="shared" si="41"/>
        <v>0</v>
      </c>
      <c r="R226" s="3">
        <f t="shared" si="48"/>
        <v>0</v>
      </c>
      <c r="T226" s="5">
        <f>+R226*(assessment!$J$275*assessment!$E$3)</f>
        <v>0</v>
      </c>
      <c r="V226" s="6">
        <f>+T226/payroll!F226</f>
        <v>0</v>
      </c>
      <c r="X226" s="5">
        <f>IF(V226&lt;$X$2,T226, +payroll!F226 * $X$2)</f>
        <v>0</v>
      </c>
      <c r="Z226" s="5">
        <f t="shared" si="43"/>
        <v>0</v>
      </c>
      <c r="AB226" t="e">
        <f t="shared" si="44"/>
        <v>#DIV/0!</v>
      </c>
    </row>
    <row r="227" spans="1:28" outlineLevel="1">
      <c r="A227" t="s">
        <v>369</v>
      </c>
      <c r="B227" t="s">
        <v>370</v>
      </c>
      <c r="D227" s="43">
        <v>0</v>
      </c>
      <c r="E227" s="43">
        <v>0</v>
      </c>
      <c r="F227" s="43">
        <v>0</v>
      </c>
      <c r="G227">
        <f t="shared" si="40"/>
        <v>0</v>
      </c>
      <c r="I227" s="22">
        <f t="shared" si="45"/>
        <v>0</v>
      </c>
      <c r="J227" s="6">
        <f>+IFR!AD227</f>
        <v>0</v>
      </c>
      <c r="K227" s="14">
        <f t="shared" si="47"/>
        <v>0.95</v>
      </c>
      <c r="L227" s="22">
        <f t="shared" si="46"/>
        <v>0</v>
      </c>
      <c r="M227" s="14">
        <v>1</v>
      </c>
      <c r="N227" s="14">
        <v>1</v>
      </c>
      <c r="P227" s="22">
        <f t="shared" si="41"/>
        <v>0</v>
      </c>
      <c r="R227" s="3">
        <f t="shared" si="48"/>
        <v>0</v>
      </c>
      <c r="T227" s="5">
        <f>+R227*(assessment!$J$275*assessment!$E$3)</f>
        <v>0</v>
      </c>
      <c r="V227" s="6">
        <f>+T227/payroll!F227</f>
        <v>0</v>
      </c>
      <c r="X227" s="5">
        <f>IF(V227&lt;$X$2,T227, +payroll!F227 * $X$2)</f>
        <v>0</v>
      </c>
      <c r="Z227" s="5">
        <f t="shared" si="43"/>
        <v>0</v>
      </c>
      <c r="AB227" t="e">
        <f t="shared" si="44"/>
        <v>#DIV/0!</v>
      </c>
    </row>
    <row r="228" spans="1:28" outlineLevel="1">
      <c r="A228" t="s">
        <v>371</v>
      </c>
      <c r="B228" t="s">
        <v>372</v>
      </c>
      <c r="D228" s="43">
        <v>13</v>
      </c>
      <c r="E228" s="43">
        <v>4</v>
      </c>
      <c r="F228" s="43">
        <v>9</v>
      </c>
      <c r="G228">
        <f t="shared" si="40"/>
        <v>26</v>
      </c>
      <c r="I228" s="22">
        <f t="shared" si="45"/>
        <v>8.6666666666666661</v>
      </c>
      <c r="J228" s="6">
        <f>+IFR!AD228</f>
        <v>4.6768016607312224E-2</v>
      </c>
      <c r="K228" s="14">
        <f t="shared" si="47"/>
        <v>1</v>
      </c>
      <c r="L228" s="22">
        <f t="shared" si="46"/>
        <v>8.6666666666666661</v>
      </c>
      <c r="M228" s="14">
        <v>1</v>
      </c>
      <c r="N228" s="14">
        <v>1</v>
      </c>
      <c r="P228" s="22">
        <f t="shared" si="41"/>
        <v>8.6666666666666661</v>
      </c>
      <c r="R228" s="3">
        <f t="shared" si="48"/>
        <v>1.3045463440088713E-3</v>
      </c>
      <c r="T228" s="5">
        <f>+R228*(assessment!$J$275*assessment!$E$3)</f>
        <v>9953.3669140956263</v>
      </c>
      <c r="V228" s="6">
        <f>+T228/payroll!F228</f>
        <v>1.6805054859080951E-3</v>
      </c>
      <c r="X228" s="5">
        <f>IF(V228&lt;$X$2,T228, +payroll!F228 * $X$2)</f>
        <v>9953.3669140956263</v>
      </c>
      <c r="Z228" s="5">
        <f t="shared" si="43"/>
        <v>0</v>
      </c>
      <c r="AB228">
        <f t="shared" si="44"/>
        <v>1</v>
      </c>
    </row>
    <row r="229" spans="1:28" outlineLevel="1">
      <c r="A229" t="s">
        <v>373</v>
      </c>
      <c r="B229" t="s">
        <v>374</v>
      </c>
      <c r="D229" s="43">
        <v>0</v>
      </c>
      <c r="E229" s="43">
        <v>0</v>
      </c>
      <c r="F229" s="43">
        <v>0</v>
      </c>
      <c r="G229">
        <f t="shared" si="40"/>
        <v>0</v>
      </c>
      <c r="I229" s="22">
        <f t="shared" si="45"/>
        <v>0</v>
      </c>
      <c r="J229" s="6">
        <f>+IFR!AD229</f>
        <v>0</v>
      </c>
      <c r="K229" s="14">
        <f t="shared" si="47"/>
        <v>0.95</v>
      </c>
      <c r="L229" s="22">
        <f t="shared" si="46"/>
        <v>0</v>
      </c>
      <c r="M229" s="14">
        <v>1</v>
      </c>
      <c r="N229" s="14">
        <v>1</v>
      </c>
      <c r="P229" s="22">
        <f t="shared" si="41"/>
        <v>0</v>
      </c>
      <c r="R229" s="3">
        <f t="shared" si="48"/>
        <v>0</v>
      </c>
      <c r="T229" s="5">
        <f>+R229*(assessment!$J$275*assessment!$E$3)</f>
        <v>0</v>
      </c>
      <c r="V229" s="6">
        <f>+T229/payroll!F229</f>
        <v>0</v>
      </c>
      <c r="X229" s="5">
        <f>IF(V229&lt;$X$2,T229, +payroll!F229 * $X$2)</f>
        <v>0</v>
      </c>
      <c r="Z229" s="5">
        <f t="shared" si="43"/>
        <v>0</v>
      </c>
      <c r="AB229" t="e">
        <f t="shared" si="44"/>
        <v>#DIV/0!</v>
      </c>
    </row>
    <row r="230" spans="1:28" outlineLevel="1">
      <c r="A230" t="s">
        <v>375</v>
      </c>
      <c r="B230" t="s">
        <v>376</v>
      </c>
      <c r="D230" s="43">
        <v>0</v>
      </c>
      <c r="E230" s="43">
        <v>0</v>
      </c>
      <c r="F230" s="43">
        <v>0</v>
      </c>
      <c r="G230">
        <f t="shared" si="40"/>
        <v>0</v>
      </c>
      <c r="I230" s="22">
        <f t="shared" si="45"/>
        <v>0</v>
      </c>
      <c r="J230" s="6">
        <f>+IFR!AD230</f>
        <v>0</v>
      </c>
      <c r="K230" s="14">
        <f t="shared" si="47"/>
        <v>0.95</v>
      </c>
      <c r="L230" s="22">
        <f t="shared" si="46"/>
        <v>0</v>
      </c>
      <c r="M230" s="14">
        <v>1</v>
      </c>
      <c r="N230" s="14">
        <v>1</v>
      </c>
      <c r="P230" s="22">
        <f t="shared" si="41"/>
        <v>0</v>
      </c>
      <c r="R230" s="3">
        <f t="shared" si="48"/>
        <v>0</v>
      </c>
      <c r="T230" s="5">
        <f>+R230*(assessment!$J$275*assessment!$E$3)</f>
        <v>0</v>
      </c>
      <c r="V230" s="6">
        <f>+T230/payroll!F230</f>
        <v>0</v>
      </c>
      <c r="X230" s="5">
        <f>IF(V230&lt;$X$2,T230, +payroll!F230 * $X$2)</f>
        <v>0</v>
      </c>
      <c r="Z230" s="5">
        <f t="shared" si="43"/>
        <v>0</v>
      </c>
      <c r="AB230" t="e">
        <f t="shared" si="44"/>
        <v>#DIV/0!</v>
      </c>
    </row>
    <row r="231" spans="1:28" outlineLevel="1">
      <c r="A231" t="s">
        <v>377</v>
      </c>
      <c r="B231" t="s">
        <v>378</v>
      </c>
      <c r="D231" s="43">
        <v>0</v>
      </c>
      <c r="E231" s="43">
        <v>0</v>
      </c>
      <c r="F231" s="43">
        <v>0</v>
      </c>
      <c r="G231">
        <f t="shared" si="40"/>
        <v>0</v>
      </c>
      <c r="I231" s="22">
        <f t="shared" si="45"/>
        <v>0</v>
      </c>
      <c r="J231" s="6">
        <f>+IFR!AD231</f>
        <v>0</v>
      </c>
      <c r="K231" s="14">
        <f t="shared" si="47"/>
        <v>0.95</v>
      </c>
      <c r="L231" s="22">
        <f t="shared" si="46"/>
        <v>0</v>
      </c>
      <c r="M231" s="14">
        <v>1</v>
      </c>
      <c r="N231" s="14">
        <v>1</v>
      </c>
      <c r="P231" s="22">
        <f t="shared" si="41"/>
        <v>0</v>
      </c>
      <c r="R231" s="3">
        <f t="shared" si="48"/>
        <v>0</v>
      </c>
      <c r="T231" s="5">
        <f>+R231*(assessment!$J$275*assessment!$E$3)</f>
        <v>0</v>
      </c>
      <c r="V231" s="6">
        <f>+T231/payroll!F231</f>
        <v>0</v>
      </c>
      <c r="X231" s="5">
        <f>IF(V231&lt;$X$2,T231, +payroll!F231 * $X$2)</f>
        <v>0</v>
      </c>
      <c r="Z231" s="5">
        <f t="shared" si="43"/>
        <v>0</v>
      </c>
      <c r="AB231" t="e">
        <f t="shared" si="44"/>
        <v>#DIV/0!</v>
      </c>
    </row>
    <row r="232" spans="1:28" outlineLevel="1">
      <c r="A232" t="s">
        <v>379</v>
      </c>
      <c r="B232" t="s">
        <v>380</v>
      </c>
      <c r="D232" s="43">
        <v>0</v>
      </c>
      <c r="E232" s="43">
        <v>0</v>
      </c>
      <c r="F232" s="43">
        <v>0</v>
      </c>
      <c r="G232">
        <f t="shared" ref="G232:G264" si="49">SUM(D232:F232)</f>
        <v>0</v>
      </c>
      <c r="I232" s="22">
        <f t="shared" si="45"/>
        <v>0</v>
      </c>
      <c r="J232" s="6">
        <f>+IFR!AD232</f>
        <v>0</v>
      </c>
      <c r="K232" s="14">
        <f t="shared" si="47"/>
        <v>0.95</v>
      </c>
      <c r="L232" s="22">
        <f t="shared" si="46"/>
        <v>0</v>
      </c>
      <c r="M232" s="14">
        <v>1</v>
      </c>
      <c r="N232" s="14">
        <v>1</v>
      </c>
      <c r="P232" s="22">
        <f t="shared" ref="P232:P264" si="50">+L232*M232*N232</f>
        <v>0</v>
      </c>
      <c r="R232" s="3">
        <f t="shared" ref="R232:R264" si="51">+P232/$P$267</f>
        <v>0</v>
      </c>
      <c r="T232" s="5">
        <f>+R232*(assessment!$J$275*assessment!$E$3)</f>
        <v>0</v>
      </c>
      <c r="V232" s="6">
        <f>+T232/payroll!F232</f>
        <v>0</v>
      </c>
      <c r="X232" s="5">
        <f>IF(V232&lt;$X$2,T232, +payroll!F232 * $X$2)</f>
        <v>0</v>
      </c>
      <c r="Z232" s="5">
        <f t="shared" ref="Z232:Z264" si="52">+T232-X232</f>
        <v>0</v>
      </c>
      <c r="AB232" t="e">
        <f t="shared" ref="AB232:AB264" si="53">+X232/T232</f>
        <v>#DIV/0!</v>
      </c>
    </row>
    <row r="233" spans="1:28" outlineLevel="1">
      <c r="A233" t="s">
        <v>516</v>
      </c>
      <c r="B233" t="s">
        <v>517</v>
      </c>
      <c r="D233" s="43">
        <v>0</v>
      </c>
      <c r="E233" s="43">
        <v>0</v>
      </c>
      <c r="F233" s="43">
        <v>0</v>
      </c>
      <c r="G233">
        <f>SUM(D233:F233)</f>
        <v>0</v>
      </c>
      <c r="I233" s="22">
        <f>AVERAGE(D233:F233)</f>
        <v>0</v>
      </c>
      <c r="J233" s="6">
        <f>+IFR!AD233</f>
        <v>0</v>
      </c>
      <c r="K233" s="14">
        <f t="shared" si="47"/>
        <v>0.95</v>
      </c>
      <c r="L233" s="22">
        <f>+I233*K233</f>
        <v>0</v>
      </c>
      <c r="M233" s="14">
        <v>1</v>
      </c>
      <c r="N233" s="14">
        <v>1</v>
      </c>
      <c r="P233" s="22">
        <f>+L233*M233*N233</f>
        <v>0</v>
      </c>
      <c r="R233" s="3">
        <f>+P233/$P$267</f>
        <v>0</v>
      </c>
      <c r="T233" s="5">
        <f>+R233*(assessment!$J$275*assessment!$E$3)</f>
        <v>0</v>
      </c>
      <c r="V233" s="6">
        <f>+T233/payroll!F233</f>
        <v>0</v>
      </c>
      <c r="X233" s="5">
        <f>IF(V233&lt;$X$2,T233, +payroll!F233 * $X$2)</f>
        <v>0</v>
      </c>
      <c r="Z233" s="5">
        <f>+T233-X233</f>
        <v>0</v>
      </c>
      <c r="AB233" t="e">
        <f>+X233/T233</f>
        <v>#DIV/0!</v>
      </c>
    </row>
    <row r="234" spans="1:28" outlineLevel="1">
      <c r="A234" t="s">
        <v>381</v>
      </c>
      <c r="B234" t="s">
        <v>382</v>
      </c>
      <c r="D234" s="43">
        <v>0</v>
      </c>
      <c r="E234" s="43">
        <v>2</v>
      </c>
      <c r="F234" s="43">
        <v>1</v>
      </c>
      <c r="G234">
        <f t="shared" si="49"/>
        <v>3</v>
      </c>
      <c r="I234" s="22">
        <f t="shared" ref="I234:I264" si="54">AVERAGE(D234:F234)</f>
        <v>1</v>
      </c>
      <c r="J234" s="6">
        <f>+IFR!AD234</f>
        <v>1.1666666666666667E-2</v>
      </c>
      <c r="K234" s="14">
        <f t="shared" si="47"/>
        <v>0.95</v>
      </c>
      <c r="L234" s="22">
        <f t="shared" ref="L234:L264" si="55">+I234*K234</f>
        <v>0.95</v>
      </c>
      <c r="M234" s="14">
        <v>1</v>
      </c>
      <c r="N234" s="14">
        <v>1</v>
      </c>
      <c r="P234" s="22">
        <f t="shared" si="50"/>
        <v>0.95</v>
      </c>
      <c r="R234" s="3">
        <f t="shared" si="51"/>
        <v>1.4299834924712628E-4</v>
      </c>
      <c r="T234" s="5">
        <f>+R234*(assessment!$J$275*assessment!$E$3)</f>
        <v>1091.0421425066361</v>
      </c>
      <c r="V234" s="6">
        <f>+T234/payroll!F234</f>
        <v>1.2989699302228496E-3</v>
      </c>
      <c r="X234" s="5">
        <f>IF(V234&lt;$X$2,T234, +payroll!F234 * $X$2)</f>
        <v>1091.0421425066361</v>
      </c>
      <c r="Z234" s="5">
        <f t="shared" si="52"/>
        <v>0</v>
      </c>
      <c r="AB234">
        <f t="shared" si="53"/>
        <v>1</v>
      </c>
    </row>
    <row r="235" spans="1:28" outlineLevel="1">
      <c r="A235" t="s">
        <v>383</v>
      </c>
      <c r="B235" t="s">
        <v>384</v>
      </c>
      <c r="D235" s="43">
        <v>0</v>
      </c>
      <c r="E235" s="43">
        <v>0</v>
      </c>
      <c r="F235" s="43">
        <v>0</v>
      </c>
      <c r="G235">
        <f t="shared" si="49"/>
        <v>0</v>
      </c>
      <c r="I235" s="22">
        <f t="shared" si="54"/>
        <v>0</v>
      </c>
      <c r="J235" s="6">
        <f>+IFR!AD235</f>
        <v>0</v>
      </c>
      <c r="K235" s="14">
        <f t="shared" si="47"/>
        <v>0.95</v>
      </c>
      <c r="L235" s="22">
        <f t="shared" si="55"/>
        <v>0</v>
      </c>
      <c r="M235" s="14">
        <v>1</v>
      </c>
      <c r="N235" s="14">
        <v>1</v>
      </c>
      <c r="P235" s="22">
        <f t="shared" si="50"/>
        <v>0</v>
      </c>
      <c r="R235" s="3">
        <f t="shared" si="51"/>
        <v>0</v>
      </c>
      <c r="T235" s="5">
        <f>+R235*(assessment!$J$275*assessment!$E$3)</f>
        <v>0</v>
      </c>
      <c r="V235" s="6">
        <f>+T235/payroll!F235</f>
        <v>0</v>
      </c>
      <c r="X235" s="5">
        <f>IF(V235&lt;$X$2,T235, +payroll!F235 * $X$2)</f>
        <v>0</v>
      </c>
      <c r="Z235" s="5">
        <f t="shared" si="52"/>
        <v>0</v>
      </c>
      <c r="AB235" t="e">
        <f t="shared" si="53"/>
        <v>#DIV/0!</v>
      </c>
    </row>
    <row r="236" spans="1:28" outlineLevel="1">
      <c r="A236" t="s">
        <v>385</v>
      </c>
      <c r="B236" t="s">
        <v>386</v>
      </c>
      <c r="D236" s="43">
        <v>0</v>
      </c>
      <c r="E236" s="43">
        <v>0</v>
      </c>
      <c r="F236" s="43">
        <v>1</v>
      </c>
      <c r="G236">
        <f t="shared" si="49"/>
        <v>1</v>
      </c>
      <c r="I236" s="22">
        <f t="shared" si="54"/>
        <v>0.33333333333333331</v>
      </c>
      <c r="J236" s="6">
        <f>+IFR!AD236</f>
        <v>5.0000000000000001E-3</v>
      </c>
      <c r="K236" s="14">
        <f t="shared" si="47"/>
        <v>0.95</v>
      </c>
      <c r="L236" s="22">
        <f t="shared" si="55"/>
        <v>0.31666666666666665</v>
      </c>
      <c r="M236" s="14">
        <v>1</v>
      </c>
      <c r="N236" s="14">
        <v>1</v>
      </c>
      <c r="P236" s="22">
        <f t="shared" si="50"/>
        <v>0.31666666666666665</v>
      </c>
      <c r="R236" s="3">
        <f t="shared" si="51"/>
        <v>4.7666116415708759E-5</v>
      </c>
      <c r="T236" s="5">
        <f>+R236*(assessment!$J$275*assessment!$E$3)</f>
        <v>363.68071416887864</v>
      </c>
      <c r="V236" s="6">
        <f>+T236/payroll!F236</f>
        <v>1.070961149551524E-4</v>
      </c>
      <c r="X236" s="5">
        <f>IF(V236&lt;$X$2,T236, +payroll!F236 * $X$2)</f>
        <v>363.68071416887864</v>
      </c>
      <c r="Z236" s="5">
        <f t="shared" si="52"/>
        <v>0</v>
      </c>
      <c r="AB236">
        <f t="shared" si="53"/>
        <v>1</v>
      </c>
    </row>
    <row r="237" spans="1:28" s="52" customFormat="1" outlineLevel="1">
      <c r="A237" s="54" t="s">
        <v>576</v>
      </c>
      <c r="B237" s="54" t="s">
        <v>577</v>
      </c>
      <c r="D237" s="43">
        <v>0</v>
      </c>
      <c r="E237" s="43">
        <v>0</v>
      </c>
      <c r="F237" s="43">
        <v>0</v>
      </c>
      <c r="G237" s="52">
        <f t="shared" si="49"/>
        <v>0</v>
      </c>
      <c r="I237" s="22">
        <f t="shared" si="54"/>
        <v>0</v>
      </c>
      <c r="J237" s="6">
        <f>+IFR!AD237</f>
        <v>0</v>
      </c>
      <c r="K237" s="14">
        <f t="shared" si="47"/>
        <v>0.95</v>
      </c>
      <c r="L237" s="22">
        <f t="shared" si="55"/>
        <v>0</v>
      </c>
      <c r="M237" s="14">
        <v>1</v>
      </c>
      <c r="N237" s="14"/>
      <c r="P237" s="22">
        <f t="shared" si="50"/>
        <v>0</v>
      </c>
      <c r="R237" s="3">
        <f t="shared" si="51"/>
        <v>0</v>
      </c>
      <c r="T237" s="5">
        <f>+R237*(assessment!$J$275*assessment!$E$3)</f>
        <v>0</v>
      </c>
      <c r="V237" s="6">
        <f>+T237/payroll!F237</f>
        <v>0</v>
      </c>
      <c r="X237" s="5">
        <f>IF(V237&lt;$X$2,T237, +payroll!F237 * $X$2)</f>
        <v>0</v>
      </c>
      <c r="Z237" s="5">
        <f t="shared" si="52"/>
        <v>0</v>
      </c>
      <c r="AB237" s="52" t="e">
        <f t="shared" si="53"/>
        <v>#DIV/0!</v>
      </c>
    </row>
    <row r="238" spans="1:28" outlineLevel="1">
      <c r="A238" t="s">
        <v>387</v>
      </c>
      <c r="B238" t="s">
        <v>388</v>
      </c>
      <c r="D238" s="43">
        <v>0</v>
      </c>
      <c r="E238" s="43">
        <v>0</v>
      </c>
      <c r="F238" s="43">
        <v>0</v>
      </c>
      <c r="G238">
        <f t="shared" si="49"/>
        <v>0</v>
      </c>
      <c r="I238" s="22">
        <f t="shared" si="54"/>
        <v>0</v>
      </c>
      <c r="J238" s="6">
        <f>+IFR!AD238</f>
        <v>0</v>
      </c>
      <c r="K238" s="14">
        <f t="shared" si="47"/>
        <v>0.95</v>
      </c>
      <c r="L238" s="22">
        <f t="shared" si="55"/>
        <v>0</v>
      </c>
      <c r="M238" s="14">
        <v>1</v>
      </c>
      <c r="N238" s="14">
        <v>1</v>
      </c>
      <c r="P238" s="22">
        <f t="shared" si="50"/>
        <v>0</v>
      </c>
      <c r="R238" s="3">
        <f t="shared" si="51"/>
        <v>0</v>
      </c>
      <c r="T238" s="5">
        <f>+R238*(assessment!$J$275*assessment!$E$3)</f>
        <v>0</v>
      </c>
      <c r="V238" s="6">
        <f>+T238/payroll!F238</f>
        <v>0</v>
      </c>
      <c r="X238" s="5">
        <f>IF(V238&lt;$X$2,T238, +payroll!F238 * $X$2)</f>
        <v>0</v>
      </c>
      <c r="Z238" s="5">
        <f t="shared" si="52"/>
        <v>0</v>
      </c>
      <c r="AB238" t="e">
        <f t="shared" si="53"/>
        <v>#DIV/0!</v>
      </c>
    </row>
    <row r="239" spans="1:28" outlineLevel="1">
      <c r="A239" t="s">
        <v>389</v>
      </c>
      <c r="B239" t="s">
        <v>390</v>
      </c>
      <c r="D239" s="43">
        <v>0</v>
      </c>
      <c r="E239" s="43">
        <v>0</v>
      </c>
      <c r="F239" s="43">
        <v>0</v>
      </c>
      <c r="G239">
        <f t="shared" si="49"/>
        <v>0</v>
      </c>
      <c r="I239" s="22">
        <f t="shared" si="54"/>
        <v>0</v>
      </c>
      <c r="J239" s="6">
        <f>+IFR!AD239</f>
        <v>0</v>
      </c>
      <c r="K239" s="14">
        <f t="shared" si="47"/>
        <v>0.95</v>
      </c>
      <c r="L239" s="22">
        <f t="shared" si="55"/>
        <v>0</v>
      </c>
      <c r="M239" s="14">
        <v>1</v>
      </c>
      <c r="N239" s="14">
        <v>1</v>
      </c>
      <c r="P239" s="22">
        <f t="shared" si="50"/>
        <v>0</v>
      </c>
      <c r="R239" s="3">
        <f t="shared" si="51"/>
        <v>0</v>
      </c>
      <c r="T239" s="5">
        <f>+R239*(assessment!$J$275*assessment!$E$3)</f>
        <v>0</v>
      </c>
      <c r="V239" s="6">
        <f>+T239/payroll!F239</f>
        <v>0</v>
      </c>
      <c r="X239" s="5">
        <f>IF(V239&lt;$X$2,T239, +payroll!F239 * $X$2)</f>
        <v>0</v>
      </c>
      <c r="Z239" s="5">
        <f t="shared" si="52"/>
        <v>0</v>
      </c>
      <c r="AB239" t="e">
        <f t="shared" si="53"/>
        <v>#DIV/0!</v>
      </c>
    </row>
    <row r="240" spans="1:28" outlineLevel="1">
      <c r="A240" t="s">
        <v>391</v>
      </c>
      <c r="B240" t="s">
        <v>392</v>
      </c>
      <c r="D240" s="43">
        <v>0</v>
      </c>
      <c r="E240" s="43">
        <v>1</v>
      </c>
      <c r="F240" s="43">
        <v>0</v>
      </c>
      <c r="G240">
        <f t="shared" si="49"/>
        <v>1</v>
      </c>
      <c r="I240" s="22">
        <f t="shared" si="54"/>
        <v>0.33333333333333331</v>
      </c>
      <c r="J240" s="6">
        <f>+IFR!AD240</f>
        <v>3.3333333333333335E-3</v>
      </c>
      <c r="K240" s="14">
        <f t="shared" si="47"/>
        <v>0.95</v>
      </c>
      <c r="L240" s="22">
        <f t="shared" si="55"/>
        <v>0.31666666666666665</v>
      </c>
      <c r="M240" s="14">
        <v>1</v>
      </c>
      <c r="N240" s="14">
        <v>1</v>
      </c>
      <c r="P240" s="22">
        <f t="shared" si="50"/>
        <v>0.31666666666666665</v>
      </c>
      <c r="R240" s="3">
        <f t="shared" si="51"/>
        <v>4.7666116415708759E-5</v>
      </c>
      <c r="T240" s="5">
        <f>+R240*(assessment!$J$275*assessment!$E$3)</f>
        <v>363.68071416887864</v>
      </c>
      <c r="V240" s="6">
        <f>+T240/payroll!F240</f>
        <v>9.8623283630140278E-4</v>
      </c>
      <c r="X240" s="5">
        <f>IF(V240&lt;$X$2,T240, +payroll!F240 * $X$2)</f>
        <v>363.68071416887864</v>
      </c>
      <c r="Z240" s="5">
        <f t="shared" si="52"/>
        <v>0</v>
      </c>
      <c r="AB240">
        <f t="shared" si="53"/>
        <v>1</v>
      </c>
    </row>
    <row r="241" spans="1:28" outlineLevel="1">
      <c r="A241" t="s">
        <v>393</v>
      </c>
      <c r="B241" t="s">
        <v>394</v>
      </c>
      <c r="D241" s="43">
        <v>2</v>
      </c>
      <c r="E241" s="43">
        <v>4</v>
      </c>
      <c r="F241" s="43">
        <v>6</v>
      </c>
      <c r="G241">
        <f t="shared" si="49"/>
        <v>12</v>
      </c>
      <c r="I241" s="22">
        <f t="shared" si="54"/>
        <v>4</v>
      </c>
      <c r="J241" s="6">
        <f>+IFR!AD241</f>
        <v>4.6666666666666669E-2</v>
      </c>
      <c r="K241" s="14">
        <f t="shared" si="47"/>
        <v>1</v>
      </c>
      <c r="L241" s="22">
        <f t="shared" si="55"/>
        <v>4</v>
      </c>
      <c r="M241" s="14">
        <v>1</v>
      </c>
      <c r="N241" s="14">
        <v>1</v>
      </c>
      <c r="P241" s="22">
        <f t="shared" si="50"/>
        <v>4</v>
      </c>
      <c r="R241" s="3">
        <f t="shared" si="51"/>
        <v>6.0209831261947915E-4</v>
      </c>
      <c r="T241" s="5">
        <f>+R241*(assessment!$J$275*assessment!$E$3)</f>
        <v>4593.8616526595206</v>
      </c>
      <c r="V241" s="6">
        <f>+T241/payroll!F241</f>
        <v>2.2091656007675866E-3</v>
      </c>
      <c r="X241" s="5">
        <f>IF(V241&lt;$X$2,T241, +payroll!F241 * $X$2)</f>
        <v>4593.8616526595206</v>
      </c>
      <c r="Z241" s="5">
        <f t="shared" si="52"/>
        <v>0</v>
      </c>
      <c r="AB241">
        <f t="shared" si="53"/>
        <v>1</v>
      </c>
    </row>
    <row r="242" spans="1:28" outlineLevel="1">
      <c r="A242" t="s">
        <v>395</v>
      </c>
      <c r="B242" t="s">
        <v>396</v>
      </c>
      <c r="D242" s="43">
        <v>0</v>
      </c>
      <c r="E242" s="43">
        <v>0</v>
      </c>
      <c r="F242" s="43">
        <v>0</v>
      </c>
      <c r="G242">
        <f t="shared" si="49"/>
        <v>0</v>
      </c>
      <c r="I242" s="22">
        <f t="shared" si="54"/>
        <v>0</v>
      </c>
      <c r="J242" s="6">
        <f>+IFR!AD242</f>
        <v>0</v>
      </c>
      <c r="K242" s="14">
        <f t="shared" si="47"/>
        <v>0.95</v>
      </c>
      <c r="L242" s="22">
        <f t="shared" si="55"/>
        <v>0</v>
      </c>
      <c r="M242" s="14">
        <v>1</v>
      </c>
      <c r="N242" s="14">
        <v>1</v>
      </c>
      <c r="P242" s="22">
        <f t="shared" si="50"/>
        <v>0</v>
      </c>
      <c r="R242" s="3">
        <f t="shared" si="51"/>
        <v>0</v>
      </c>
      <c r="T242" s="5">
        <f>+R242*(assessment!$J$275*assessment!$E$3)</f>
        <v>0</v>
      </c>
      <c r="V242" s="6">
        <f>+T242/payroll!F242</f>
        <v>0</v>
      </c>
      <c r="X242" s="5">
        <f>IF(V242&lt;$X$2,T242, +payroll!F242 * $X$2)</f>
        <v>0</v>
      </c>
      <c r="Z242" s="5">
        <f t="shared" si="52"/>
        <v>0</v>
      </c>
      <c r="AB242" t="e">
        <f t="shared" si="53"/>
        <v>#DIV/0!</v>
      </c>
    </row>
    <row r="243" spans="1:28" outlineLevel="1">
      <c r="A243" t="s">
        <v>397</v>
      </c>
      <c r="B243" t="s">
        <v>398</v>
      </c>
      <c r="D243" s="43">
        <v>1</v>
      </c>
      <c r="E243" s="43">
        <v>2</v>
      </c>
      <c r="F243" s="43">
        <v>3</v>
      </c>
      <c r="G243">
        <f t="shared" si="49"/>
        <v>6</v>
      </c>
      <c r="I243" s="22">
        <f t="shared" si="54"/>
        <v>2</v>
      </c>
      <c r="J243" s="6">
        <f>+IFR!AD243</f>
        <v>2.3333333333333334E-2</v>
      </c>
      <c r="K243" s="14">
        <f t="shared" si="47"/>
        <v>0.95</v>
      </c>
      <c r="L243" s="22">
        <f t="shared" si="55"/>
        <v>1.9</v>
      </c>
      <c r="M243" s="14">
        <v>1</v>
      </c>
      <c r="N243" s="14">
        <v>1</v>
      </c>
      <c r="P243" s="22">
        <f t="shared" si="50"/>
        <v>1.9</v>
      </c>
      <c r="R243" s="3">
        <f t="shared" si="51"/>
        <v>2.8599669849425257E-4</v>
      </c>
      <c r="T243" s="5">
        <f>+R243*(assessment!$J$275*assessment!$E$3)</f>
        <v>2182.0842850132722</v>
      </c>
      <c r="V243" s="6">
        <f>+T243/payroll!F243</f>
        <v>8.3966398320876228E-4</v>
      </c>
      <c r="X243" s="5">
        <f>IF(V243&lt;$X$2,T243, +payroll!F243 * $X$2)</f>
        <v>2182.0842850132722</v>
      </c>
      <c r="Z243" s="5">
        <f t="shared" si="52"/>
        <v>0</v>
      </c>
      <c r="AB243">
        <f t="shared" si="53"/>
        <v>1</v>
      </c>
    </row>
    <row r="244" spans="1:28" outlineLevel="1">
      <c r="A244" t="s">
        <v>399</v>
      </c>
      <c r="B244" t="s">
        <v>400</v>
      </c>
      <c r="D244" s="43">
        <v>0</v>
      </c>
      <c r="E244" s="43">
        <v>0</v>
      </c>
      <c r="F244" s="43">
        <v>0</v>
      </c>
      <c r="G244">
        <f t="shared" si="49"/>
        <v>0</v>
      </c>
      <c r="I244" s="22">
        <f t="shared" si="54"/>
        <v>0</v>
      </c>
      <c r="J244" s="6">
        <f>+IFR!AD244</f>
        <v>0</v>
      </c>
      <c r="K244" s="14">
        <f t="shared" si="47"/>
        <v>0.95</v>
      </c>
      <c r="L244" s="22">
        <f t="shared" si="55"/>
        <v>0</v>
      </c>
      <c r="M244" s="14">
        <v>1</v>
      </c>
      <c r="N244" s="14">
        <v>1</v>
      </c>
      <c r="P244" s="22">
        <f t="shared" si="50"/>
        <v>0</v>
      </c>
      <c r="R244" s="3">
        <f t="shared" si="51"/>
        <v>0</v>
      </c>
      <c r="T244" s="5">
        <f>+R244*(assessment!$J$275*assessment!$E$3)</f>
        <v>0</v>
      </c>
      <c r="V244" s="6">
        <f>+T244/payroll!F244</f>
        <v>0</v>
      </c>
      <c r="X244" s="5">
        <f>IF(V244&lt;$X$2,T244, +payroll!F244 * $X$2)</f>
        <v>0</v>
      </c>
      <c r="Z244" s="5">
        <f t="shared" si="52"/>
        <v>0</v>
      </c>
      <c r="AB244" t="e">
        <f t="shared" si="53"/>
        <v>#DIV/0!</v>
      </c>
    </row>
    <row r="245" spans="1:28" outlineLevel="1">
      <c r="A245" t="s">
        <v>401</v>
      </c>
      <c r="B245" t="s">
        <v>402</v>
      </c>
      <c r="D245" s="43">
        <v>4</v>
      </c>
      <c r="E245" s="43">
        <v>7</v>
      </c>
      <c r="F245" s="43">
        <v>12</v>
      </c>
      <c r="G245">
        <f t="shared" si="49"/>
        <v>23</v>
      </c>
      <c r="I245" s="22">
        <f t="shared" si="54"/>
        <v>7.666666666666667</v>
      </c>
      <c r="J245" s="6">
        <f>+IFR!AD245</f>
        <v>2.5898896698214307E-2</v>
      </c>
      <c r="K245" s="14">
        <f t="shared" si="47"/>
        <v>0.95</v>
      </c>
      <c r="L245" s="22">
        <f t="shared" si="55"/>
        <v>7.2833333333333332</v>
      </c>
      <c r="M245" s="14">
        <v>1</v>
      </c>
      <c r="N245" s="14">
        <v>1</v>
      </c>
      <c r="P245" s="22">
        <f t="shared" si="50"/>
        <v>7.2833333333333332</v>
      </c>
      <c r="R245" s="3">
        <f t="shared" si="51"/>
        <v>1.0963206775613016E-3</v>
      </c>
      <c r="T245" s="5">
        <f>+R245*(assessment!$J$275*assessment!$E$3)</f>
        <v>8364.65642588421</v>
      </c>
      <c r="V245" s="6">
        <f>+T245/payroll!F245</f>
        <v>5.551182015411778E-4</v>
      </c>
      <c r="X245" s="5">
        <f>IF(V245&lt;$X$2,T245, +payroll!F245 * $X$2)</f>
        <v>8364.65642588421</v>
      </c>
      <c r="Z245" s="5">
        <f t="shared" si="52"/>
        <v>0</v>
      </c>
      <c r="AB245">
        <f t="shared" si="53"/>
        <v>1</v>
      </c>
    </row>
    <row r="246" spans="1:28" outlineLevel="1">
      <c r="A246" t="s">
        <v>403</v>
      </c>
      <c r="B246" t="s">
        <v>404</v>
      </c>
      <c r="D246" s="43">
        <v>1</v>
      </c>
      <c r="E246" s="43">
        <v>2</v>
      </c>
      <c r="F246" s="43">
        <v>3</v>
      </c>
      <c r="G246">
        <f t="shared" si="49"/>
        <v>6</v>
      </c>
      <c r="I246" s="22">
        <f t="shared" si="54"/>
        <v>2</v>
      </c>
      <c r="J246" s="6">
        <f>+IFR!AD246</f>
        <v>2.3333333333333334E-2</v>
      </c>
      <c r="K246" s="14">
        <f t="shared" si="47"/>
        <v>0.95</v>
      </c>
      <c r="L246" s="22">
        <f t="shared" si="55"/>
        <v>1.9</v>
      </c>
      <c r="M246" s="14">
        <v>1</v>
      </c>
      <c r="N246" s="14">
        <v>1</v>
      </c>
      <c r="P246" s="22">
        <f t="shared" si="50"/>
        <v>1.9</v>
      </c>
      <c r="R246" s="3">
        <f t="shared" si="51"/>
        <v>2.8599669849425257E-4</v>
      </c>
      <c r="T246" s="5">
        <f>+R246*(assessment!$J$275*assessment!$E$3)</f>
        <v>2182.0842850132722</v>
      </c>
      <c r="V246" s="6">
        <f>+T246/payroll!F246</f>
        <v>6.2170925652673585E-4</v>
      </c>
      <c r="X246" s="5">
        <f>IF(V246&lt;$X$2,T246, +payroll!F246 * $X$2)</f>
        <v>2182.0842850132722</v>
      </c>
      <c r="Z246" s="5">
        <f t="shared" si="52"/>
        <v>0</v>
      </c>
      <c r="AB246">
        <f t="shared" si="53"/>
        <v>1</v>
      </c>
    </row>
    <row r="247" spans="1:28" outlineLevel="1">
      <c r="A247" t="s">
        <v>405</v>
      </c>
      <c r="B247" t="s">
        <v>406</v>
      </c>
      <c r="D247" s="43">
        <v>0</v>
      </c>
      <c r="E247" s="43">
        <v>0</v>
      </c>
      <c r="F247" s="43">
        <v>0</v>
      </c>
      <c r="G247">
        <f t="shared" si="49"/>
        <v>0</v>
      </c>
      <c r="I247" s="22">
        <f t="shared" si="54"/>
        <v>0</v>
      </c>
      <c r="J247" s="6">
        <f>+IFR!AD247</f>
        <v>0</v>
      </c>
      <c r="K247" s="14">
        <f t="shared" si="47"/>
        <v>0.95</v>
      </c>
      <c r="L247" s="22">
        <f t="shared" si="55"/>
        <v>0</v>
      </c>
      <c r="M247" s="14">
        <v>1</v>
      </c>
      <c r="N247" s="14">
        <v>1</v>
      </c>
      <c r="P247" s="22">
        <f t="shared" si="50"/>
        <v>0</v>
      </c>
      <c r="R247" s="3">
        <f t="shared" si="51"/>
        <v>0</v>
      </c>
      <c r="T247" s="5">
        <f>+R247*(assessment!$J$275*assessment!$E$3)</f>
        <v>0</v>
      </c>
      <c r="V247" s="6">
        <f>+T247/payroll!F247</f>
        <v>0</v>
      </c>
      <c r="X247" s="5">
        <f>IF(V247&lt;$X$2,T247, +payroll!F247 * $X$2)</f>
        <v>0</v>
      </c>
      <c r="Z247" s="5">
        <f t="shared" si="52"/>
        <v>0</v>
      </c>
      <c r="AB247" t="e">
        <f t="shared" si="53"/>
        <v>#DIV/0!</v>
      </c>
    </row>
    <row r="248" spans="1:28" outlineLevel="1">
      <c r="A248" t="s">
        <v>407</v>
      </c>
      <c r="B248" t="s">
        <v>408</v>
      </c>
      <c r="D248" s="43">
        <v>5</v>
      </c>
      <c r="E248" s="43">
        <v>2</v>
      </c>
      <c r="F248" s="43">
        <v>2</v>
      </c>
      <c r="G248">
        <f t="shared" si="49"/>
        <v>9</v>
      </c>
      <c r="I248" s="22">
        <f t="shared" si="54"/>
        <v>3</v>
      </c>
      <c r="J248" s="6">
        <f>+IFR!AD248</f>
        <v>1.2643607533791309E-2</v>
      </c>
      <c r="K248" s="14">
        <f t="shared" si="47"/>
        <v>0.95</v>
      </c>
      <c r="L248" s="22">
        <f t="shared" si="55"/>
        <v>2.8499999999999996</v>
      </c>
      <c r="M248" s="14">
        <v>1</v>
      </c>
      <c r="N248" s="14">
        <v>1</v>
      </c>
      <c r="P248" s="22">
        <f t="shared" si="50"/>
        <v>2.8499999999999996</v>
      </c>
      <c r="R248" s="3">
        <f t="shared" si="51"/>
        <v>4.2899504774137882E-4</v>
      </c>
      <c r="T248" s="5">
        <f>+R248*(assessment!$J$275*assessment!$E$3)</f>
        <v>3273.1264275199078</v>
      </c>
      <c r="V248" s="6">
        <f>+T248/payroll!F248</f>
        <v>5.2584510253657758E-4</v>
      </c>
      <c r="X248" s="5">
        <f>IF(V248&lt;$X$2,T248, +payroll!F248 * $X$2)</f>
        <v>3273.1264275199078</v>
      </c>
      <c r="Z248" s="5">
        <f t="shared" si="52"/>
        <v>0</v>
      </c>
      <c r="AB248">
        <f t="shared" si="53"/>
        <v>1</v>
      </c>
    </row>
    <row r="249" spans="1:28" outlineLevel="1">
      <c r="A249" t="s">
        <v>409</v>
      </c>
      <c r="B249" t="s">
        <v>410</v>
      </c>
      <c r="D249" s="43">
        <v>5</v>
      </c>
      <c r="E249" s="43">
        <v>1</v>
      </c>
      <c r="F249" s="43">
        <v>0</v>
      </c>
      <c r="G249">
        <f t="shared" si="49"/>
        <v>6</v>
      </c>
      <c r="I249" s="22">
        <f t="shared" si="54"/>
        <v>2</v>
      </c>
      <c r="J249" s="6">
        <f>+IFR!AD249</f>
        <v>4.3103646877231784E-3</v>
      </c>
      <c r="K249" s="14">
        <f t="shared" si="47"/>
        <v>0.95</v>
      </c>
      <c r="L249" s="22">
        <f t="shared" si="55"/>
        <v>1.9</v>
      </c>
      <c r="M249" s="14">
        <v>1</v>
      </c>
      <c r="N249" s="14">
        <v>1</v>
      </c>
      <c r="P249" s="22">
        <f t="shared" si="50"/>
        <v>1.9</v>
      </c>
      <c r="R249" s="3">
        <f t="shared" si="51"/>
        <v>2.8599669849425257E-4</v>
      </c>
      <c r="T249" s="5">
        <f>+R249*(assessment!$J$275*assessment!$E$3)</f>
        <v>2182.0842850132722</v>
      </c>
      <c r="V249" s="6">
        <f>+T249/payroll!F249</f>
        <v>1.883089069238532E-4</v>
      </c>
      <c r="X249" s="5">
        <f>IF(V249&lt;$X$2,T249, +payroll!F249 * $X$2)</f>
        <v>2182.0842850132722</v>
      </c>
      <c r="Z249" s="5">
        <f t="shared" si="52"/>
        <v>0</v>
      </c>
      <c r="AB249">
        <f t="shared" si="53"/>
        <v>1</v>
      </c>
    </row>
    <row r="250" spans="1:28" outlineLevel="1">
      <c r="A250" t="s">
        <v>411</v>
      </c>
      <c r="B250" t="s">
        <v>412</v>
      </c>
      <c r="D250" s="43">
        <v>0</v>
      </c>
      <c r="E250" s="43">
        <v>0</v>
      </c>
      <c r="F250" s="43">
        <v>0</v>
      </c>
      <c r="G250">
        <f t="shared" si="49"/>
        <v>0</v>
      </c>
      <c r="I250" s="22">
        <f t="shared" si="54"/>
        <v>0</v>
      </c>
      <c r="J250" s="6">
        <f>+IFR!AD250</f>
        <v>0</v>
      </c>
      <c r="K250" s="14">
        <f t="shared" si="47"/>
        <v>0.95</v>
      </c>
      <c r="L250" s="22">
        <f t="shared" si="55"/>
        <v>0</v>
      </c>
      <c r="M250" s="14">
        <v>1</v>
      </c>
      <c r="N250" s="14">
        <v>1</v>
      </c>
      <c r="P250" s="22">
        <f t="shared" si="50"/>
        <v>0</v>
      </c>
      <c r="R250" s="3">
        <f t="shared" si="51"/>
        <v>0</v>
      </c>
      <c r="T250" s="5">
        <f>+R250*(assessment!$J$275*assessment!$E$3)</f>
        <v>0</v>
      </c>
      <c r="V250" s="6">
        <f>+T250/payroll!F250</f>
        <v>0</v>
      </c>
      <c r="X250" s="5">
        <f>IF(V250&lt;$X$2,T250, +payroll!F250 * $X$2)</f>
        <v>0</v>
      </c>
      <c r="Z250" s="5">
        <f t="shared" si="52"/>
        <v>0</v>
      </c>
      <c r="AB250" t="e">
        <f t="shared" si="53"/>
        <v>#DIV/0!</v>
      </c>
    </row>
    <row r="251" spans="1:28" outlineLevel="1">
      <c r="A251" t="s">
        <v>413</v>
      </c>
      <c r="B251" t="s">
        <v>414</v>
      </c>
      <c r="D251" s="43">
        <v>0</v>
      </c>
      <c r="E251" s="43">
        <v>0</v>
      </c>
      <c r="F251" s="43">
        <v>0</v>
      </c>
      <c r="G251">
        <f t="shared" si="49"/>
        <v>0</v>
      </c>
      <c r="I251" s="22">
        <f t="shared" si="54"/>
        <v>0</v>
      </c>
      <c r="J251" s="6">
        <f>+IFR!AD251</f>
        <v>0</v>
      </c>
      <c r="K251" s="14">
        <f t="shared" si="47"/>
        <v>0.95</v>
      </c>
      <c r="L251" s="22">
        <f t="shared" si="55"/>
        <v>0</v>
      </c>
      <c r="M251" s="14">
        <v>1</v>
      </c>
      <c r="N251" s="14">
        <v>1</v>
      </c>
      <c r="P251" s="22">
        <f t="shared" si="50"/>
        <v>0</v>
      </c>
      <c r="R251" s="3">
        <f t="shared" si="51"/>
        <v>0</v>
      </c>
      <c r="T251" s="5">
        <f>+R251*(assessment!$J$275*assessment!$E$3)</f>
        <v>0</v>
      </c>
      <c r="V251" s="6">
        <f>+T251/payroll!F251</f>
        <v>0</v>
      </c>
      <c r="X251" s="5">
        <f>IF(V251&lt;$X$2,T251, +payroll!F251 * $X$2)</f>
        <v>0</v>
      </c>
      <c r="Z251" s="5">
        <f t="shared" si="52"/>
        <v>0</v>
      </c>
      <c r="AB251" t="e">
        <f t="shared" si="53"/>
        <v>#DIV/0!</v>
      </c>
    </row>
    <row r="252" spans="1:28" outlineLevel="1">
      <c r="A252" t="s">
        <v>415</v>
      </c>
      <c r="B252" t="s">
        <v>416</v>
      </c>
      <c r="D252" s="43">
        <v>3</v>
      </c>
      <c r="E252" s="43">
        <v>0</v>
      </c>
      <c r="F252" s="43">
        <v>3</v>
      </c>
      <c r="G252">
        <f t="shared" si="49"/>
        <v>6</v>
      </c>
      <c r="I252" s="22">
        <f t="shared" si="54"/>
        <v>2</v>
      </c>
      <c r="J252" s="6">
        <f>+IFR!AD252</f>
        <v>0.02</v>
      </c>
      <c r="K252" s="14">
        <f t="shared" si="47"/>
        <v>0.95</v>
      </c>
      <c r="L252" s="22">
        <f t="shared" si="55"/>
        <v>1.9</v>
      </c>
      <c r="M252" s="14">
        <v>1</v>
      </c>
      <c r="N252" s="14">
        <v>1</v>
      </c>
      <c r="P252" s="22">
        <f t="shared" si="50"/>
        <v>1.9</v>
      </c>
      <c r="R252" s="3">
        <f t="shared" si="51"/>
        <v>2.8599669849425257E-4</v>
      </c>
      <c r="T252" s="5">
        <f>+R252*(assessment!$J$275*assessment!$E$3)</f>
        <v>2182.0842850132722</v>
      </c>
      <c r="V252" s="6">
        <f>+T252/payroll!F252</f>
        <v>1.1576011727382587E-3</v>
      </c>
      <c r="X252" s="5">
        <f>IF(V252&lt;$X$2,T252, +payroll!F252 * $X$2)</f>
        <v>2182.0842850132722</v>
      </c>
      <c r="Z252" s="5">
        <f t="shared" si="52"/>
        <v>0</v>
      </c>
      <c r="AB252">
        <f t="shared" si="53"/>
        <v>1</v>
      </c>
    </row>
    <row r="253" spans="1:28" outlineLevel="1">
      <c r="A253" t="s">
        <v>417</v>
      </c>
      <c r="B253" t="s">
        <v>418</v>
      </c>
      <c r="D253" s="43">
        <v>0</v>
      </c>
      <c r="E253" s="43">
        <v>0</v>
      </c>
      <c r="F253" s="43">
        <v>0</v>
      </c>
      <c r="G253">
        <f t="shared" si="49"/>
        <v>0</v>
      </c>
      <c r="I253" s="22">
        <f t="shared" si="54"/>
        <v>0</v>
      </c>
      <c r="J253" s="6">
        <f>+IFR!AD253</f>
        <v>0</v>
      </c>
      <c r="K253" s="14">
        <f t="shared" si="47"/>
        <v>0.95</v>
      </c>
      <c r="L253" s="22">
        <f t="shared" si="55"/>
        <v>0</v>
      </c>
      <c r="M253" s="14">
        <v>1</v>
      </c>
      <c r="N253" s="14">
        <v>1</v>
      </c>
      <c r="P253" s="22">
        <f t="shared" si="50"/>
        <v>0</v>
      </c>
      <c r="R253" s="3">
        <f t="shared" si="51"/>
        <v>0</v>
      </c>
      <c r="T253" s="5">
        <f>+R253*(assessment!$J$275*assessment!$E$3)</f>
        <v>0</v>
      </c>
      <c r="V253" s="6">
        <f>+T253/payroll!F253</f>
        <v>0</v>
      </c>
      <c r="X253" s="5">
        <f>IF(V253&lt;$X$2,T253, +payroll!F253 * $X$2)</f>
        <v>0</v>
      </c>
      <c r="Z253" s="5">
        <f t="shared" si="52"/>
        <v>0</v>
      </c>
      <c r="AB253" t="e">
        <f t="shared" si="53"/>
        <v>#DIV/0!</v>
      </c>
    </row>
    <row r="254" spans="1:28" outlineLevel="1">
      <c r="A254" t="s">
        <v>419</v>
      </c>
      <c r="B254" t="s">
        <v>420</v>
      </c>
      <c r="D254" s="43">
        <v>0</v>
      </c>
      <c r="E254" s="43">
        <v>0</v>
      </c>
      <c r="F254" s="43">
        <v>0</v>
      </c>
      <c r="G254">
        <f t="shared" si="49"/>
        <v>0</v>
      </c>
      <c r="I254" s="22">
        <f t="shared" si="54"/>
        <v>0</v>
      </c>
      <c r="J254" s="6">
        <f>+IFR!AD254</f>
        <v>0</v>
      </c>
      <c r="K254" s="14">
        <f t="shared" si="47"/>
        <v>0.95</v>
      </c>
      <c r="L254" s="22">
        <f t="shared" si="55"/>
        <v>0</v>
      </c>
      <c r="M254" s="14">
        <v>1</v>
      </c>
      <c r="N254" s="14">
        <v>1</v>
      </c>
      <c r="P254" s="22">
        <f t="shared" si="50"/>
        <v>0</v>
      </c>
      <c r="R254" s="3">
        <f t="shared" si="51"/>
        <v>0</v>
      </c>
      <c r="T254" s="5">
        <f>+R254*(assessment!$J$275*assessment!$E$3)</f>
        <v>0</v>
      </c>
      <c r="V254" s="6">
        <f>+T254/payroll!F254</f>
        <v>0</v>
      </c>
      <c r="X254" s="5">
        <f>IF(V254&lt;$X$2,T254, +payroll!F254 * $X$2)</f>
        <v>0</v>
      </c>
      <c r="Z254" s="5">
        <f t="shared" si="52"/>
        <v>0</v>
      </c>
      <c r="AB254" t="e">
        <f t="shared" si="53"/>
        <v>#DIV/0!</v>
      </c>
    </row>
    <row r="255" spans="1:28" outlineLevel="1">
      <c r="A255" t="s">
        <v>421</v>
      </c>
      <c r="B255" t="s">
        <v>422</v>
      </c>
      <c r="D255" s="43">
        <v>0</v>
      </c>
      <c r="E255" s="43">
        <v>1</v>
      </c>
      <c r="F255" s="43">
        <v>1</v>
      </c>
      <c r="G255">
        <f t="shared" si="49"/>
        <v>2</v>
      </c>
      <c r="I255" s="22">
        <f t="shared" si="54"/>
        <v>0.66666666666666663</v>
      </c>
      <c r="J255" s="6">
        <f>+IFR!AD255</f>
        <v>8.3333333333333332E-3</v>
      </c>
      <c r="K255" s="14">
        <f t="shared" si="47"/>
        <v>0.95</v>
      </c>
      <c r="L255" s="22">
        <f t="shared" si="55"/>
        <v>0.6333333333333333</v>
      </c>
      <c r="M255" s="14">
        <v>1</v>
      </c>
      <c r="N255" s="14">
        <v>1</v>
      </c>
      <c r="P255" s="22">
        <f t="shared" si="50"/>
        <v>0.6333333333333333</v>
      </c>
      <c r="R255" s="3">
        <f t="shared" si="51"/>
        <v>9.5332232831417518E-5</v>
      </c>
      <c r="T255" s="5">
        <f>+R255*(assessment!$J$275*assessment!$E$3)</f>
        <v>727.36142833775727</v>
      </c>
      <c r="V255" s="6">
        <f>+T255/payroll!F255</f>
        <v>2.5670852547070755E-4</v>
      </c>
      <c r="X255" s="5">
        <f>IF(V255&lt;$X$2,T255, +payroll!F255 * $X$2)</f>
        <v>727.36142833775727</v>
      </c>
      <c r="Z255" s="5">
        <f t="shared" si="52"/>
        <v>0</v>
      </c>
      <c r="AB255">
        <f t="shared" si="53"/>
        <v>1</v>
      </c>
    </row>
    <row r="256" spans="1:28" outlineLevel="1">
      <c r="A256" t="s">
        <v>423</v>
      </c>
      <c r="B256" t="s">
        <v>424</v>
      </c>
      <c r="D256" s="43">
        <v>0</v>
      </c>
      <c r="E256" s="43">
        <v>2</v>
      </c>
      <c r="F256" s="43">
        <v>0</v>
      </c>
      <c r="G256">
        <f t="shared" si="49"/>
        <v>2</v>
      </c>
      <c r="I256" s="22">
        <f t="shared" si="54"/>
        <v>0.66666666666666663</v>
      </c>
      <c r="J256" s="6">
        <f>+IFR!AD256</f>
        <v>6.6666666666666671E-3</v>
      </c>
      <c r="K256" s="14">
        <f t="shared" si="47"/>
        <v>0.95</v>
      </c>
      <c r="L256" s="22">
        <f t="shared" si="55"/>
        <v>0.6333333333333333</v>
      </c>
      <c r="M256" s="14">
        <v>1</v>
      </c>
      <c r="N256" s="14">
        <v>1</v>
      </c>
      <c r="P256" s="22">
        <f t="shared" si="50"/>
        <v>0.6333333333333333</v>
      </c>
      <c r="R256" s="3">
        <f t="shared" si="51"/>
        <v>9.5332232831417518E-5</v>
      </c>
      <c r="T256" s="5">
        <f>+R256*(assessment!$J$275*assessment!$E$3)</f>
        <v>727.36142833775727</v>
      </c>
      <c r="V256" s="6">
        <f>+T256/payroll!F256</f>
        <v>6.3738302700411676E-4</v>
      </c>
      <c r="X256" s="5">
        <f>IF(V256&lt;$X$2,T256, +payroll!F256 * $X$2)</f>
        <v>727.36142833775727</v>
      </c>
      <c r="Z256" s="5">
        <f t="shared" si="52"/>
        <v>0</v>
      </c>
      <c r="AB256">
        <f t="shared" si="53"/>
        <v>1</v>
      </c>
    </row>
    <row r="257" spans="1:28" outlineLevel="1">
      <c r="A257" t="s">
        <v>425</v>
      </c>
      <c r="B257" t="s">
        <v>426</v>
      </c>
      <c r="D257" s="43">
        <v>1</v>
      </c>
      <c r="E257" s="43">
        <v>0</v>
      </c>
      <c r="F257" s="43">
        <v>1</v>
      </c>
      <c r="G257">
        <f t="shared" si="49"/>
        <v>2</v>
      </c>
      <c r="I257" s="22">
        <f t="shared" si="54"/>
        <v>0.66666666666666663</v>
      </c>
      <c r="J257" s="6">
        <f>+IFR!AD257</f>
        <v>6.6666666666666671E-3</v>
      </c>
      <c r="K257" s="14">
        <f t="shared" si="47"/>
        <v>0.95</v>
      </c>
      <c r="L257" s="22">
        <f t="shared" si="55"/>
        <v>0.6333333333333333</v>
      </c>
      <c r="M257" s="14">
        <v>1</v>
      </c>
      <c r="N257" s="14">
        <v>1</v>
      </c>
      <c r="P257" s="22">
        <f t="shared" si="50"/>
        <v>0.6333333333333333</v>
      </c>
      <c r="R257" s="3">
        <f t="shared" si="51"/>
        <v>9.5332232831417518E-5</v>
      </c>
      <c r="T257" s="5">
        <f>+R257*(assessment!$J$275*assessment!$E$3)</f>
        <v>727.36142833775727</v>
      </c>
      <c r="V257" s="6">
        <f>+T257/payroll!F257</f>
        <v>3.553751118023656E-4</v>
      </c>
      <c r="X257" s="5">
        <f>IF(V257&lt;$X$2,T257, +payroll!F257 * $X$2)</f>
        <v>727.36142833775727</v>
      </c>
      <c r="Z257" s="5">
        <f t="shared" si="52"/>
        <v>0</v>
      </c>
      <c r="AB257">
        <f t="shared" si="53"/>
        <v>1</v>
      </c>
    </row>
    <row r="258" spans="1:28" outlineLevel="1">
      <c r="A258" t="s">
        <v>427</v>
      </c>
      <c r="B258" t="s">
        <v>428</v>
      </c>
      <c r="D258" s="43">
        <v>0</v>
      </c>
      <c r="E258" s="43">
        <v>0</v>
      </c>
      <c r="F258" s="43">
        <v>0</v>
      </c>
      <c r="G258">
        <f t="shared" si="49"/>
        <v>0</v>
      </c>
      <c r="I258" s="22">
        <f t="shared" si="54"/>
        <v>0</v>
      </c>
      <c r="J258" s="6">
        <f>+IFR!AD258</f>
        <v>0</v>
      </c>
      <c r="K258" s="14">
        <f t="shared" si="47"/>
        <v>0.95</v>
      </c>
      <c r="L258" s="22">
        <f t="shared" si="55"/>
        <v>0</v>
      </c>
      <c r="M258" s="14">
        <v>1</v>
      </c>
      <c r="N258" s="14">
        <v>1</v>
      </c>
      <c r="P258" s="22">
        <f t="shared" si="50"/>
        <v>0</v>
      </c>
      <c r="R258" s="3">
        <f t="shared" si="51"/>
        <v>0</v>
      </c>
      <c r="T258" s="5">
        <f>+R258*(assessment!$J$275*assessment!$E$3)</f>
        <v>0</v>
      </c>
      <c r="V258" s="6">
        <f>+T258/payroll!F258</f>
        <v>0</v>
      </c>
      <c r="X258" s="5">
        <f>IF(V258&lt;$X$2,T258, +payroll!F258 * $X$2)</f>
        <v>0</v>
      </c>
      <c r="Z258" s="5">
        <f t="shared" si="52"/>
        <v>0</v>
      </c>
      <c r="AB258" t="e">
        <f t="shared" si="53"/>
        <v>#DIV/0!</v>
      </c>
    </row>
    <row r="259" spans="1:28" outlineLevel="1">
      <c r="A259" t="s">
        <v>429</v>
      </c>
      <c r="B259" t="s">
        <v>430</v>
      </c>
      <c r="D259" s="43">
        <v>0</v>
      </c>
      <c r="E259" s="43">
        <v>0</v>
      </c>
      <c r="F259" s="43">
        <v>0</v>
      </c>
      <c r="G259">
        <f t="shared" si="49"/>
        <v>0</v>
      </c>
      <c r="I259" s="22">
        <f t="shared" si="54"/>
        <v>0</v>
      </c>
      <c r="J259" s="6">
        <f>+IFR!AD259</f>
        <v>0</v>
      </c>
      <c r="K259" s="14">
        <f t="shared" ref="K259:K264" si="56">IF(+J259&lt;$E$270,$I$270,IF(J259&gt;$E$272,$I$272,$I$271))</f>
        <v>0.95</v>
      </c>
      <c r="L259" s="22">
        <f t="shared" si="55"/>
        <v>0</v>
      </c>
      <c r="M259" s="14">
        <v>1</v>
      </c>
      <c r="N259" s="14">
        <v>1</v>
      </c>
      <c r="P259" s="22">
        <f t="shared" si="50"/>
        <v>0</v>
      </c>
      <c r="R259" s="3">
        <f t="shared" si="51"/>
        <v>0</v>
      </c>
      <c r="T259" s="5">
        <f>+R259*(assessment!$J$275*assessment!$E$3)</f>
        <v>0</v>
      </c>
      <c r="V259" s="6">
        <f>+T259/payroll!F259</f>
        <v>0</v>
      </c>
      <c r="X259" s="5">
        <f>IF(V259&lt;$X$2,T259, +payroll!F259 * $X$2)</f>
        <v>0</v>
      </c>
      <c r="Z259" s="5">
        <f t="shared" si="52"/>
        <v>0</v>
      </c>
      <c r="AB259" t="e">
        <f t="shared" si="53"/>
        <v>#DIV/0!</v>
      </c>
    </row>
    <row r="260" spans="1:28" outlineLevel="1">
      <c r="A260" t="s">
        <v>431</v>
      </c>
      <c r="B260" t="s">
        <v>432</v>
      </c>
      <c r="D260" s="43">
        <v>0</v>
      </c>
      <c r="E260" s="43">
        <v>0</v>
      </c>
      <c r="F260" s="43">
        <v>0</v>
      </c>
      <c r="G260">
        <f t="shared" si="49"/>
        <v>0</v>
      </c>
      <c r="I260" s="22">
        <f t="shared" si="54"/>
        <v>0</v>
      </c>
      <c r="J260" s="6">
        <f>+IFR!AD260</f>
        <v>0</v>
      </c>
      <c r="K260" s="14">
        <f t="shared" si="56"/>
        <v>0.95</v>
      </c>
      <c r="L260" s="22">
        <f t="shared" si="55"/>
        <v>0</v>
      </c>
      <c r="M260" s="14">
        <v>1</v>
      </c>
      <c r="N260" s="14">
        <v>1</v>
      </c>
      <c r="P260" s="22">
        <f t="shared" si="50"/>
        <v>0</v>
      </c>
      <c r="R260" s="3">
        <f t="shared" si="51"/>
        <v>0</v>
      </c>
      <c r="T260" s="5">
        <f>+R260*(assessment!$J$275*assessment!$E$3)</f>
        <v>0</v>
      </c>
      <c r="V260" s="6">
        <f>+T260/payroll!F260</f>
        <v>0</v>
      </c>
      <c r="X260" s="5">
        <f>IF(V260&lt;$X$2,T260, +payroll!F260 * $X$2)</f>
        <v>0</v>
      </c>
      <c r="Z260" s="5">
        <f t="shared" si="52"/>
        <v>0</v>
      </c>
      <c r="AB260" t="e">
        <f t="shared" si="53"/>
        <v>#DIV/0!</v>
      </c>
    </row>
    <row r="261" spans="1:28" outlineLevel="1">
      <c r="A261" t="s">
        <v>433</v>
      </c>
      <c r="B261" t="s">
        <v>434</v>
      </c>
      <c r="D261" s="43">
        <v>2</v>
      </c>
      <c r="E261" s="43">
        <v>3</v>
      </c>
      <c r="F261" s="43">
        <v>1</v>
      </c>
      <c r="G261">
        <f t="shared" si="49"/>
        <v>6</v>
      </c>
      <c r="I261" s="22">
        <f t="shared" si="54"/>
        <v>2</v>
      </c>
      <c r="J261" s="6">
        <f>+IFR!AD261</f>
        <v>1.6790123456790124E-2</v>
      </c>
      <c r="K261" s="14">
        <f t="shared" si="56"/>
        <v>0.95</v>
      </c>
      <c r="L261" s="22">
        <f t="shared" si="55"/>
        <v>1.9</v>
      </c>
      <c r="M261" s="14">
        <v>1</v>
      </c>
      <c r="N261" s="14">
        <v>1</v>
      </c>
      <c r="P261" s="22">
        <f t="shared" si="50"/>
        <v>1.9</v>
      </c>
      <c r="R261" s="3">
        <f t="shared" si="51"/>
        <v>2.8599669849425257E-4</v>
      </c>
      <c r="T261" s="5">
        <f>+R261*(assessment!$J$275*assessment!$E$3)</f>
        <v>2182.0842850132722</v>
      </c>
      <c r="V261" s="6">
        <f>+T261/payroll!F261</f>
        <v>4.937650558156137E-4</v>
      </c>
      <c r="X261" s="5">
        <f>IF(V261&lt;$X$2,T261, +payroll!F261 * $X$2)</f>
        <v>2182.0842850132722</v>
      </c>
      <c r="Z261" s="5">
        <f t="shared" si="52"/>
        <v>0</v>
      </c>
      <c r="AB261">
        <f t="shared" si="53"/>
        <v>1</v>
      </c>
    </row>
    <row r="262" spans="1:28" outlineLevel="1">
      <c r="A262" t="s">
        <v>435</v>
      </c>
      <c r="B262" t="s">
        <v>436</v>
      </c>
      <c r="D262" s="43">
        <v>0</v>
      </c>
      <c r="E262" s="43">
        <v>0</v>
      </c>
      <c r="F262" s="43">
        <v>0</v>
      </c>
      <c r="G262">
        <f t="shared" si="49"/>
        <v>0</v>
      </c>
      <c r="I262" s="22">
        <f t="shared" si="54"/>
        <v>0</v>
      </c>
      <c r="J262" s="6">
        <f>+IFR!AD262</f>
        <v>0</v>
      </c>
      <c r="K262" s="14">
        <f t="shared" si="56"/>
        <v>0.95</v>
      </c>
      <c r="L262" s="22">
        <f t="shared" si="55"/>
        <v>0</v>
      </c>
      <c r="M262" s="14">
        <v>1</v>
      </c>
      <c r="N262" s="14">
        <v>1</v>
      </c>
      <c r="P262" s="22">
        <f t="shared" si="50"/>
        <v>0</v>
      </c>
      <c r="R262" s="3">
        <f t="shared" si="51"/>
        <v>0</v>
      </c>
      <c r="T262" s="5">
        <f>+R262*(assessment!$J$275*assessment!$E$3)</f>
        <v>0</v>
      </c>
      <c r="V262" s="6">
        <f>+T262/payroll!F262</f>
        <v>0</v>
      </c>
      <c r="X262" s="5">
        <f>IF(V262&lt;$X$2,T262, +payroll!F262 * $X$2)</f>
        <v>0</v>
      </c>
      <c r="Z262" s="5">
        <f t="shared" si="52"/>
        <v>0</v>
      </c>
      <c r="AB262" t="e">
        <f t="shared" si="53"/>
        <v>#DIV/0!</v>
      </c>
    </row>
    <row r="263" spans="1:28" outlineLevel="1">
      <c r="A263" t="s">
        <v>437</v>
      </c>
      <c r="B263" t="s">
        <v>438</v>
      </c>
      <c r="D263" s="43">
        <v>0</v>
      </c>
      <c r="E263" s="43">
        <v>0</v>
      </c>
      <c r="F263" s="43">
        <v>0</v>
      </c>
      <c r="G263">
        <f t="shared" si="49"/>
        <v>0</v>
      </c>
      <c r="I263" s="22">
        <f t="shared" si="54"/>
        <v>0</v>
      </c>
      <c r="J263" s="6">
        <f>+IFR!AD263</f>
        <v>0</v>
      </c>
      <c r="K263" s="14">
        <f t="shared" si="56"/>
        <v>0.95</v>
      </c>
      <c r="L263" s="22">
        <f t="shared" si="55"/>
        <v>0</v>
      </c>
      <c r="M263" s="14">
        <v>1</v>
      </c>
      <c r="N263" s="14">
        <v>1</v>
      </c>
      <c r="P263" s="22">
        <f t="shared" si="50"/>
        <v>0</v>
      </c>
      <c r="R263" s="3">
        <f t="shared" si="51"/>
        <v>0</v>
      </c>
      <c r="T263" s="5">
        <f>+R263*(assessment!$J$275*assessment!$E$3)</f>
        <v>0</v>
      </c>
      <c r="V263" s="6">
        <f>+T263/payroll!F263</f>
        <v>0</v>
      </c>
      <c r="X263" s="5">
        <f>IF(V263&lt;$X$2,T263, +payroll!F263 * $X$2)</f>
        <v>0</v>
      </c>
      <c r="Z263" s="5">
        <f t="shared" si="52"/>
        <v>0</v>
      </c>
      <c r="AB263" t="e">
        <f t="shared" si="53"/>
        <v>#DIV/0!</v>
      </c>
    </row>
    <row r="264" spans="1:28" outlineLevel="1">
      <c r="A264" t="s">
        <v>439</v>
      </c>
      <c r="B264" t="s">
        <v>440</v>
      </c>
      <c r="D264" s="77">
        <v>0</v>
      </c>
      <c r="E264" s="77">
        <v>0</v>
      </c>
      <c r="F264" s="77">
        <v>0</v>
      </c>
      <c r="G264">
        <f t="shared" si="49"/>
        <v>0</v>
      </c>
      <c r="I264" s="28">
        <f t="shared" si="54"/>
        <v>0</v>
      </c>
      <c r="J264" s="26">
        <f>+IFR!AD264</f>
        <v>0</v>
      </c>
      <c r="K264" s="29">
        <f t="shared" si="56"/>
        <v>0.95</v>
      </c>
      <c r="L264" s="28">
        <f t="shared" si="55"/>
        <v>0</v>
      </c>
      <c r="M264" s="14">
        <v>1</v>
      </c>
      <c r="N264" s="14">
        <v>1</v>
      </c>
      <c r="P264" s="28">
        <f t="shared" si="50"/>
        <v>0</v>
      </c>
      <c r="R264" s="24">
        <f t="shared" si="51"/>
        <v>0</v>
      </c>
      <c r="T264" s="25">
        <f>+R264*(assessment!$J$275*assessment!$E$3)</f>
        <v>0</v>
      </c>
      <c r="V264" s="26">
        <f>+T264/payroll!F264</f>
        <v>0</v>
      </c>
      <c r="X264" s="25">
        <f>IF(V264&lt;$X$2,T264, +payroll!F264 * $X$2)</f>
        <v>0</v>
      </c>
      <c r="Z264" s="25">
        <f t="shared" si="52"/>
        <v>0</v>
      </c>
      <c r="AB264" t="e">
        <f t="shared" si="53"/>
        <v>#DIV/0!</v>
      </c>
    </row>
    <row r="265" spans="1:28">
      <c r="B265" t="s">
        <v>484</v>
      </c>
      <c r="D265" s="43">
        <f>SUBTOTAL(9,D143:D264)</f>
        <v>101</v>
      </c>
      <c r="E265" s="43">
        <f>SUBTOTAL(9,E143:E264)</f>
        <v>108</v>
      </c>
      <c r="F265" s="43">
        <f>SUBTOTAL(9,F143:F264)</f>
        <v>116</v>
      </c>
      <c r="G265">
        <f>SUBTOTAL(9,G143:G264)</f>
        <v>325</v>
      </c>
      <c r="I265" s="22">
        <f>SUBTOTAL(9,I143:I264)</f>
        <v>108.33333333333336</v>
      </c>
      <c r="J265" s="6">
        <f>+IFR!AD265</f>
        <v>1.6963397833861985E-2</v>
      </c>
      <c r="K265" s="14">
        <f>+L265/I265</f>
        <v>0.97061538461538499</v>
      </c>
      <c r="L265" s="22">
        <f>SUBTOTAL(9,L143:L264)</f>
        <v>105.15000000000006</v>
      </c>
      <c r="M265" s="14">
        <f>+P265/L265</f>
        <v>1</v>
      </c>
      <c r="N265" s="14"/>
      <c r="P265" s="22">
        <f>SUBTOTAL(9,P143:P264)</f>
        <v>105.15000000000006</v>
      </c>
      <c r="R265" s="3">
        <f>SUBTOTAL(9,R143:R264)</f>
        <v>1.5827659392984552E-2</v>
      </c>
      <c r="T265" s="5">
        <f>SUBTOTAL(9,T143:T264)</f>
        <v>120761.13819428709</v>
      </c>
      <c r="V265" s="6">
        <f>+T265/payroll!F265</f>
        <v>4.4946811055933443E-4</v>
      </c>
      <c r="X265" s="5">
        <f>SUBTOTAL(9,X143:X264)</f>
        <v>120761.13819428709</v>
      </c>
      <c r="Z265" s="5">
        <f>+T265-X265</f>
        <v>0</v>
      </c>
      <c r="AB265">
        <f>+X265/T265</f>
        <v>1</v>
      </c>
    </row>
    <row r="266" spans="1:28">
      <c r="D266" s="77"/>
      <c r="E266" s="77"/>
      <c r="F266" s="77"/>
      <c r="G266" s="5">
        <f>SUM(G4:G264)</f>
        <v>19770</v>
      </c>
      <c r="J266" s="22"/>
      <c r="Z266" s="7"/>
    </row>
    <row r="267" spans="1:28" ht="13.5" thickBot="1">
      <c r="D267" s="43">
        <f>SUBTOTAL(9,D4:D266)</f>
        <v>6951</v>
      </c>
      <c r="E267" s="43">
        <f>SUBTOTAL(9,E4:E266)</f>
        <v>6442</v>
      </c>
      <c r="F267" s="43">
        <f>SUBTOTAL(9,F4:F266)</f>
        <v>6451</v>
      </c>
      <c r="I267" s="21">
        <f>SUBTOTAL(9,I4:I266)</f>
        <v>6614.666666666667</v>
      </c>
      <c r="J267" s="6">
        <f>+IFR!AD267</f>
        <v>3.5076508164145044E-2</v>
      </c>
      <c r="K267" s="14">
        <f>+L267/I267</f>
        <v>1.004348921588389</v>
      </c>
      <c r="L267" s="21">
        <f>SUBTOTAL(9,L4:L266)</f>
        <v>6643.4333333333307</v>
      </c>
      <c r="M267" s="14">
        <f>+P267/L267</f>
        <v>1</v>
      </c>
      <c r="N267" s="15"/>
      <c r="P267" s="21">
        <f>SUBTOTAL(9,P4:P266)</f>
        <v>6643.4333333333307</v>
      </c>
      <c r="R267" s="12">
        <f>SUBTOTAL(9,R5:R266)</f>
        <v>1.0000000000000013</v>
      </c>
      <c r="T267" s="10">
        <f>SUBTOTAL(9,T5:T266)</f>
        <v>7629753.4080000017</v>
      </c>
      <c r="V267" s="6">
        <f>+T267/payroll!F267</f>
        <v>8.8436252183942733E-4</v>
      </c>
      <c r="X267" s="10">
        <f>SUBTOTAL(9,X5:X266)</f>
        <v>7629753.4080000017</v>
      </c>
      <c r="Z267" s="5">
        <f>SUBTOTAL(9,Z4:Z266)</f>
        <v>0</v>
      </c>
    </row>
    <row r="268" spans="1:28" ht="13.5" thickTop="1">
      <c r="J268" s="22"/>
    </row>
    <row r="269" spans="1:28">
      <c r="B269" s="9" t="s">
        <v>471</v>
      </c>
    </row>
    <row r="270" spans="1:28">
      <c r="B270" s="9" t="s">
        <v>472</v>
      </c>
      <c r="C270" s="32" t="s">
        <v>552</v>
      </c>
      <c r="D270" s="35" t="s">
        <v>473</v>
      </c>
      <c r="E270" s="42">
        <v>3.5000000000000003E-2</v>
      </c>
      <c r="H270" s="32" t="s">
        <v>551</v>
      </c>
      <c r="I270" s="16">
        <v>0.95</v>
      </c>
      <c r="R270"/>
      <c r="S270" s="3"/>
    </row>
    <row r="271" spans="1:28">
      <c r="B271" s="9" t="s">
        <v>474</v>
      </c>
      <c r="C271" s="32" t="s">
        <v>552</v>
      </c>
      <c r="D271" s="81" t="s">
        <v>475</v>
      </c>
      <c r="E271" s="42"/>
      <c r="H271" s="32" t="s">
        <v>551</v>
      </c>
      <c r="I271" s="16">
        <v>1</v>
      </c>
      <c r="R271"/>
      <c r="S271" s="3"/>
    </row>
    <row r="272" spans="1:28">
      <c r="B272" s="9" t="s">
        <v>476</v>
      </c>
      <c r="C272" s="32" t="s">
        <v>552</v>
      </c>
      <c r="D272" s="35" t="s">
        <v>499</v>
      </c>
      <c r="E272" s="81">
        <v>7.4999999999999997E-2</v>
      </c>
      <c r="H272" s="32" t="s">
        <v>551</v>
      </c>
      <c r="I272" s="16">
        <v>1.05</v>
      </c>
      <c r="R272"/>
      <c r="S272" s="3"/>
    </row>
    <row r="273" spans="4:20">
      <c r="T273" s="5"/>
    </row>
    <row r="279" spans="4:20">
      <c r="D279" s="82"/>
      <c r="E279" s="82"/>
      <c r="F279" s="82"/>
    </row>
  </sheetData>
  <autoFilter ref="A3:AC264"/>
  <phoneticPr fontId="6" type="noConversion"/>
  <printOptions horizontalCentered="1"/>
  <pageMargins left="0.17" right="0.16" top="0.75" bottom="0.5" header="0.25" footer="0.25"/>
  <pageSetup scale="90" orientation="landscape" horizontalDpi="4294967292" verticalDpi="200" r:id="rId1"/>
  <headerFooter alignWithMargins="0">
    <oddHeader>&amp;C&amp;"Arial,Bold"&amp;14Claim Number Data
FY 2016 Assessments</oddHeader>
    <oddFooter>&amp;L&amp;D&amp;CPage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X275"/>
  <sheetViews>
    <sheetView workbookViewId="0">
      <pane xSplit="2" ySplit="3" topLeftCell="C114" activePane="bottomRight" state="frozen"/>
      <selection activeCell="D52" sqref="D52"/>
      <selection pane="topRight" activeCell="D52" sqref="D52"/>
      <selection pane="bottomLeft" activeCell="D52" sqref="D52"/>
      <selection pane="bottomRight" activeCell="J132" sqref="J132"/>
    </sheetView>
  </sheetViews>
  <sheetFormatPr defaultRowHeight="12.75" outlineLevelRow="1"/>
  <cols>
    <col min="1" max="1" width="6.28515625" customWidth="1"/>
    <col min="2" max="2" width="29.42578125" customWidth="1"/>
    <col min="3" max="4" width="13.28515625" style="54" customWidth="1"/>
    <col min="5" max="5" width="13.42578125" style="54" bestFit="1" customWidth="1"/>
    <col min="6" max="6" width="2.28515625" customWidth="1"/>
    <col min="7" max="7" width="13.42578125" bestFit="1" customWidth="1"/>
    <col min="8" max="8" width="7.5703125" customWidth="1"/>
    <col min="9" max="9" width="1.5703125" customWidth="1"/>
    <col min="10" max="10" width="13.28515625" customWidth="1"/>
    <col min="11" max="11" width="1.5703125" customWidth="1"/>
    <col min="12" max="12" width="9.28515625" bestFit="1" customWidth="1"/>
    <col min="13" max="13" width="1.5703125" customWidth="1"/>
    <col min="14" max="14" width="13.140625" customWidth="1"/>
    <col min="15" max="15" width="1.5703125" customWidth="1"/>
    <col min="16" max="16" width="7.140625" customWidth="1"/>
    <col min="17" max="17" width="1.5703125" customWidth="1"/>
    <col min="18" max="18" width="13.42578125" bestFit="1" customWidth="1"/>
    <col min="19" max="19" width="1.85546875" customWidth="1"/>
    <col min="21" max="21" width="1.5703125" customWidth="1"/>
    <col min="22" max="22" width="6.85546875" customWidth="1"/>
    <col min="24" max="24" width="1.5703125" customWidth="1"/>
  </cols>
  <sheetData>
    <row r="1" spans="1:24">
      <c r="H1" s="1"/>
      <c r="L1" s="1"/>
      <c r="N1" s="1" t="s">
        <v>453</v>
      </c>
      <c r="R1" s="1" t="s">
        <v>446</v>
      </c>
    </row>
    <row r="2" spans="1:24">
      <c r="A2" s="19" t="s">
        <v>461</v>
      </c>
      <c r="B2" s="19"/>
      <c r="G2" s="1" t="s">
        <v>443</v>
      </c>
      <c r="H2" s="1" t="s">
        <v>455</v>
      </c>
      <c r="J2" s="1" t="s">
        <v>444</v>
      </c>
      <c r="L2" s="1" t="s">
        <v>3</v>
      </c>
      <c r="N2" s="1" t="s">
        <v>3</v>
      </c>
      <c r="P2" s="1" t="s">
        <v>4</v>
      </c>
      <c r="R2" s="13">
        <v>0.04</v>
      </c>
      <c r="T2" s="1"/>
    </row>
    <row r="3" spans="1:24">
      <c r="A3" s="11" t="s">
        <v>459</v>
      </c>
      <c r="B3" s="11" t="s">
        <v>460</v>
      </c>
      <c r="C3" s="11" t="s">
        <v>567</v>
      </c>
      <c r="D3" s="11" t="s">
        <v>573</v>
      </c>
      <c r="E3" s="11" t="s">
        <v>580</v>
      </c>
      <c r="F3" s="11"/>
      <c r="G3" s="11" t="s">
        <v>454</v>
      </c>
      <c r="H3" s="11" t="s">
        <v>456</v>
      </c>
      <c r="J3" s="11" t="s">
        <v>454</v>
      </c>
      <c r="K3" s="11"/>
      <c r="L3" s="11" t="s">
        <v>5</v>
      </c>
      <c r="M3" s="11"/>
      <c r="N3" s="11" t="s">
        <v>6</v>
      </c>
      <c r="O3" s="11"/>
      <c r="P3" s="11" t="s">
        <v>1</v>
      </c>
      <c r="Q3" s="11"/>
      <c r="R3" s="11" t="s">
        <v>451</v>
      </c>
      <c r="S3" s="11"/>
      <c r="T3" s="11" t="s">
        <v>452</v>
      </c>
      <c r="U3" s="11"/>
      <c r="V3" s="11"/>
      <c r="W3" s="11"/>
      <c r="X3" s="11"/>
    </row>
    <row r="4" spans="1:24">
      <c r="H4" s="6"/>
      <c r="L4" s="3"/>
    </row>
    <row r="5" spans="1:24">
      <c r="A5" t="s">
        <v>7</v>
      </c>
      <c r="B5" t="s">
        <v>520</v>
      </c>
      <c r="C5" s="40">
        <v>2348.62</v>
      </c>
      <c r="D5" s="40">
        <v>3221.42</v>
      </c>
      <c r="E5" s="40">
        <v>5418.27</v>
      </c>
      <c r="F5" s="16"/>
      <c r="G5" s="16">
        <f>IF(SUM(C5:E5)&gt;0,AVERAGE(C5:E5),0)</f>
        <v>3662.7700000000004</v>
      </c>
      <c r="H5" s="14">
        <v>1</v>
      </c>
      <c r="J5" s="16">
        <f t="shared" ref="J5:J55" si="0">+G5*H5</f>
        <v>3662.7700000000004</v>
      </c>
      <c r="L5" s="3">
        <f t="shared" ref="L5:L37" si="1">+J5/$J$267</f>
        <v>9.8813673747810002E-5</v>
      </c>
      <c r="N5" s="16">
        <f>+L5*(assessment!$J$275*assessment!$F$3)</f>
        <v>3015.695856137414</v>
      </c>
      <c r="P5" s="6">
        <f>+N5/payroll!F5</f>
        <v>1.2032226291215566E-4</v>
      </c>
      <c r="R5" s="16">
        <f>IF(P5&lt;$R$2,N5, +payroll!F5 * $R$2)</f>
        <v>3015.695856137414</v>
      </c>
      <c r="T5" s="5">
        <f t="shared" ref="T5:T55" si="2">+N5-R5</f>
        <v>0</v>
      </c>
      <c r="V5">
        <f t="shared" ref="V5:V55" si="3">+R5/N5</f>
        <v>1</v>
      </c>
    </row>
    <row r="6" spans="1:24">
      <c r="A6" t="s">
        <v>8</v>
      </c>
      <c r="B6" t="s">
        <v>521</v>
      </c>
      <c r="C6" s="40">
        <v>0</v>
      </c>
      <c r="D6" s="40">
        <v>0</v>
      </c>
      <c r="E6" s="40">
        <v>0</v>
      </c>
      <c r="F6" s="16"/>
      <c r="G6" s="16">
        <f t="shared" ref="G6:G69" si="4">IF(SUM(C6:E6)&gt;0,AVERAGE(C6:E6),0)</f>
        <v>0</v>
      </c>
      <c r="H6" s="14">
        <v>1</v>
      </c>
      <c r="J6" s="16">
        <f t="shared" si="0"/>
        <v>0</v>
      </c>
      <c r="L6" s="3">
        <f t="shared" si="1"/>
        <v>0</v>
      </c>
      <c r="N6" s="16">
        <f>+L6*(assessment!$J$275*assessment!$F$3)</f>
        <v>0</v>
      </c>
      <c r="P6" s="6">
        <f>+N6/payroll!F6</f>
        <v>0</v>
      </c>
      <c r="R6" s="16">
        <f>IF(P6&lt;$R$2,N6, +payroll!F6 * $R$2)</f>
        <v>0</v>
      </c>
      <c r="T6" s="5">
        <f t="shared" si="2"/>
        <v>0</v>
      </c>
      <c r="V6" t="e">
        <f t="shared" si="3"/>
        <v>#DIV/0!</v>
      </c>
    </row>
    <row r="7" spans="1:24">
      <c r="A7" t="s">
        <v>9</v>
      </c>
      <c r="B7" t="s">
        <v>10</v>
      </c>
      <c r="C7" s="40">
        <v>0</v>
      </c>
      <c r="D7" s="40">
        <v>0</v>
      </c>
      <c r="E7" s="40">
        <v>851.91</v>
      </c>
      <c r="F7" s="16"/>
      <c r="G7" s="16">
        <f t="shared" si="4"/>
        <v>283.96999999999997</v>
      </c>
      <c r="H7" s="14">
        <v>1</v>
      </c>
      <c r="J7" s="16">
        <f t="shared" si="0"/>
        <v>283.96999999999997</v>
      </c>
      <c r="L7" s="3">
        <f t="shared" si="1"/>
        <v>7.660901157912072E-6</v>
      </c>
      <c r="N7" s="16">
        <f>+L7*(assessment!$J$275*assessment!$F$3)</f>
        <v>233.8031468717231</v>
      </c>
      <c r="P7" s="6">
        <f>+N7/payroll!F7</f>
        <v>9.2236892839928824E-6</v>
      </c>
      <c r="R7" s="16">
        <f>IF(P7&lt;$R$2,N7, +payroll!F7 * $R$2)</f>
        <v>233.8031468717231</v>
      </c>
      <c r="T7" s="5">
        <f t="shared" si="2"/>
        <v>0</v>
      </c>
      <c r="V7">
        <f t="shared" si="3"/>
        <v>1</v>
      </c>
    </row>
    <row r="8" spans="1:24">
      <c r="A8" t="s">
        <v>11</v>
      </c>
      <c r="B8" t="s">
        <v>12</v>
      </c>
      <c r="C8" s="40">
        <v>0</v>
      </c>
      <c r="D8" s="40">
        <v>0</v>
      </c>
      <c r="E8" s="40">
        <v>0</v>
      </c>
      <c r="F8" s="16"/>
      <c r="G8" s="16">
        <f t="shared" si="4"/>
        <v>0</v>
      </c>
      <c r="H8" s="14">
        <v>1</v>
      </c>
      <c r="J8" s="16">
        <f t="shared" si="0"/>
        <v>0</v>
      </c>
      <c r="L8" s="3">
        <f t="shared" si="1"/>
        <v>0</v>
      </c>
      <c r="N8" s="16">
        <f>+L8*(assessment!$J$275*assessment!$F$3)</f>
        <v>0</v>
      </c>
      <c r="P8" s="6">
        <f>+N8/payroll!F8</f>
        <v>0</v>
      </c>
      <c r="R8" s="16">
        <f>IF(P8&lt;$R$2,N8, +payroll!F8 * $R$2)</f>
        <v>0</v>
      </c>
      <c r="T8" s="5">
        <f t="shared" si="2"/>
        <v>0</v>
      </c>
      <c r="V8" t="e">
        <f t="shared" si="3"/>
        <v>#DIV/0!</v>
      </c>
    </row>
    <row r="9" spans="1:24">
      <c r="A9" t="s">
        <v>13</v>
      </c>
      <c r="B9" t="s">
        <v>14</v>
      </c>
      <c r="C9" s="40">
        <v>0</v>
      </c>
      <c r="D9" s="40">
        <v>0</v>
      </c>
      <c r="E9" s="40">
        <v>542.66</v>
      </c>
      <c r="F9" s="16"/>
      <c r="G9" s="16">
        <f t="shared" si="4"/>
        <v>180.88666666666666</v>
      </c>
      <c r="H9" s="14">
        <v>1</v>
      </c>
      <c r="J9" s="16">
        <f t="shared" si="0"/>
        <v>180.88666666666666</v>
      </c>
      <c r="L9" s="3">
        <f t="shared" si="1"/>
        <v>4.8799340568282622E-6</v>
      </c>
      <c r="N9" s="16">
        <f>+L9*(assessment!$J$275*assessment!$F$3)</f>
        <v>148.93077400360281</v>
      </c>
      <c r="P9" s="6">
        <f>+N9/payroll!F9</f>
        <v>1.3154765085240496E-4</v>
      </c>
      <c r="R9" s="16">
        <f>IF(P9&lt;$R$2,N9, +payroll!F9 * $R$2)</f>
        <v>148.93077400360281</v>
      </c>
      <c r="T9" s="5">
        <f t="shared" si="2"/>
        <v>0</v>
      </c>
      <c r="V9">
        <f t="shared" si="3"/>
        <v>1</v>
      </c>
    </row>
    <row r="10" spans="1:24">
      <c r="A10" t="s">
        <v>15</v>
      </c>
      <c r="B10" t="s">
        <v>16</v>
      </c>
      <c r="C10" s="40">
        <v>0</v>
      </c>
      <c r="D10" s="40">
        <v>0</v>
      </c>
      <c r="E10" s="40">
        <v>0</v>
      </c>
      <c r="F10" s="16"/>
      <c r="G10" s="16">
        <f t="shared" si="4"/>
        <v>0</v>
      </c>
      <c r="H10" s="14">
        <v>1</v>
      </c>
      <c r="J10" s="16">
        <f t="shared" si="0"/>
        <v>0</v>
      </c>
      <c r="L10" s="3">
        <f t="shared" si="1"/>
        <v>0</v>
      </c>
      <c r="N10" s="16">
        <f>+L10*(assessment!$J$275*assessment!$F$3)</f>
        <v>0</v>
      </c>
      <c r="P10" s="6">
        <f>+N10/payroll!F10</f>
        <v>0</v>
      </c>
      <c r="R10" s="16">
        <f>IF(P10&lt;$R$2,N10, +payroll!F10 * $R$2)</f>
        <v>0</v>
      </c>
      <c r="T10" s="5">
        <f t="shared" si="2"/>
        <v>0</v>
      </c>
      <c r="V10" t="e">
        <f t="shared" si="3"/>
        <v>#DIV/0!</v>
      </c>
    </row>
    <row r="11" spans="1:24">
      <c r="A11" t="s">
        <v>17</v>
      </c>
      <c r="B11" t="s">
        <v>18</v>
      </c>
      <c r="C11" s="40">
        <v>0</v>
      </c>
      <c r="D11" s="40">
        <v>0</v>
      </c>
      <c r="E11" s="40">
        <v>0</v>
      </c>
      <c r="F11" s="16"/>
      <c r="G11" s="16">
        <f t="shared" si="4"/>
        <v>0</v>
      </c>
      <c r="H11" s="14">
        <v>1</v>
      </c>
      <c r="J11" s="16">
        <f t="shared" si="0"/>
        <v>0</v>
      </c>
      <c r="L11" s="3">
        <f t="shared" si="1"/>
        <v>0</v>
      </c>
      <c r="N11" s="16">
        <f>+L11*(assessment!$J$275*assessment!$F$3)</f>
        <v>0</v>
      </c>
      <c r="P11" s="6">
        <f>+N11/payroll!F11</f>
        <v>0</v>
      </c>
      <c r="R11" s="16">
        <f>IF(P11&lt;$R$2,N11, +payroll!F11 * $R$2)</f>
        <v>0</v>
      </c>
      <c r="T11" s="5">
        <f t="shared" si="2"/>
        <v>0</v>
      </c>
      <c r="V11" t="e">
        <f t="shared" si="3"/>
        <v>#DIV/0!</v>
      </c>
    </row>
    <row r="12" spans="1:24">
      <c r="A12" t="s">
        <v>19</v>
      </c>
      <c r="B12" t="s">
        <v>20</v>
      </c>
      <c r="C12" s="40">
        <v>0</v>
      </c>
      <c r="D12" s="40">
        <v>0</v>
      </c>
      <c r="E12" s="40">
        <v>0</v>
      </c>
      <c r="F12" s="16"/>
      <c r="G12" s="16">
        <f t="shared" si="4"/>
        <v>0</v>
      </c>
      <c r="H12" s="14">
        <v>1</v>
      </c>
      <c r="J12" s="16">
        <f t="shared" si="0"/>
        <v>0</v>
      </c>
      <c r="L12" s="3">
        <f t="shared" si="1"/>
        <v>0</v>
      </c>
      <c r="N12" s="16">
        <f>+L12*(assessment!$J$275*assessment!$F$3)</f>
        <v>0</v>
      </c>
      <c r="P12" s="6">
        <f>+N12/payroll!F12</f>
        <v>0</v>
      </c>
      <c r="R12" s="16">
        <f>IF(P12&lt;$R$2,N12, +payroll!F12 * $R$2)</f>
        <v>0</v>
      </c>
      <c r="T12" s="5">
        <f t="shared" si="2"/>
        <v>0</v>
      </c>
      <c r="V12" t="e">
        <f t="shared" si="3"/>
        <v>#DIV/0!</v>
      </c>
    </row>
    <row r="13" spans="1:24">
      <c r="A13" t="s">
        <v>21</v>
      </c>
      <c r="B13" t="s">
        <v>22</v>
      </c>
      <c r="C13" s="40">
        <v>0</v>
      </c>
      <c r="D13" s="40">
        <v>0</v>
      </c>
      <c r="E13" s="40">
        <v>0</v>
      </c>
      <c r="F13" s="16"/>
      <c r="G13" s="16">
        <f t="shared" si="4"/>
        <v>0</v>
      </c>
      <c r="H13" s="14">
        <v>1</v>
      </c>
      <c r="J13" s="16">
        <f t="shared" si="0"/>
        <v>0</v>
      </c>
      <c r="L13" s="3">
        <f t="shared" si="1"/>
        <v>0</v>
      </c>
      <c r="N13" s="16">
        <f>+L13*(assessment!$J$275*assessment!$F$3)</f>
        <v>0</v>
      </c>
      <c r="P13" s="6">
        <f>+N13/payroll!F13</f>
        <v>0</v>
      </c>
      <c r="R13" s="16">
        <f>IF(P13&lt;$R$2,N13, +payroll!F13 * $R$2)</f>
        <v>0</v>
      </c>
      <c r="T13" s="5">
        <f t="shared" si="2"/>
        <v>0</v>
      </c>
      <c r="V13" t="e">
        <f t="shared" si="3"/>
        <v>#DIV/0!</v>
      </c>
    </row>
    <row r="14" spans="1:24">
      <c r="A14" t="s">
        <v>23</v>
      </c>
      <c r="B14" t="s">
        <v>24</v>
      </c>
      <c r="C14" s="40">
        <v>1677.73</v>
      </c>
      <c r="D14" s="40">
        <v>27777.31</v>
      </c>
      <c r="E14" s="40">
        <v>4401.91</v>
      </c>
      <c r="F14" s="16"/>
      <c r="G14" s="16">
        <f t="shared" si="4"/>
        <v>11285.65</v>
      </c>
      <c r="H14" s="14">
        <v>1</v>
      </c>
      <c r="J14" s="16">
        <f t="shared" si="0"/>
        <v>11285.65</v>
      </c>
      <c r="L14" s="3">
        <f t="shared" si="1"/>
        <v>3.0446261630732253E-4</v>
      </c>
      <c r="N14" s="16">
        <f>+L14*(assessment!$J$275*assessment!$F$3)</f>
        <v>9291.898737517562</v>
      </c>
      <c r="P14" s="6">
        <f>+N14/payroll!F14</f>
        <v>6.4952862274362882E-4</v>
      </c>
      <c r="R14" s="16">
        <f>IF(P14&lt;$R$2,N14, +payroll!F14 * $R$2)</f>
        <v>9291.898737517562</v>
      </c>
      <c r="T14" s="5">
        <f t="shared" si="2"/>
        <v>0</v>
      </c>
      <c r="V14">
        <f t="shared" si="3"/>
        <v>1</v>
      </c>
    </row>
    <row r="15" spans="1:24">
      <c r="A15" t="s">
        <v>25</v>
      </c>
      <c r="B15" t="s">
        <v>26</v>
      </c>
      <c r="C15" s="40">
        <v>0</v>
      </c>
      <c r="D15" s="40">
        <v>0</v>
      </c>
      <c r="E15" s="40">
        <v>0</v>
      </c>
      <c r="F15" s="16"/>
      <c r="G15" s="16">
        <f t="shared" si="4"/>
        <v>0</v>
      </c>
      <c r="H15" s="14">
        <v>1</v>
      </c>
      <c r="J15" s="16">
        <f t="shared" si="0"/>
        <v>0</v>
      </c>
      <c r="L15" s="3">
        <f t="shared" si="1"/>
        <v>0</v>
      </c>
      <c r="N15" s="16">
        <f>+L15*(assessment!$J$275*assessment!$F$3)</f>
        <v>0</v>
      </c>
      <c r="P15" s="6">
        <f>+N15/payroll!F15</f>
        <v>0</v>
      </c>
      <c r="R15" s="16">
        <f>IF(P15&lt;$R$2,N15, +payroll!F15 * $R$2)</f>
        <v>0</v>
      </c>
      <c r="T15" s="5">
        <f t="shared" si="2"/>
        <v>0</v>
      </c>
      <c r="V15" t="e">
        <f t="shared" si="3"/>
        <v>#DIV/0!</v>
      </c>
    </row>
    <row r="16" spans="1:24">
      <c r="A16" t="s">
        <v>554</v>
      </c>
      <c r="B16" t="s">
        <v>555</v>
      </c>
      <c r="C16" s="40">
        <v>0</v>
      </c>
      <c r="D16" s="40">
        <v>0</v>
      </c>
      <c r="E16" s="40">
        <v>0</v>
      </c>
      <c r="F16" s="16"/>
      <c r="G16" s="16">
        <f t="shared" si="4"/>
        <v>0</v>
      </c>
      <c r="H16" s="14">
        <v>1</v>
      </c>
      <c r="J16" s="16">
        <f>+G16*H16</f>
        <v>0</v>
      </c>
      <c r="L16" s="3">
        <f>+J16/$J$267</f>
        <v>0</v>
      </c>
      <c r="N16" s="16">
        <f>+L16*(assessment!$J$275*assessment!$F$3)</f>
        <v>0</v>
      </c>
      <c r="P16" s="6">
        <f>+N16/payroll!F16</f>
        <v>0</v>
      </c>
      <c r="R16" s="16">
        <f>IF(P16&lt;$R$2,N16, +payroll!F16 * $R$2)</f>
        <v>0</v>
      </c>
      <c r="T16" s="5">
        <f>+N16-R16</f>
        <v>0</v>
      </c>
      <c r="V16" t="e">
        <f>+R16/N16</f>
        <v>#DIV/0!</v>
      </c>
    </row>
    <row r="17" spans="1:22">
      <c r="A17" t="s">
        <v>27</v>
      </c>
      <c r="B17" t="s">
        <v>522</v>
      </c>
      <c r="C17" s="40">
        <v>0</v>
      </c>
      <c r="D17" s="40">
        <v>8.1999999999999993</v>
      </c>
      <c r="E17" s="40">
        <v>0</v>
      </c>
      <c r="F17" s="16"/>
      <c r="G17" s="16">
        <f t="shared" si="4"/>
        <v>2.7333333333333329</v>
      </c>
      <c r="H17" s="14">
        <v>1</v>
      </c>
      <c r="J17" s="16">
        <f t="shared" si="0"/>
        <v>2.7333333333333329</v>
      </c>
      <c r="L17" s="3">
        <f t="shared" si="1"/>
        <v>7.3739467191227928E-8</v>
      </c>
      <c r="N17" s="16">
        <f>+L17*(assessment!$J$275*assessment!$F$3)</f>
        <v>2.2504558044255019</v>
      </c>
      <c r="P17" s="6">
        <f>+N17/payroll!F17</f>
        <v>6.1062830229032075E-7</v>
      </c>
      <c r="R17" s="16">
        <f>IF(P17&lt;$R$2,N17, +payroll!F17 * $R$2)</f>
        <v>2.2504558044255019</v>
      </c>
      <c r="T17" s="5">
        <f t="shared" si="2"/>
        <v>0</v>
      </c>
      <c r="V17">
        <f t="shared" si="3"/>
        <v>1</v>
      </c>
    </row>
    <row r="18" spans="1:22">
      <c r="A18" t="s">
        <v>28</v>
      </c>
      <c r="B18" t="s">
        <v>523</v>
      </c>
      <c r="C18" s="40">
        <v>0</v>
      </c>
      <c r="D18" s="40">
        <v>0</v>
      </c>
      <c r="E18" s="40">
        <v>0</v>
      </c>
      <c r="F18" s="16"/>
      <c r="G18" s="16">
        <f t="shared" si="4"/>
        <v>0</v>
      </c>
      <c r="H18" s="14">
        <v>1</v>
      </c>
      <c r="J18" s="16">
        <f t="shared" si="0"/>
        <v>0</v>
      </c>
      <c r="L18" s="3">
        <f t="shared" si="1"/>
        <v>0</v>
      </c>
      <c r="N18" s="16">
        <f>+L18*(assessment!$J$275*assessment!$F$3)</f>
        <v>0</v>
      </c>
      <c r="P18" s="6">
        <f>+N18/payroll!F18</f>
        <v>0</v>
      </c>
      <c r="R18" s="16">
        <f>IF(P18&lt;$R$2,N18, +payroll!F18 * $R$2)</f>
        <v>0</v>
      </c>
      <c r="T18" s="5">
        <f t="shared" si="2"/>
        <v>0</v>
      </c>
      <c r="V18" t="e">
        <f t="shared" si="3"/>
        <v>#DIV/0!</v>
      </c>
    </row>
    <row r="19" spans="1:22">
      <c r="A19" t="s">
        <v>29</v>
      </c>
      <c r="B19" t="s">
        <v>524</v>
      </c>
      <c r="C19" s="40">
        <v>0</v>
      </c>
      <c r="D19" s="40">
        <v>0</v>
      </c>
      <c r="E19" s="40">
        <v>1098.99</v>
      </c>
      <c r="F19" s="16"/>
      <c r="G19" s="16">
        <f t="shared" si="4"/>
        <v>366.33</v>
      </c>
      <c r="H19" s="14">
        <v>1</v>
      </c>
      <c r="J19" s="16">
        <f t="shared" si="0"/>
        <v>366.33</v>
      </c>
      <c r="L19" s="3">
        <f t="shared" si="1"/>
        <v>9.8827972010350722E-6</v>
      </c>
      <c r="N19" s="16">
        <f>+L19*(assessment!$J$275*assessment!$F$3)</f>
        <v>301.61322250068082</v>
      </c>
      <c r="P19" s="6">
        <f>+N19/payroll!F19</f>
        <v>1.1136565253028221E-4</v>
      </c>
      <c r="R19" s="16">
        <f>IF(P19&lt;$R$2,N19, +payroll!F19 * $R$2)</f>
        <v>301.61322250068082</v>
      </c>
      <c r="T19" s="5">
        <f t="shared" si="2"/>
        <v>0</v>
      </c>
      <c r="V19">
        <f t="shared" si="3"/>
        <v>1</v>
      </c>
    </row>
    <row r="20" spans="1:22">
      <c r="A20" t="s">
        <v>30</v>
      </c>
      <c r="B20" t="s">
        <v>525</v>
      </c>
      <c r="C20" s="40">
        <v>0</v>
      </c>
      <c r="D20" s="40">
        <v>0</v>
      </c>
      <c r="E20" s="40">
        <v>0</v>
      </c>
      <c r="F20" s="16"/>
      <c r="G20" s="16">
        <f t="shared" si="4"/>
        <v>0</v>
      </c>
      <c r="H20" s="14">
        <v>1</v>
      </c>
      <c r="J20" s="16">
        <f t="shared" si="0"/>
        <v>0</v>
      </c>
      <c r="L20" s="3">
        <f t="shared" si="1"/>
        <v>0</v>
      </c>
      <c r="N20" s="16">
        <f>+L20*(assessment!$J$275*assessment!$F$3)</f>
        <v>0</v>
      </c>
      <c r="P20" s="6">
        <f>+N20/payroll!F20</f>
        <v>0</v>
      </c>
      <c r="R20" s="16">
        <f>IF(P20&lt;$R$2,N20, +payroll!F20 * $R$2)</f>
        <v>0</v>
      </c>
      <c r="T20" s="5">
        <f t="shared" si="2"/>
        <v>0</v>
      </c>
      <c r="V20" t="e">
        <f t="shared" si="3"/>
        <v>#DIV/0!</v>
      </c>
    </row>
    <row r="21" spans="1:22">
      <c r="A21" t="s">
        <v>31</v>
      </c>
      <c r="B21" t="s">
        <v>526</v>
      </c>
      <c r="C21" s="40">
        <v>0</v>
      </c>
      <c r="D21" s="40">
        <v>0</v>
      </c>
      <c r="E21" s="40">
        <v>0</v>
      </c>
      <c r="F21" s="16"/>
      <c r="G21" s="16">
        <f t="shared" si="4"/>
        <v>0</v>
      </c>
      <c r="H21" s="14">
        <v>1</v>
      </c>
      <c r="J21" s="16">
        <f t="shared" si="0"/>
        <v>0</v>
      </c>
      <c r="L21" s="3">
        <f t="shared" si="1"/>
        <v>0</v>
      </c>
      <c r="N21" s="16">
        <f>+L21*(assessment!$J$275*assessment!$F$3)</f>
        <v>0</v>
      </c>
      <c r="P21" s="6">
        <f>+N21/payroll!F21</f>
        <v>0</v>
      </c>
      <c r="R21" s="16">
        <f>IF(P21&lt;$R$2,N21, +payroll!F21 * $R$2)</f>
        <v>0</v>
      </c>
      <c r="T21" s="5">
        <f t="shared" si="2"/>
        <v>0</v>
      </c>
      <c r="V21" t="e">
        <f t="shared" si="3"/>
        <v>#DIV/0!</v>
      </c>
    </row>
    <row r="22" spans="1:22">
      <c r="A22" t="s">
        <v>32</v>
      </c>
      <c r="B22" t="s">
        <v>527</v>
      </c>
      <c r="C22" s="40">
        <v>0</v>
      </c>
      <c r="D22" s="40">
        <v>0</v>
      </c>
      <c r="E22" s="40">
        <v>0</v>
      </c>
      <c r="F22" s="16"/>
      <c r="G22" s="16">
        <f t="shared" si="4"/>
        <v>0</v>
      </c>
      <c r="H22" s="14">
        <v>1</v>
      </c>
      <c r="J22" s="16">
        <f t="shared" si="0"/>
        <v>0</v>
      </c>
      <c r="L22" s="3">
        <f t="shared" si="1"/>
        <v>0</v>
      </c>
      <c r="N22" s="16">
        <f>+L22*(assessment!$J$275*assessment!$F$3)</f>
        <v>0</v>
      </c>
      <c r="P22" s="6">
        <f>+N22/payroll!F22</f>
        <v>0</v>
      </c>
      <c r="R22" s="16">
        <f>IF(P22&lt;$R$2,N22, +payroll!F22 * $R$2)</f>
        <v>0</v>
      </c>
      <c r="T22" s="5">
        <f t="shared" si="2"/>
        <v>0</v>
      </c>
      <c r="V22" t="e">
        <f t="shared" si="3"/>
        <v>#DIV/0!</v>
      </c>
    </row>
    <row r="23" spans="1:22">
      <c r="A23" t="s">
        <v>33</v>
      </c>
      <c r="B23" t="s">
        <v>528</v>
      </c>
      <c r="C23" s="40">
        <v>0</v>
      </c>
      <c r="D23" s="40">
        <v>0</v>
      </c>
      <c r="E23" s="40">
        <v>0</v>
      </c>
      <c r="F23" s="16"/>
      <c r="G23" s="16">
        <f t="shared" si="4"/>
        <v>0</v>
      </c>
      <c r="H23" s="14">
        <v>1</v>
      </c>
      <c r="J23" s="16">
        <f t="shared" si="0"/>
        <v>0</v>
      </c>
      <c r="L23" s="3">
        <f t="shared" si="1"/>
        <v>0</v>
      </c>
      <c r="N23" s="16">
        <f>+L23*(assessment!$J$275*assessment!$F$3)</f>
        <v>0</v>
      </c>
      <c r="P23" s="6">
        <f>+N23/payroll!F23</f>
        <v>0</v>
      </c>
      <c r="R23" s="16">
        <f>IF(P23&lt;$R$2,N23, +payroll!F23 * $R$2)</f>
        <v>0</v>
      </c>
      <c r="T23" s="5">
        <f t="shared" si="2"/>
        <v>0</v>
      </c>
      <c r="V23" t="e">
        <f t="shared" si="3"/>
        <v>#DIV/0!</v>
      </c>
    </row>
    <row r="24" spans="1:22">
      <c r="A24" t="s">
        <v>34</v>
      </c>
      <c r="B24" t="s">
        <v>529</v>
      </c>
      <c r="C24" s="40">
        <v>0</v>
      </c>
      <c r="D24" s="40">
        <v>0</v>
      </c>
      <c r="E24" s="40">
        <v>0</v>
      </c>
      <c r="F24" s="16"/>
      <c r="G24" s="16">
        <f t="shared" si="4"/>
        <v>0</v>
      </c>
      <c r="H24" s="14">
        <v>1</v>
      </c>
      <c r="J24" s="16">
        <f t="shared" si="0"/>
        <v>0</v>
      </c>
      <c r="L24" s="3">
        <f t="shared" si="1"/>
        <v>0</v>
      </c>
      <c r="N24" s="16">
        <f>+L24*(assessment!$J$275*assessment!$F$3)</f>
        <v>0</v>
      </c>
      <c r="P24" s="6">
        <f>+N24/payroll!F24</f>
        <v>0</v>
      </c>
      <c r="R24" s="16">
        <f>IF(P24&lt;$R$2,N24, +payroll!F24 * $R$2)</f>
        <v>0</v>
      </c>
      <c r="T24" s="5">
        <f t="shared" si="2"/>
        <v>0</v>
      </c>
      <c r="V24" t="e">
        <f t="shared" si="3"/>
        <v>#DIV/0!</v>
      </c>
    </row>
    <row r="25" spans="1:22">
      <c r="A25" t="s">
        <v>35</v>
      </c>
      <c r="B25" t="s">
        <v>530</v>
      </c>
      <c r="C25" s="40">
        <v>0</v>
      </c>
      <c r="D25" s="40">
        <v>3789.77</v>
      </c>
      <c r="E25" s="40">
        <v>4671.41</v>
      </c>
      <c r="F25" s="16"/>
      <c r="G25" s="16">
        <f t="shared" si="4"/>
        <v>2820.3933333333334</v>
      </c>
      <c r="H25" s="14">
        <v>1</v>
      </c>
      <c r="J25" s="16">
        <f t="shared" si="0"/>
        <v>2820.3933333333334</v>
      </c>
      <c r="L25" s="3">
        <f t="shared" si="1"/>
        <v>7.6088159147448062E-5</v>
      </c>
      <c r="N25" s="16">
        <f>+L25*(assessment!$J$275*assessment!$F$3)</f>
        <v>2322.135566254753</v>
      </c>
      <c r="P25" s="6">
        <f>+N25/payroll!F25</f>
        <v>1.3524740858911193E-3</v>
      </c>
      <c r="R25" s="16">
        <f>IF(P25&lt;$R$2,N25, +payroll!F25 * $R$2)</f>
        <v>2322.135566254753</v>
      </c>
      <c r="T25" s="5">
        <f t="shared" si="2"/>
        <v>0</v>
      </c>
      <c r="V25">
        <f t="shared" si="3"/>
        <v>1</v>
      </c>
    </row>
    <row r="26" spans="1:22">
      <c r="A26" t="s">
        <v>36</v>
      </c>
      <c r="B26" t="s">
        <v>531</v>
      </c>
      <c r="C26" s="40">
        <v>0</v>
      </c>
      <c r="D26" s="40">
        <v>0</v>
      </c>
      <c r="E26" s="40">
        <v>0</v>
      </c>
      <c r="F26" s="16"/>
      <c r="G26" s="16">
        <f t="shared" si="4"/>
        <v>0</v>
      </c>
      <c r="H26" s="14">
        <v>1</v>
      </c>
      <c r="J26" s="16">
        <f t="shared" si="0"/>
        <v>0</v>
      </c>
      <c r="L26" s="3">
        <f t="shared" si="1"/>
        <v>0</v>
      </c>
      <c r="N26" s="16">
        <f>+L26*(assessment!$J$275*assessment!$F$3)</f>
        <v>0</v>
      </c>
      <c r="P26" s="6">
        <f>+N26/payroll!F26</f>
        <v>0</v>
      </c>
      <c r="R26" s="16">
        <f>IF(P26&lt;$R$2,N26, +payroll!F26 * $R$2)</f>
        <v>0</v>
      </c>
      <c r="T26" s="5">
        <f t="shared" si="2"/>
        <v>0</v>
      </c>
      <c r="V26" t="e">
        <f t="shared" si="3"/>
        <v>#DIV/0!</v>
      </c>
    </row>
    <row r="27" spans="1:22">
      <c r="A27" t="s">
        <v>37</v>
      </c>
      <c r="B27" t="s">
        <v>532</v>
      </c>
      <c r="C27" s="40">
        <v>0</v>
      </c>
      <c r="D27" s="40">
        <v>7.9</v>
      </c>
      <c r="E27" s="40">
        <v>0</v>
      </c>
      <c r="F27" s="16"/>
      <c r="G27" s="16">
        <f t="shared" si="4"/>
        <v>2.6333333333333333</v>
      </c>
      <c r="H27" s="14">
        <v>1</v>
      </c>
      <c r="J27" s="16">
        <f t="shared" si="0"/>
        <v>2.6333333333333333</v>
      </c>
      <c r="L27" s="3">
        <f t="shared" si="1"/>
        <v>7.1041681806183013E-8</v>
      </c>
      <c r="N27" s="16">
        <f>+L27*(assessment!$J$275*assessment!$F$3)</f>
        <v>2.1681220554831055</v>
      </c>
      <c r="P27" s="6">
        <f>+N27/payroll!F27</f>
        <v>1.6717074112961972E-6</v>
      </c>
      <c r="R27" s="16">
        <f>IF(P27&lt;$R$2,N27, +payroll!F27 * $R$2)</f>
        <v>2.1681220554831055</v>
      </c>
      <c r="T27" s="5">
        <f t="shared" si="2"/>
        <v>0</v>
      </c>
      <c r="V27">
        <f t="shared" si="3"/>
        <v>1</v>
      </c>
    </row>
    <row r="28" spans="1:22">
      <c r="A28" t="s">
        <v>38</v>
      </c>
      <c r="B28" t="s">
        <v>533</v>
      </c>
      <c r="C28" s="40">
        <v>566.88</v>
      </c>
      <c r="D28" s="40">
        <v>0</v>
      </c>
      <c r="E28" s="40">
        <v>0</v>
      </c>
      <c r="F28" s="16"/>
      <c r="G28" s="16">
        <f t="shared" si="4"/>
        <v>188.96</v>
      </c>
      <c r="H28" s="14">
        <v>1</v>
      </c>
      <c r="J28" s="16">
        <f t="shared" si="0"/>
        <v>188.96</v>
      </c>
      <c r="L28" s="3">
        <f t="shared" si="1"/>
        <v>5.0977352635808901E-6</v>
      </c>
      <c r="N28" s="16">
        <f>+L28*(assessment!$J$275*assessment!$F$3)</f>
        <v>155.57785200155229</v>
      </c>
      <c r="P28" s="6">
        <f>+N28/payroll!F28</f>
        <v>1.1625666947713175E-4</v>
      </c>
      <c r="R28" s="16">
        <f>IF(P28&lt;$R$2,N28, +payroll!F28 * $R$2)</f>
        <v>155.57785200155229</v>
      </c>
      <c r="T28" s="5">
        <f t="shared" si="2"/>
        <v>0</v>
      </c>
      <c r="V28">
        <f t="shared" si="3"/>
        <v>1</v>
      </c>
    </row>
    <row r="29" spans="1:22">
      <c r="A29" t="s">
        <v>39</v>
      </c>
      <c r="B29" t="s">
        <v>534</v>
      </c>
      <c r="C29" s="40">
        <v>0</v>
      </c>
      <c r="D29" s="40">
        <v>0</v>
      </c>
      <c r="E29" s="40">
        <v>0</v>
      </c>
      <c r="F29" s="16"/>
      <c r="G29" s="16">
        <f t="shared" si="4"/>
        <v>0</v>
      </c>
      <c r="H29" s="14">
        <v>1</v>
      </c>
      <c r="J29" s="16">
        <f t="shared" si="0"/>
        <v>0</v>
      </c>
      <c r="L29" s="3">
        <f t="shared" si="1"/>
        <v>0</v>
      </c>
      <c r="N29" s="16">
        <f>+L29*(assessment!$J$275*assessment!$F$3)</f>
        <v>0</v>
      </c>
      <c r="P29" s="6">
        <f>+N29/payroll!F29</f>
        <v>0</v>
      </c>
      <c r="R29" s="16">
        <f>IF(P29&lt;$R$2,N29, +payroll!F29 * $R$2)</f>
        <v>0</v>
      </c>
      <c r="T29" s="5">
        <f t="shared" si="2"/>
        <v>0</v>
      </c>
      <c r="V29" t="e">
        <f t="shared" si="3"/>
        <v>#DIV/0!</v>
      </c>
    </row>
    <row r="30" spans="1:22">
      <c r="A30" t="s">
        <v>40</v>
      </c>
      <c r="B30" t="s">
        <v>535</v>
      </c>
      <c r="C30" s="40">
        <v>23340.329999999994</v>
      </c>
      <c r="D30" s="40">
        <v>93847.61</v>
      </c>
      <c r="E30" s="40">
        <v>73751.17</v>
      </c>
      <c r="F30" s="16"/>
      <c r="G30" s="16">
        <f t="shared" si="4"/>
        <v>63646.369999999995</v>
      </c>
      <c r="H30" s="14">
        <v>1</v>
      </c>
      <c r="J30" s="16">
        <f t="shared" si="0"/>
        <v>63646.369999999995</v>
      </c>
      <c r="L30" s="3">
        <f t="shared" si="1"/>
        <v>1.7170424679716174E-3</v>
      </c>
      <c r="N30" s="16">
        <f>+L30*(assessment!$J$275*assessment!$F$3)</f>
        <v>52402.442486748711</v>
      </c>
      <c r="P30" s="6">
        <f>+N30/payroll!F30</f>
        <v>1.3848803384354312E-2</v>
      </c>
      <c r="R30" s="16">
        <f>IF(P30&lt;$R$2,N30, +payroll!F30 * $R$2)</f>
        <v>52402.442486748711</v>
      </c>
      <c r="T30" s="5">
        <f t="shared" si="2"/>
        <v>0</v>
      </c>
      <c r="V30">
        <f t="shared" si="3"/>
        <v>1</v>
      </c>
    </row>
    <row r="31" spans="1:22">
      <c r="A31" t="s">
        <v>41</v>
      </c>
      <c r="B31" t="s">
        <v>536</v>
      </c>
      <c r="C31" s="40">
        <v>455635.02999999997</v>
      </c>
      <c r="D31" s="40">
        <v>532580.16</v>
      </c>
      <c r="E31" s="40">
        <v>473566.25</v>
      </c>
      <c r="F31" s="16"/>
      <c r="G31" s="16">
        <f t="shared" si="4"/>
        <v>487260.48</v>
      </c>
      <c r="H31" s="14">
        <v>1</v>
      </c>
      <c r="J31" s="16">
        <f t="shared" si="0"/>
        <v>487260.48</v>
      </c>
      <c r="L31" s="3">
        <f t="shared" si="1"/>
        <v>1.3145242016539748E-2</v>
      </c>
      <c r="N31" s="16">
        <f>+L31*(assessment!$J$275*assessment!$F$3)</f>
        <v>401179.82029871573</v>
      </c>
      <c r="P31" s="6">
        <f>+N31/payroll!F31</f>
        <v>4.6942767667337163E-3</v>
      </c>
      <c r="R31" s="16">
        <f>IF(P31&lt;$R$2,N31, +payroll!F31 * $R$2)</f>
        <v>401179.82029871573</v>
      </c>
      <c r="T31" s="5">
        <f t="shared" si="2"/>
        <v>0</v>
      </c>
      <c r="V31">
        <f t="shared" si="3"/>
        <v>1</v>
      </c>
    </row>
    <row r="32" spans="1:22">
      <c r="A32" t="s">
        <v>42</v>
      </c>
      <c r="B32" t="s">
        <v>43</v>
      </c>
      <c r="C32" s="40">
        <v>0</v>
      </c>
      <c r="D32" s="40">
        <v>0</v>
      </c>
      <c r="E32" s="40">
        <v>0</v>
      </c>
      <c r="F32" s="16"/>
      <c r="G32" s="16">
        <f t="shared" si="4"/>
        <v>0</v>
      </c>
      <c r="H32" s="14">
        <v>1</v>
      </c>
      <c r="J32" s="16">
        <f t="shared" si="0"/>
        <v>0</v>
      </c>
      <c r="L32" s="3">
        <f t="shared" si="1"/>
        <v>0</v>
      </c>
      <c r="N32" s="16">
        <f>+L32*(assessment!$J$275*assessment!$F$3)</f>
        <v>0</v>
      </c>
      <c r="P32" s="6">
        <f>+N32/payroll!F32</f>
        <v>0</v>
      </c>
      <c r="R32" s="16">
        <f>IF(P32&lt;$R$2,N32, +payroll!F32 * $R$2)</f>
        <v>0</v>
      </c>
      <c r="T32" s="5">
        <f t="shared" si="2"/>
        <v>0</v>
      </c>
      <c r="V32" t="e">
        <f t="shared" si="3"/>
        <v>#DIV/0!</v>
      </c>
    </row>
    <row r="33" spans="1:22">
      <c r="A33" t="s">
        <v>44</v>
      </c>
      <c r="B33" t="s">
        <v>45</v>
      </c>
      <c r="C33" s="40">
        <v>0</v>
      </c>
      <c r="D33" s="40">
        <v>0</v>
      </c>
      <c r="E33" s="40">
        <v>0</v>
      </c>
      <c r="F33" s="16"/>
      <c r="G33" s="16">
        <f t="shared" si="4"/>
        <v>0</v>
      </c>
      <c r="H33" s="14">
        <v>1</v>
      </c>
      <c r="J33" s="16">
        <f t="shared" si="0"/>
        <v>0</v>
      </c>
      <c r="L33" s="3">
        <f t="shared" si="1"/>
        <v>0</v>
      </c>
      <c r="N33" s="16">
        <f>+L33*(assessment!$J$275*assessment!$F$3)</f>
        <v>0</v>
      </c>
      <c r="P33" s="6">
        <f>+N33/payroll!F33</f>
        <v>0</v>
      </c>
      <c r="R33" s="16">
        <f>IF(P33&lt;$R$2,N33, +payroll!F33 * $R$2)</f>
        <v>0</v>
      </c>
      <c r="T33" s="5">
        <f t="shared" si="2"/>
        <v>0</v>
      </c>
      <c r="V33" t="e">
        <f t="shared" si="3"/>
        <v>#DIV/0!</v>
      </c>
    </row>
    <row r="34" spans="1:22">
      <c r="A34" t="s">
        <v>46</v>
      </c>
      <c r="B34" t="s">
        <v>47</v>
      </c>
      <c r="C34" s="40">
        <v>852.53</v>
      </c>
      <c r="D34" s="40">
        <v>1097.78</v>
      </c>
      <c r="E34" s="40">
        <v>365.86</v>
      </c>
      <c r="F34" s="16"/>
      <c r="G34" s="16">
        <f t="shared" si="4"/>
        <v>772.05666666666673</v>
      </c>
      <c r="H34" s="14">
        <v>1</v>
      </c>
      <c r="J34" s="16">
        <f t="shared" si="0"/>
        <v>772.05666666666673</v>
      </c>
      <c r="L34" s="3">
        <f t="shared" si="1"/>
        <v>2.0828431917598347E-5</v>
      </c>
      <c r="N34" s="16">
        <f>+L34*(assessment!$J$275*assessment!$F$3)</f>
        <v>635.66319762636783</v>
      </c>
      <c r="P34" s="6">
        <f>+N34/payroll!F34</f>
        <v>3.7903909009114724E-5</v>
      </c>
      <c r="R34" s="16">
        <f>IF(P34&lt;$R$2,N34, +payroll!F34 * $R$2)</f>
        <v>635.66319762636783</v>
      </c>
      <c r="T34" s="5">
        <f t="shared" si="2"/>
        <v>0</v>
      </c>
      <c r="V34">
        <f t="shared" si="3"/>
        <v>1</v>
      </c>
    </row>
    <row r="35" spans="1:22">
      <c r="A35" t="s">
        <v>48</v>
      </c>
      <c r="B35" t="s">
        <v>49</v>
      </c>
      <c r="C35" s="40">
        <v>415357.92999999912</v>
      </c>
      <c r="D35" s="40">
        <v>263238.69</v>
      </c>
      <c r="E35" s="40">
        <v>193160.32000000001</v>
      </c>
      <c r="F35" s="16"/>
      <c r="G35" s="16">
        <f t="shared" si="4"/>
        <v>290585.64666666643</v>
      </c>
      <c r="H35" s="14">
        <v>1</v>
      </c>
      <c r="J35" s="16">
        <f t="shared" si="0"/>
        <v>290585.64666666643</v>
      </c>
      <c r="L35" s="3">
        <f t="shared" si="1"/>
        <v>7.8393771068116114E-3</v>
      </c>
      <c r="N35" s="16">
        <f>+L35*(assessment!$J$275*assessment!$F$3)</f>
        <v>239250.05678917229</v>
      </c>
      <c r="P35" s="6">
        <f>+N35/payroll!F35</f>
        <v>1.1905108726569791E-3</v>
      </c>
      <c r="R35" s="16">
        <f>IF(P35&lt;$R$2,N35, +payroll!F35 * $R$2)</f>
        <v>239250.05678917229</v>
      </c>
      <c r="T35" s="5">
        <f t="shared" si="2"/>
        <v>0</v>
      </c>
      <c r="V35">
        <f t="shared" si="3"/>
        <v>1</v>
      </c>
    </row>
    <row r="36" spans="1:22">
      <c r="A36" t="s">
        <v>50</v>
      </c>
      <c r="B36" t="s">
        <v>502</v>
      </c>
      <c r="C36" s="40">
        <v>44899.26999999999</v>
      </c>
      <c r="D36" s="40">
        <v>52604.54</v>
      </c>
      <c r="E36" s="40">
        <v>18840.32</v>
      </c>
      <c r="F36" s="16"/>
      <c r="G36" s="16">
        <f t="shared" si="4"/>
        <v>38781.376666666671</v>
      </c>
      <c r="H36" s="14">
        <v>1</v>
      </c>
      <c r="J36" s="16">
        <f t="shared" si="0"/>
        <v>38781.376666666671</v>
      </c>
      <c r="L36" s="3">
        <f t="shared" si="1"/>
        <v>1.046238311832556E-3</v>
      </c>
      <c r="N36" s="16">
        <f>+L36*(assessment!$J$275*assessment!$F$3)</f>
        <v>31930.161301138443</v>
      </c>
      <c r="P36" s="6">
        <f>+N36/payroll!F36</f>
        <v>2.3541605326812451E-3</v>
      </c>
      <c r="R36" s="16">
        <f>IF(P36&lt;$R$2,N36, +payroll!F36 * $R$2)</f>
        <v>31930.161301138443</v>
      </c>
      <c r="T36" s="5">
        <f t="shared" si="2"/>
        <v>0</v>
      </c>
      <c r="V36">
        <f t="shared" si="3"/>
        <v>1</v>
      </c>
    </row>
    <row r="37" spans="1:22">
      <c r="A37" t="s">
        <v>51</v>
      </c>
      <c r="B37" t="s">
        <v>52</v>
      </c>
      <c r="C37" s="40">
        <v>51096.589999999967</v>
      </c>
      <c r="D37" s="40">
        <v>58224.91</v>
      </c>
      <c r="E37" s="40">
        <v>118526.04</v>
      </c>
      <c r="F37" s="16"/>
      <c r="G37" s="16">
        <f t="shared" si="4"/>
        <v>75949.179999999993</v>
      </c>
      <c r="H37" s="14">
        <v>1</v>
      </c>
      <c r="J37" s="16">
        <f t="shared" si="0"/>
        <v>75949.179999999993</v>
      </c>
      <c r="L37" s="3">
        <f t="shared" si="1"/>
        <v>2.048945878101463E-3</v>
      </c>
      <c r="N37" s="16">
        <f>+L37*(assessment!$J$275*assessment!$F$3)</f>
        <v>62531.807185008758</v>
      </c>
      <c r="P37" s="6">
        <f>+N37/payroll!F37</f>
        <v>4.0272302542456362E-4</v>
      </c>
      <c r="R37" s="16">
        <f>IF(P37&lt;$R$2,N37, +payroll!F37 * $R$2)</f>
        <v>62531.807185008758</v>
      </c>
      <c r="T37" s="5">
        <f t="shared" si="2"/>
        <v>0</v>
      </c>
      <c r="V37">
        <f t="shared" si="3"/>
        <v>1</v>
      </c>
    </row>
    <row r="38" spans="1:22">
      <c r="A38" t="s">
        <v>53</v>
      </c>
      <c r="B38" t="s">
        <v>54</v>
      </c>
      <c r="C38" s="40">
        <v>15205.730000000003</v>
      </c>
      <c r="D38" s="40">
        <v>14660.97</v>
      </c>
      <c r="E38" s="40">
        <v>6604.48</v>
      </c>
      <c r="F38" s="16"/>
      <c r="G38" s="16">
        <f t="shared" si="4"/>
        <v>12157.060000000003</v>
      </c>
      <c r="H38" s="14">
        <v>1</v>
      </c>
      <c r="J38" s="16">
        <f t="shared" si="0"/>
        <v>12157.060000000003</v>
      </c>
      <c r="L38" s="3">
        <f t="shared" ref="L38:L64" si="5">+J38/$J$267</f>
        <v>3.2797138793114259E-4</v>
      </c>
      <c r="N38" s="16">
        <f>+L38*(assessment!$J$275*assessment!$F$3)</f>
        <v>10009.363259176502</v>
      </c>
      <c r="P38" s="6">
        <f>+N38/payroll!F38</f>
        <v>2.3346011554170685E-4</v>
      </c>
      <c r="R38" s="16">
        <f>IF(P38&lt;$R$2,N38, +payroll!F38 * $R$2)</f>
        <v>10009.363259176502</v>
      </c>
      <c r="T38" s="5">
        <f t="shared" si="2"/>
        <v>0</v>
      </c>
      <c r="V38">
        <f t="shared" si="3"/>
        <v>1</v>
      </c>
    </row>
    <row r="39" spans="1:22">
      <c r="A39" t="s">
        <v>55</v>
      </c>
      <c r="B39" t="s">
        <v>56</v>
      </c>
      <c r="C39" s="40">
        <v>65.72</v>
      </c>
      <c r="D39" s="40">
        <v>469.98</v>
      </c>
      <c r="E39" s="40">
        <v>3149.54</v>
      </c>
      <c r="F39" s="16"/>
      <c r="G39" s="16">
        <f t="shared" si="4"/>
        <v>1228.4133333333332</v>
      </c>
      <c r="H39" s="14">
        <v>1</v>
      </c>
      <c r="J39" s="16">
        <f t="shared" si="0"/>
        <v>1228.4133333333332</v>
      </c>
      <c r="L39" s="3">
        <f t="shared" si="5"/>
        <v>3.3139955374609857E-5</v>
      </c>
      <c r="N39" s="16">
        <f>+L39*(assessment!$J$275*assessment!$F$3)</f>
        <v>1011.3987498415898</v>
      </c>
      <c r="P39" s="6">
        <f>+N39/payroll!F39</f>
        <v>1.6812719322981608E-4</v>
      </c>
      <c r="R39" s="16">
        <f>IF(P39&lt;$R$2,N39, +payroll!F39 * $R$2)</f>
        <v>1011.3987498415898</v>
      </c>
      <c r="T39" s="5">
        <f t="shared" si="2"/>
        <v>0</v>
      </c>
      <c r="V39">
        <f t="shared" si="3"/>
        <v>1</v>
      </c>
    </row>
    <row r="40" spans="1:22">
      <c r="A40" t="s">
        <v>57</v>
      </c>
      <c r="B40" t="s">
        <v>58</v>
      </c>
      <c r="C40" s="40">
        <v>1969.7099999999998</v>
      </c>
      <c r="D40" s="40">
        <v>2312.5500000000002</v>
      </c>
      <c r="E40" s="40">
        <v>1483.07</v>
      </c>
      <c r="F40" s="16"/>
      <c r="G40" s="16">
        <f t="shared" si="4"/>
        <v>1921.7766666666666</v>
      </c>
      <c r="H40" s="14">
        <v>1</v>
      </c>
      <c r="J40" s="16">
        <f t="shared" si="0"/>
        <v>1921.7766666666666</v>
      </c>
      <c r="L40" s="3">
        <f t="shared" si="5"/>
        <v>5.1845410046536855E-5</v>
      </c>
      <c r="N40" s="16">
        <f>+L40*(assessment!$J$275*assessment!$F$3)</f>
        <v>1582.2707759668881</v>
      </c>
      <c r="P40" s="6">
        <f>+N40/payroll!F40</f>
        <v>1.6579058020055874E-4</v>
      </c>
      <c r="R40" s="16">
        <f>IF(P40&lt;$R$2,N40, +payroll!F40 * $R$2)</f>
        <v>1582.2707759668881</v>
      </c>
      <c r="T40" s="5">
        <f t="shared" si="2"/>
        <v>0</v>
      </c>
      <c r="V40">
        <f t="shared" si="3"/>
        <v>1</v>
      </c>
    </row>
    <row r="41" spans="1:22">
      <c r="A41" t="s">
        <v>59</v>
      </c>
      <c r="B41" t="s">
        <v>60</v>
      </c>
      <c r="C41" s="40">
        <v>0</v>
      </c>
      <c r="D41" s="40">
        <v>0</v>
      </c>
      <c r="E41" s="40">
        <v>0</v>
      </c>
      <c r="F41" s="16"/>
      <c r="G41" s="16">
        <f t="shared" si="4"/>
        <v>0</v>
      </c>
      <c r="H41" s="14">
        <v>1</v>
      </c>
      <c r="J41" s="16">
        <f t="shared" si="0"/>
        <v>0</v>
      </c>
      <c r="L41" s="3">
        <f t="shared" si="5"/>
        <v>0</v>
      </c>
      <c r="N41" s="16">
        <f>+L41*(assessment!$J$275*assessment!$F$3)</f>
        <v>0</v>
      </c>
      <c r="P41" s="6">
        <f>+N41/payroll!F41</f>
        <v>0</v>
      </c>
      <c r="R41" s="16">
        <f>IF(P41&lt;$R$2,N41, +payroll!F41 * $R$2)</f>
        <v>0</v>
      </c>
      <c r="T41" s="5">
        <f t="shared" si="2"/>
        <v>0</v>
      </c>
      <c r="V41" t="e">
        <f t="shared" si="3"/>
        <v>#DIV/0!</v>
      </c>
    </row>
    <row r="42" spans="1:22">
      <c r="A42" t="s">
        <v>61</v>
      </c>
      <c r="B42" t="s">
        <v>537</v>
      </c>
      <c r="C42" s="40">
        <v>0</v>
      </c>
      <c r="D42" s="40">
        <v>655.77</v>
      </c>
      <c r="E42" s="40">
        <v>192.21</v>
      </c>
      <c r="F42" s="16"/>
      <c r="G42" s="16">
        <f t="shared" si="4"/>
        <v>282.66000000000003</v>
      </c>
      <c r="H42" s="14">
        <v>1</v>
      </c>
      <c r="J42" s="16">
        <f t="shared" si="0"/>
        <v>282.66000000000003</v>
      </c>
      <c r="L42" s="3">
        <f t="shared" si="5"/>
        <v>7.6255601693679851E-6</v>
      </c>
      <c r="N42" s="16">
        <f>+L42*(assessment!$J$275*assessment!$F$3)</f>
        <v>232.72457476057775</v>
      </c>
      <c r="P42" s="6">
        <f>+N42/payroll!F42</f>
        <v>4.1704557442058414E-5</v>
      </c>
      <c r="R42" s="16">
        <f>IF(P42&lt;$R$2,N42, +payroll!F42 * $R$2)</f>
        <v>232.72457476057775</v>
      </c>
      <c r="T42" s="5">
        <f t="shared" si="2"/>
        <v>0</v>
      </c>
      <c r="V42">
        <f t="shared" si="3"/>
        <v>1</v>
      </c>
    </row>
    <row r="43" spans="1:22">
      <c r="A43" t="s">
        <v>62</v>
      </c>
      <c r="B43" t="s">
        <v>63</v>
      </c>
      <c r="C43" s="40">
        <v>600</v>
      </c>
      <c r="D43" s="40">
        <v>0</v>
      </c>
      <c r="E43" s="40">
        <v>0</v>
      </c>
      <c r="F43" s="16"/>
      <c r="G43" s="16">
        <f t="shared" si="4"/>
        <v>200</v>
      </c>
      <c r="H43" s="14">
        <v>1</v>
      </c>
      <c r="J43" s="16">
        <f t="shared" si="0"/>
        <v>200</v>
      </c>
      <c r="L43" s="3">
        <f t="shared" si="5"/>
        <v>5.3955707700898491E-6</v>
      </c>
      <c r="N43" s="16">
        <f>+L43*(assessment!$J$275*assessment!$F$3)</f>
        <v>164.66749788479285</v>
      </c>
      <c r="P43" s="6">
        <f>+N43/payroll!F43</f>
        <v>1.1462815623742973E-5</v>
      </c>
      <c r="R43" s="16">
        <f>IF(P43&lt;$R$2,N43, +payroll!F43 * $R$2)</f>
        <v>164.66749788479285</v>
      </c>
      <c r="T43" s="5">
        <f t="shared" si="2"/>
        <v>0</v>
      </c>
      <c r="V43">
        <f t="shared" si="3"/>
        <v>1</v>
      </c>
    </row>
    <row r="44" spans="1:22">
      <c r="A44" t="s">
        <v>64</v>
      </c>
      <c r="B44" t="s">
        <v>538</v>
      </c>
      <c r="C44" s="40">
        <v>452683.67999999947</v>
      </c>
      <c r="D44" s="40">
        <v>327137.28999999998</v>
      </c>
      <c r="E44" s="40">
        <v>201124.57</v>
      </c>
      <c r="F44" s="16"/>
      <c r="G44" s="16">
        <f t="shared" si="4"/>
        <v>326981.8466666665</v>
      </c>
      <c r="H44" s="14">
        <v>1</v>
      </c>
      <c r="J44" s="16">
        <f t="shared" si="0"/>
        <v>326981.8466666665</v>
      </c>
      <c r="L44" s="3">
        <f t="shared" si="5"/>
        <v>8.821268471123335E-3</v>
      </c>
      <c r="N44" s="16">
        <f>+L44*(assessment!$J$275*assessment!$F$3)</f>
        <v>269216.41272174485</v>
      </c>
      <c r="P44" s="6">
        <f>+N44/payroll!F44</f>
        <v>2.0716308689384413E-3</v>
      </c>
      <c r="R44" s="16">
        <f>IF(P44&lt;$R$2,N44, +payroll!F44 * $R$2)</f>
        <v>269216.41272174485</v>
      </c>
      <c r="T44" s="5">
        <f t="shared" si="2"/>
        <v>0</v>
      </c>
      <c r="V44">
        <f t="shared" si="3"/>
        <v>1</v>
      </c>
    </row>
    <row r="45" spans="1:22">
      <c r="A45" t="s">
        <v>562</v>
      </c>
      <c r="B45" t="s">
        <v>563</v>
      </c>
      <c r="C45" s="40">
        <v>0</v>
      </c>
      <c r="D45" s="40">
        <v>0</v>
      </c>
      <c r="E45" s="40">
        <v>0</v>
      </c>
      <c r="F45" s="16"/>
      <c r="G45" s="16">
        <f t="shared" si="4"/>
        <v>0</v>
      </c>
      <c r="H45" s="14">
        <v>1</v>
      </c>
      <c r="J45" s="16">
        <f t="shared" si="0"/>
        <v>0</v>
      </c>
      <c r="L45" s="3">
        <f t="shared" si="5"/>
        <v>0</v>
      </c>
      <c r="N45" s="16">
        <f>+L45*(assessment!$J$275*assessment!$F$3)</f>
        <v>0</v>
      </c>
      <c r="P45" s="6">
        <f>+N45/payroll!F45</f>
        <v>0</v>
      </c>
      <c r="R45" s="16">
        <f>IF(P45&lt;$R$2,N45, +payroll!F45 * $R$2)</f>
        <v>0</v>
      </c>
      <c r="T45" s="5">
        <f t="shared" si="2"/>
        <v>0</v>
      </c>
      <c r="V45" t="e">
        <f t="shared" si="3"/>
        <v>#DIV/0!</v>
      </c>
    </row>
    <row r="46" spans="1:22">
      <c r="A46" t="s">
        <v>65</v>
      </c>
      <c r="B46" t="s">
        <v>66</v>
      </c>
      <c r="C46" s="40">
        <v>5201.2800000000016</v>
      </c>
      <c r="D46" s="40">
        <v>21761.59</v>
      </c>
      <c r="E46" s="40">
        <v>542.30999999999995</v>
      </c>
      <c r="F46" s="16"/>
      <c r="G46" s="16">
        <f t="shared" si="4"/>
        <v>9168.3933333333352</v>
      </c>
      <c r="H46" s="14">
        <v>1</v>
      </c>
      <c r="J46" s="16">
        <f t="shared" si="0"/>
        <v>9168.3933333333352</v>
      </c>
      <c r="L46" s="3">
        <f t="shared" si="5"/>
        <v>2.4734357539009995E-4</v>
      </c>
      <c r="N46" s="16">
        <f>+L46*(assessment!$J$275*assessment!$F$3)</f>
        <v>7548.6819491180804</v>
      </c>
      <c r="P46" s="6">
        <f>+N46/payroll!F46</f>
        <v>1.4731402287635027E-3</v>
      </c>
      <c r="R46" s="16">
        <f>IF(P46&lt;$R$2,N46, +payroll!F46 * $R$2)</f>
        <v>7548.6819491180804</v>
      </c>
      <c r="T46" s="5">
        <f t="shared" si="2"/>
        <v>0</v>
      </c>
      <c r="V46">
        <f t="shared" si="3"/>
        <v>1</v>
      </c>
    </row>
    <row r="47" spans="1:22">
      <c r="A47" t="s">
        <v>67</v>
      </c>
      <c r="B47" t="s">
        <v>68</v>
      </c>
      <c r="C47" s="40">
        <v>12099.669999999998</v>
      </c>
      <c r="D47" s="40">
        <v>2239.71</v>
      </c>
      <c r="E47" s="40">
        <v>166.09</v>
      </c>
      <c r="F47" s="16"/>
      <c r="G47" s="16">
        <f t="shared" si="4"/>
        <v>4835.1566666666658</v>
      </c>
      <c r="H47" s="14">
        <v>1</v>
      </c>
      <c r="J47" s="16">
        <f t="shared" si="0"/>
        <v>4835.1566666666658</v>
      </c>
      <c r="L47" s="3">
        <f t="shared" si="5"/>
        <v>1.3044214989735867E-4</v>
      </c>
      <c r="N47" s="16">
        <f>+L47*(assessment!$J$275*assessment!$F$3)</f>
        <v>3980.9657509048766</v>
      </c>
      <c r="P47" s="6">
        <f>+N47/payroll!F47</f>
        <v>2.0982700320001441E-4</v>
      </c>
      <c r="R47" s="16">
        <f>IF(P47&lt;$R$2,N47, +payroll!F47 * $R$2)</f>
        <v>3980.9657509048766</v>
      </c>
      <c r="T47" s="5">
        <f t="shared" si="2"/>
        <v>0</v>
      </c>
      <c r="V47">
        <f t="shared" si="3"/>
        <v>1</v>
      </c>
    </row>
    <row r="48" spans="1:22">
      <c r="A48" t="s">
        <v>69</v>
      </c>
      <c r="B48" t="s">
        <v>70</v>
      </c>
      <c r="C48" s="40">
        <v>0</v>
      </c>
      <c r="D48" s="40">
        <v>0</v>
      </c>
      <c r="E48" s="40">
        <v>0</v>
      </c>
      <c r="F48" s="16"/>
      <c r="G48" s="16">
        <f t="shared" si="4"/>
        <v>0</v>
      </c>
      <c r="H48" s="14">
        <v>1</v>
      </c>
      <c r="J48" s="16">
        <f t="shared" si="0"/>
        <v>0</v>
      </c>
      <c r="L48" s="3">
        <f t="shared" si="5"/>
        <v>0</v>
      </c>
      <c r="N48" s="16">
        <f>+L48*(assessment!$J$275*assessment!$F$3)</f>
        <v>0</v>
      </c>
      <c r="P48" s="6">
        <f>+N48/payroll!F48</f>
        <v>0</v>
      </c>
      <c r="R48" s="16">
        <f>IF(P48&lt;$R$2,N48, +payroll!F48 * $R$2)</f>
        <v>0</v>
      </c>
      <c r="T48" s="5">
        <f t="shared" si="2"/>
        <v>0</v>
      </c>
      <c r="V48" t="e">
        <f t="shared" si="3"/>
        <v>#DIV/0!</v>
      </c>
    </row>
    <row r="49" spans="1:22">
      <c r="A49" t="s">
        <v>71</v>
      </c>
      <c r="B49" t="s">
        <v>72</v>
      </c>
      <c r="C49" s="40">
        <v>0</v>
      </c>
      <c r="D49" s="40">
        <v>0</v>
      </c>
      <c r="E49" s="40">
        <v>0</v>
      </c>
      <c r="F49" s="16"/>
      <c r="G49" s="16">
        <f t="shared" si="4"/>
        <v>0</v>
      </c>
      <c r="H49" s="14">
        <v>1</v>
      </c>
      <c r="J49" s="16">
        <f t="shared" si="0"/>
        <v>0</v>
      </c>
      <c r="L49" s="3">
        <f t="shared" si="5"/>
        <v>0</v>
      </c>
      <c r="N49" s="16">
        <f>+L49*(assessment!$J$275*assessment!$F$3)</f>
        <v>0</v>
      </c>
      <c r="P49" s="6">
        <f>+N49/payroll!F49</f>
        <v>0</v>
      </c>
      <c r="R49" s="16">
        <f>IF(P49&lt;$R$2,N49, +payroll!F49 * $R$2)</f>
        <v>0</v>
      </c>
      <c r="T49" s="5">
        <f t="shared" si="2"/>
        <v>0</v>
      </c>
      <c r="V49" t="e">
        <f t="shared" si="3"/>
        <v>#DIV/0!</v>
      </c>
    </row>
    <row r="50" spans="1:22">
      <c r="A50" t="s">
        <v>73</v>
      </c>
      <c r="B50" t="s">
        <v>74</v>
      </c>
      <c r="C50" s="40">
        <v>0</v>
      </c>
      <c r="D50" s="40">
        <v>0</v>
      </c>
      <c r="E50" s="40">
        <v>0</v>
      </c>
      <c r="F50" s="16"/>
      <c r="G50" s="16">
        <f t="shared" si="4"/>
        <v>0</v>
      </c>
      <c r="H50" s="14">
        <v>1</v>
      </c>
      <c r="J50" s="16">
        <f t="shared" si="0"/>
        <v>0</v>
      </c>
      <c r="L50" s="3">
        <f t="shared" si="5"/>
        <v>0</v>
      </c>
      <c r="N50" s="16">
        <f>+L50*(assessment!$J$275*assessment!$F$3)</f>
        <v>0</v>
      </c>
      <c r="P50" s="6">
        <f>+N50/payroll!F50</f>
        <v>0</v>
      </c>
      <c r="R50" s="16">
        <f>IF(P50&lt;$R$2,N50, +payroll!F50 * $R$2)</f>
        <v>0</v>
      </c>
      <c r="T50" s="5">
        <f t="shared" si="2"/>
        <v>0</v>
      </c>
      <c r="V50" t="e">
        <f t="shared" si="3"/>
        <v>#DIV/0!</v>
      </c>
    </row>
    <row r="51" spans="1:22">
      <c r="A51" t="s">
        <v>75</v>
      </c>
      <c r="B51" t="s">
        <v>76</v>
      </c>
      <c r="C51" s="40">
        <v>2013.5799999999997</v>
      </c>
      <c r="D51" s="40">
        <v>0</v>
      </c>
      <c r="E51" s="40">
        <v>0</v>
      </c>
      <c r="F51" s="16"/>
      <c r="G51" s="16">
        <f t="shared" si="4"/>
        <v>671.19333333333327</v>
      </c>
      <c r="H51" s="14">
        <v>1</v>
      </c>
      <c r="J51" s="16">
        <f t="shared" si="0"/>
        <v>671.19333333333327</v>
      </c>
      <c r="L51" s="3">
        <f t="shared" si="5"/>
        <v>1.810735565206253E-5</v>
      </c>
      <c r="N51" s="16">
        <f>+L51*(assessment!$J$275*assessment!$F$3)</f>
        <v>552.61863398476862</v>
      </c>
      <c r="P51" s="6">
        <f>+N51/payroll!F51</f>
        <v>3.1932432795148076E-4</v>
      </c>
      <c r="R51" s="16">
        <f>IF(P51&lt;$R$2,N51, +payroll!F51 * $R$2)</f>
        <v>552.61863398476862</v>
      </c>
      <c r="T51" s="5">
        <f t="shared" si="2"/>
        <v>0</v>
      </c>
      <c r="V51">
        <f t="shared" si="3"/>
        <v>1</v>
      </c>
    </row>
    <row r="52" spans="1:22">
      <c r="A52" t="s">
        <v>77</v>
      </c>
      <c r="B52" t="s">
        <v>78</v>
      </c>
      <c r="C52" s="40">
        <v>0</v>
      </c>
      <c r="D52" s="40">
        <v>0</v>
      </c>
      <c r="E52" s="40">
        <v>0</v>
      </c>
      <c r="F52" s="16"/>
      <c r="G52" s="16">
        <f t="shared" si="4"/>
        <v>0</v>
      </c>
      <c r="H52" s="14">
        <v>1</v>
      </c>
      <c r="J52" s="16">
        <f t="shared" si="0"/>
        <v>0</v>
      </c>
      <c r="L52" s="3">
        <f t="shared" si="5"/>
        <v>0</v>
      </c>
      <c r="N52" s="16">
        <f>+L52*(assessment!$J$275*assessment!$F$3)</f>
        <v>0</v>
      </c>
      <c r="P52" s="6">
        <f>+N52/payroll!F52</f>
        <v>0</v>
      </c>
      <c r="R52" s="16">
        <f>IF(P52&lt;$R$2,N52, +payroll!F52 * $R$2)</f>
        <v>0</v>
      </c>
      <c r="T52" s="5">
        <f t="shared" si="2"/>
        <v>0</v>
      </c>
      <c r="V52" t="e">
        <f t="shared" si="3"/>
        <v>#DIV/0!</v>
      </c>
    </row>
    <row r="53" spans="1:22">
      <c r="A53" t="s">
        <v>79</v>
      </c>
      <c r="B53" t="s">
        <v>80</v>
      </c>
      <c r="C53" s="40">
        <v>0</v>
      </c>
      <c r="D53" s="40">
        <v>0</v>
      </c>
      <c r="E53" s="40">
        <v>0</v>
      </c>
      <c r="F53" s="16"/>
      <c r="G53" s="16">
        <f t="shared" si="4"/>
        <v>0</v>
      </c>
      <c r="H53" s="14">
        <v>1</v>
      </c>
      <c r="J53" s="16">
        <f t="shared" si="0"/>
        <v>0</v>
      </c>
      <c r="L53" s="3">
        <f t="shared" si="5"/>
        <v>0</v>
      </c>
      <c r="N53" s="16">
        <f>+L53*(assessment!$J$275*assessment!$F$3)</f>
        <v>0</v>
      </c>
      <c r="P53" s="6">
        <f>+N53/payroll!F53</f>
        <v>0</v>
      </c>
      <c r="R53" s="16">
        <f>IF(P53&lt;$R$2,N53, +payroll!F53 * $R$2)</f>
        <v>0</v>
      </c>
      <c r="T53" s="5">
        <f t="shared" si="2"/>
        <v>0</v>
      </c>
      <c r="V53" t="e">
        <f t="shared" si="3"/>
        <v>#DIV/0!</v>
      </c>
    </row>
    <row r="54" spans="1:22">
      <c r="A54" t="s">
        <v>81</v>
      </c>
      <c r="B54" t="s">
        <v>503</v>
      </c>
      <c r="C54" s="40">
        <v>26280.760000000009</v>
      </c>
      <c r="D54" s="40">
        <v>3068.68</v>
      </c>
      <c r="E54" s="40">
        <v>186.43</v>
      </c>
      <c r="F54" s="16"/>
      <c r="G54" s="16">
        <f t="shared" si="4"/>
        <v>9845.2900000000027</v>
      </c>
      <c r="H54" s="14">
        <v>1</v>
      </c>
      <c r="J54" s="16">
        <f t="shared" si="0"/>
        <v>9845.2900000000027</v>
      </c>
      <c r="L54" s="3">
        <f t="shared" si="5"/>
        <v>2.6560479473528953E-4</v>
      </c>
      <c r="N54" s="16">
        <f>+L54*(assessment!$J$275*assessment!$F$3)</f>
        <v>8105.996351250863</v>
      </c>
      <c r="P54" s="6">
        <f>+N54/payroll!F54</f>
        <v>4.3574204205986972E-4</v>
      </c>
      <c r="R54" s="16">
        <f>IF(P54&lt;$R$2,N54, +payroll!F54 * $R$2)</f>
        <v>8105.996351250863</v>
      </c>
      <c r="T54" s="5">
        <f t="shared" si="2"/>
        <v>0</v>
      </c>
      <c r="V54">
        <f t="shared" si="3"/>
        <v>1</v>
      </c>
    </row>
    <row r="55" spans="1:22">
      <c r="A55" t="s">
        <v>82</v>
      </c>
      <c r="B55" t="s">
        <v>83</v>
      </c>
      <c r="C55" s="40">
        <v>0</v>
      </c>
      <c r="D55" s="40">
        <v>0</v>
      </c>
      <c r="E55" s="40">
        <v>0</v>
      </c>
      <c r="F55" s="16"/>
      <c r="G55" s="16">
        <f t="shared" si="4"/>
        <v>0</v>
      </c>
      <c r="H55" s="14">
        <v>1</v>
      </c>
      <c r="J55" s="16">
        <f t="shared" si="0"/>
        <v>0</v>
      </c>
      <c r="L55" s="3">
        <f t="shared" si="5"/>
        <v>0</v>
      </c>
      <c r="N55" s="16">
        <f>+L55*(assessment!$J$275*assessment!$F$3)</f>
        <v>0</v>
      </c>
      <c r="P55" s="6">
        <f>+N55/payroll!F55</f>
        <v>0</v>
      </c>
      <c r="R55" s="16">
        <f>IF(P55&lt;$R$2,N55, +payroll!F55 * $R$2)</f>
        <v>0</v>
      </c>
      <c r="T55" s="5">
        <f t="shared" si="2"/>
        <v>0</v>
      </c>
      <c r="V55" t="e">
        <f t="shared" si="3"/>
        <v>#DIV/0!</v>
      </c>
    </row>
    <row r="56" spans="1:22">
      <c r="A56" t="s">
        <v>84</v>
      </c>
      <c r="B56" s="36" t="s">
        <v>566</v>
      </c>
      <c r="C56" s="40">
        <v>404287.81000000064</v>
      </c>
      <c r="D56" s="40">
        <v>175639.37</v>
      </c>
      <c r="E56" s="40">
        <v>417539.32</v>
      </c>
      <c r="F56" s="16"/>
      <c r="G56" s="16">
        <f t="shared" si="4"/>
        <v>332488.83333333355</v>
      </c>
      <c r="H56" s="14">
        <v>1</v>
      </c>
      <c r="J56" s="16">
        <f t="shared" ref="J56:J102" si="6">+G56*H56</f>
        <v>332488.83333333355</v>
      </c>
      <c r="L56" s="3">
        <f t="shared" si="5"/>
        <v>8.9698351525730503E-3</v>
      </c>
      <c r="N56" s="16">
        <f>+L56*(assessment!$J$275*assessment!$F$3)</f>
        <v>273750.52129816974</v>
      </c>
      <c r="P56" s="6">
        <f>+N56/payroll!F56</f>
        <v>1.0405024568199469E-2</v>
      </c>
      <c r="R56" s="16">
        <f>IF(P56&lt;$R$2,N56, +payroll!F56 * $R$2)</f>
        <v>273750.52129816974</v>
      </c>
      <c r="T56" s="5">
        <f t="shared" ref="T56:T102" si="7">+N56-R56</f>
        <v>0</v>
      </c>
      <c r="V56">
        <f t="shared" ref="V56:V102" si="8">+R56/N56</f>
        <v>1</v>
      </c>
    </row>
    <row r="57" spans="1:22">
      <c r="A57" t="s">
        <v>85</v>
      </c>
      <c r="B57" t="s">
        <v>86</v>
      </c>
      <c r="C57" s="40">
        <v>6751.34</v>
      </c>
      <c r="D57" s="40">
        <v>1509.16</v>
      </c>
      <c r="E57" s="40">
        <v>17821.68</v>
      </c>
      <c r="F57" s="16"/>
      <c r="G57" s="16">
        <f t="shared" si="4"/>
        <v>8694.06</v>
      </c>
      <c r="H57" s="14">
        <v>1</v>
      </c>
      <c r="J57" s="16">
        <f t="shared" si="6"/>
        <v>8694.06</v>
      </c>
      <c r="L57" s="3">
        <f t="shared" si="5"/>
        <v>2.3454708004703678E-4</v>
      </c>
      <c r="N57" s="16">
        <f>+L57*(assessment!$J$275*assessment!$F$3)</f>
        <v>7158.14553330131</v>
      </c>
      <c r="P57" s="6">
        <f>+N57/payroll!F57</f>
        <v>4.8181289064862161E-4</v>
      </c>
      <c r="R57" s="16">
        <f>IF(P57&lt;$R$2,N57, +payroll!F57 * $R$2)</f>
        <v>7158.14553330131</v>
      </c>
      <c r="T57" s="5">
        <f t="shared" si="7"/>
        <v>0</v>
      </c>
      <c r="V57">
        <f t="shared" si="8"/>
        <v>1</v>
      </c>
    </row>
    <row r="58" spans="1:22">
      <c r="A58" t="s">
        <v>87</v>
      </c>
      <c r="B58" t="s">
        <v>88</v>
      </c>
      <c r="C58" s="40">
        <v>1957016.670000005</v>
      </c>
      <c r="D58" s="40">
        <v>2105818.88</v>
      </c>
      <c r="E58" s="40">
        <v>1587802.52</v>
      </c>
      <c r="F58" s="16"/>
      <c r="G58" s="16">
        <f t="shared" si="4"/>
        <v>1883546.0233333351</v>
      </c>
      <c r="H58" s="14">
        <v>1</v>
      </c>
      <c r="J58" s="16">
        <f t="shared" si="6"/>
        <v>1883546.0233333351</v>
      </c>
      <c r="L58" s="3">
        <f t="shared" si="5"/>
        <v>5.081402933808158E-2</v>
      </c>
      <c r="N58" s="16">
        <f>+L58*(assessment!$J$275*assessment!$F$3)</f>
        <v>1550794.0540657598</v>
      </c>
      <c r="P58" s="6">
        <f>+N58/payroll!F58</f>
        <v>3.0461571384323371E-3</v>
      </c>
      <c r="R58" s="16">
        <f>IF(P58&lt;$R$2,N58, +payroll!F58 * $R$2)</f>
        <v>1550794.0540657598</v>
      </c>
      <c r="T58" s="5">
        <f t="shared" si="7"/>
        <v>0</v>
      </c>
      <c r="V58">
        <f t="shared" si="8"/>
        <v>1</v>
      </c>
    </row>
    <row r="59" spans="1:22">
      <c r="A59" t="s">
        <v>89</v>
      </c>
      <c r="B59" s="36" t="s">
        <v>564</v>
      </c>
      <c r="C59" s="40">
        <v>0</v>
      </c>
      <c r="D59" s="40">
        <v>0</v>
      </c>
      <c r="E59" s="40">
        <v>0</v>
      </c>
      <c r="F59" s="16"/>
      <c r="G59" s="16">
        <f t="shared" si="4"/>
        <v>0</v>
      </c>
      <c r="H59" s="14">
        <v>1</v>
      </c>
      <c r="J59" s="16">
        <f t="shared" si="6"/>
        <v>0</v>
      </c>
      <c r="L59" s="3">
        <f t="shared" si="5"/>
        <v>0</v>
      </c>
      <c r="N59" s="16">
        <f>+L59*(assessment!$J$275*assessment!$F$3)</f>
        <v>0</v>
      </c>
      <c r="P59" s="6">
        <f>+N59/payroll!F59</f>
        <v>0</v>
      </c>
      <c r="R59" s="16">
        <f>IF(P59&lt;$R$2,N59, +payroll!F59 * $R$2)</f>
        <v>0</v>
      </c>
      <c r="T59" s="5">
        <f t="shared" si="7"/>
        <v>0</v>
      </c>
      <c r="V59" t="e">
        <f t="shared" si="8"/>
        <v>#DIV/0!</v>
      </c>
    </row>
    <row r="60" spans="1:22">
      <c r="A60" t="s">
        <v>90</v>
      </c>
      <c r="B60" t="s">
        <v>91</v>
      </c>
      <c r="C60" s="40">
        <v>0</v>
      </c>
      <c r="D60" s="40">
        <v>0</v>
      </c>
      <c r="E60" s="40">
        <v>0</v>
      </c>
      <c r="F60" s="16"/>
      <c r="G60" s="16">
        <f t="shared" si="4"/>
        <v>0</v>
      </c>
      <c r="H60" s="14">
        <v>1</v>
      </c>
      <c r="J60" s="16">
        <f t="shared" si="6"/>
        <v>0</v>
      </c>
      <c r="L60" s="3">
        <f t="shared" si="5"/>
        <v>0</v>
      </c>
      <c r="N60" s="16">
        <f>+L60*(assessment!$J$275*assessment!$F$3)</f>
        <v>0</v>
      </c>
      <c r="P60" s="6">
        <f>+N60/payroll!F60</f>
        <v>0</v>
      </c>
      <c r="R60" s="16">
        <f>IF(P60&lt;$R$2,N60, +payroll!F60 * $R$2)</f>
        <v>0</v>
      </c>
      <c r="T60" s="5">
        <f t="shared" si="7"/>
        <v>0</v>
      </c>
      <c r="V60" t="e">
        <f t="shared" si="8"/>
        <v>#DIV/0!</v>
      </c>
    </row>
    <row r="61" spans="1:22">
      <c r="A61" t="s">
        <v>92</v>
      </c>
      <c r="B61" t="s">
        <v>93</v>
      </c>
      <c r="C61" s="40">
        <v>0</v>
      </c>
      <c r="D61" s="40">
        <v>0</v>
      </c>
      <c r="E61" s="40">
        <v>0</v>
      </c>
      <c r="F61" s="16"/>
      <c r="G61" s="16">
        <f t="shared" si="4"/>
        <v>0</v>
      </c>
      <c r="H61" s="14">
        <v>1</v>
      </c>
      <c r="J61" s="16">
        <f t="shared" si="6"/>
        <v>0</v>
      </c>
      <c r="L61" s="3">
        <f t="shared" si="5"/>
        <v>0</v>
      </c>
      <c r="N61" s="16">
        <f>+L61*(assessment!$J$275*assessment!$F$3)</f>
        <v>0</v>
      </c>
      <c r="P61" s="6">
        <f>+N61/payroll!F61</f>
        <v>0</v>
      </c>
      <c r="R61" s="16">
        <f>IF(P61&lt;$R$2,N61, +payroll!F61 * $R$2)</f>
        <v>0</v>
      </c>
      <c r="T61" s="5">
        <f t="shared" si="7"/>
        <v>0</v>
      </c>
      <c r="V61" t="e">
        <f t="shared" si="8"/>
        <v>#DIV/0!</v>
      </c>
    </row>
    <row r="62" spans="1:22">
      <c r="A62" t="s">
        <v>495</v>
      </c>
      <c r="B62" t="s">
        <v>496</v>
      </c>
      <c r="C62" s="40">
        <v>22306</v>
      </c>
      <c r="D62" s="40">
        <v>5596.49</v>
      </c>
      <c r="E62" s="40">
        <v>16912.759999999998</v>
      </c>
      <c r="F62" s="16"/>
      <c r="G62" s="16">
        <f t="shared" si="4"/>
        <v>14938.416666666666</v>
      </c>
      <c r="H62" s="14">
        <v>1</v>
      </c>
      <c r="J62" s="16">
        <f>+G62*H62</f>
        <v>14938.416666666666</v>
      </c>
      <c r="L62" s="3">
        <f t="shared" si="5"/>
        <v>4.0300642159044856E-4</v>
      </c>
      <c r="N62" s="16">
        <f>+L62*(assessment!$J$275*assessment!$F$3)</f>
        <v>12299.358474302438</v>
      </c>
      <c r="P62" s="6">
        <f>+N62/payroll!F62</f>
        <v>1.7111973480019606E-3</v>
      </c>
      <c r="R62" s="16">
        <f>IF(P62&lt;$R$2,N62, +payroll!F62 * $R$2)</f>
        <v>12299.358474302438</v>
      </c>
      <c r="T62" s="5">
        <f>+N62-R62</f>
        <v>0</v>
      </c>
      <c r="V62">
        <f>+R62/N62</f>
        <v>1</v>
      </c>
    </row>
    <row r="63" spans="1:22">
      <c r="A63" t="s">
        <v>94</v>
      </c>
      <c r="B63" t="s">
        <v>497</v>
      </c>
      <c r="C63" s="40">
        <v>0</v>
      </c>
      <c r="D63" s="40">
        <v>8.1999999999999993</v>
      </c>
      <c r="E63" s="40">
        <v>8.1999999999999993</v>
      </c>
      <c r="F63" s="16"/>
      <c r="G63" s="16">
        <f t="shared" si="4"/>
        <v>5.4666666666666659</v>
      </c>
      <c r="H63" s="14">
        <v>1</v>
      </c>
      <c r="J63" s="16">
        <f t="shared" si="6"/>
        <v>5.4666666666666659</v>
      </c>
      <c r="L63" s="3">
        <f t="shared" si="5"/>
        <v>1.4747893438245586E-7</v>
      </c>
      <c r="N63" s="16">
        <f>+L63*(assessment!$J$275*assessment!$F$3)</f>
        <v>4.5009116088510037</v>
      </c>
      <c r="P63" s="6">
        <f>+N63/payroll!F63</f>
        <v>1.2594306803053358E-6</v>
      </c>
      <c r="R63" s="16">
        <f>IF(P63&lt;$R$2,N63, +payroll!F63 * $R$2)</f>
        <v>4.5009116088510037</v>
      </c>
      <c r="T63" s="5">
        <f t="shared" si="7"/>
        <v>0</v>
      </c>
      <c r="V63">
        <f t="shared" si="8"/>
        <v>1</v>
      </c>
    </row>
    <row r="64" spans="1:22">
      <c r="A64" t="s">
        <v>95</v>
      </c>
      <c r="B64" t="s">
        <v>96</v>
      </c>
      <c r="C64" s="40">
        <v>0</v>
      </c>
      <c r="D64" s="40">
        <v>0</v>
      </c>
      <c r="E64" s="40">
        <v>9302.33</v>
      </c>
      <c r="F64" s="16"/>
      <c r="G64" s="16">
        <f t="shared" si="4"/>
        <v>3100.7766666666666</v>
      </c>
      <c r="H64" s="14">
        <v>1</v>
      </c>
      <c r="J64" s="16">
        <f t="shared" si="6"/>
        <v>3100.7766666666666</v>
      </c>
      <c r="L64" s="3">
        <f t="shared" si="5"/>
        <v>8.365229973621651E-5</v>
      </c>
      <c r="N64" s="16">
        <f>+L64*(assessment!$J$275*assessment!$F$3)</f>
        <v>2552.9856759977415</v>
      </c>
      <c r="P64" s="6">
        <f>+N64/payroll!F64</f>
        <v>1.6562819028101311E-4</v>
      </c>
      <c r="R64" s="16">
        <f>IF(P64&lt;$R$2,N64, +payroll!F64 * $R$2)</f>
        <v>2552.9856759977415</v>
      </c>
      <c r="T64" s="5">
        <f t="shared" si="7"/>
        <v>0</v>
      </c>
      <c r="V64">
        <f t="shared" si="8"/>
        <v>1</v>
      </c>
    </row>
    <row r="65" spans="1:22">
      <c r="A65" t="s">
        <v>97</v>
      </c>
      <c r="B65" t="s">
        <v>98</v>
      </c>
      <c r="C65" s="40">
        <v>10024.740000000002</v>
      </c>
      <c r="D65" s="40">
        <v>2852.76</v>
      </c>
      <c r="E65" s="40">
        <v>16692.509999999998</v>
      </c>
      <c r="F65" s="16"/>
      <c r="G65" s="16">
        <f t="shared" si="4"/>
        <v>9856.67</v>
      </c>
      <c r="H65" s="14">
        <v>1</v>
      </c>
      <c r="J65" s="16">
        <f t="shared" si="6"/>
        <v>9856.67</v>
      </c>
      <c r="L65" s="3">
        <f t="shared" ref="L65:L90" si="9">+J65/$J$267</f>
        <v>2.6591180271210758E-4</v>
      </c>
      <c r="N65" s="16">
        <f>+L65*(assessment!$J$275*assessment!$F$3)</f>
        <v>8115.3659318805057</v>
      </c>
      <c r="P65" s="6">
        <f>+N65/payroll!F65</f>
        <v>4.5800383211507711E-4</v>
      </c>
      <c r="R65" s="16">
        <f>IF(P65&lt;$R$2,N65, +payroll!F65 * $R$2)</f>
        <v>8115.3659318805057</v>
      </c>
      <c r="T65" s="5">
        <f t="shared" si="7"/>
        <v>0</v>
      </c>
      <c r="V65">
        <f t="shared" si="8"/>
        <v>1</v>
      </c>
    </row>
    <row r="66" spans="1:22">
      <c r="A66" t="s">
        <v>99</v>
      </c>
      <c r="B66" t="s">
        <v>100</v>
      </c>
      <c r="C66" s="40">
        <v>95612.800000000032</v>
      </c>
      <c r="D66" s="40">
        <v>88862.62</v>
      </c>
      <c r="E66" s="40">
        <v>72383.59</v>
      </c>
      <c r="F66" s="16"/>
      <c r="G66" s="16">
        <f t="shared" si="4"/>
        <v>85619.670000000013</v>
      </c>
      <c r="H66" s="14">
        <v>1</v>
      </c>
      <c r="J66" s="16">
        <f t="shared" si="6"/>
        <v>85619.670000000013</v>
      </c>
      <c r="L66" s="3">
        <f t="shared" si="9"/>
        <v>2.3098349439836944E-3</v>
      </c>
      <c r="N66" s="16">
        <f>+L66*(assessment!$J$275*assessment!$F$3)</f>
        <v>70493.884143108327</v>
      </c>
      <c r="P66" s="6">
        <f>+N66/payroll!F66</f>
        <v>9.7618961536795844E-4</v>
      </c>
      <c r="R66" s="16">
        <f>IF(P66&lt;$R$2,N66, +payroll!F66 * $R$2)</f>
        <v>70493.884143108327</v>
      </c>
      <c r="T66" s="5">
        <f t="shared" si="7"/>
        <v>0</v>
      </c>
      <c r="V66">
        <f t="shared" si="8"/>
        <v>1</v>
      </c>
    </row>
    <row r="67" spans="1:22">
      <c r="A67" t="s">
        <v>101</v>
      </c>
      <c r="B67" t="s">
        <v>539</v>
      </c>
      <c r="C67" s="40">
        <v>6943.0499999999984</v>
      </c>
      <c r="D67" s="40">
        <v>48072.6</v>
      </c>
      <c r="E67" s="40">
        <v>15718.47</v>
      </c>
      <c r="F67" s="16"/>
      <c r="G67" s="16">
        <f t="shared" si="4"/>
        <v>23578.039999999997</v>
      </c>
      <c r="H67" s="14">
        <v>1</v>
      </c>
      <c r="J67" s="16">
        <f t="shared" si="6"/>
        <v>23578.039999999997</v>
      </c>
      <c r="L67" s="3">
        <f t="shared" si="9"/>
        <v>6.3608491720004625E-4</v>
      </c>
      <c r="N67" s="16">
        <f>+L67*(assessment!$J$275*assessment!$F$3)</f>
        <v>19412.684259137801</v>
      </c>
      <c r="P67" s="6">
        <f>+N67/payroll!F67</f>
        <v>5.0441773494379317E-4</v>
      </c>
      <c r="R67" s="16">
        <f>IF(P67&lt;$R$2,N67, +payroll!F67 * $R$2)</f>
        <v>19412.684259137801</v>
      </c>
      <c r="T67" s="5">
        <f t="shared" si="7"/>
        <v>0</v>
      </c>
      <c r="V67">
        <f t="shared" si="8"/>
        <v>1</v>
      </c>
    </row>
    <row r="68" spans="1:22">
      <c r="A68" t="s">
        <v>102</v>
      </c>
      <c r="B68" t="s">
        <v>103</v>
      </c>
      <c r="C68" s="40">
        <v>0</v>
      </c>
      <c r="D68" s="40">
        <v>0</v>
      </c>
      <c r="E68" s="40">
        <v>0</v>
      </c>
      <c r="F68" s="16"/>
      <c r="G68" s="16">
        <f t="shared" si="4"/>
        <v>0</v>
      </c>
      <c r="H68" s="14">
        <v>1</v>
      </c>
      <c r="J68" s="16">
        <f t="shared" si="6"/>
        <v>0</v>
      </c>
      <c r="L68" s="3">
        <f t="shared" si="9"/>
        <v>0</v>
      </c>
      <c r="N68" s="16">
        <f>+L68*(assessment!$J$275*assessment!$F$3)</f>
        <v>0</v>
      </c>
      <c r="P68" s="6">
        <f>+N68/payroll!F68</f>
        <v>0</v>
      </c>
      <c r="R68" s="16">
        <f>IF(P68&lt;$R$2,N68, +payroll!F68 * $R$2)</f>
        <v>0</v>
      </c>
      <c r="T68" s="5">
        <f t="shared" si="7"/>
        <v>0</v>
      </c>
      <c r="V68" t="e">
        <f t="shared" si="8"/>
        <v>#DIV/0!</v>
      </c>
    </row>
    <row r="69" spans="1:22">
      <c r="A69" t="s">
        <v>104</v>
      </c>
      <c r="B69" t="s">
        <v>105</v>
      </c>
      <c r="C69" s="40">
        <v>0</v>
      </c>
      <c r="D69" s="40">
        <v>0</v>
      </c>
      <c r="E69" s="40">
        <v>0</v>
      </c>
      <c r="F69" s="16"/>
      <c r="G69" s="16">
        <f t="shared" si="4"/>
        <v>0</v>
      </c>
      <c r="H69" s="14">
        <v>1</v>
      </c>
      <c r="J69" s="16">
        <f t="shared" si="6"/>
        <v>0</v>
      </c>
      <c r="L69" s="3">
        <f t="shared" si="9"/>
        <v>0</v>
      </c>
      <c r="N69" s="16">
        <f>+L69*(assessment!$J$275*assessment!$F$3)</f>
        <v>0</v>
      </c>
      <c r="P69" s="6">
        <f>+N69/payroll!F69</f>
        <v>0</v>
      </c>
      <c r="R69" s="16">
        <f>IF(P69&lt;$R$2,N69, +payroll!F69 * $R$2)</f>
        <v>0</v>
      </c>
      <c r="T69" s="5">
        <f t="shared" si="7"/>
        <v>0</v>
      </c>
      <c r="V69" t="e">
        <f t="shared" si="8"/>
        <v>#DIV/0!</v>
      </c>
    </row>
    <row r="70" spans="1:22">
      <c r="A70" t="s">
        <v>106</v>
      </c>
      <c r="B70" t="s">
        <v>107</v>
      </c>
      <c r="C70" s="40">
        <v>99161.560000000056</v>
      </c>
      <c r="D70" s="40">
        <v>73372.149999999994</v>
      </c>
      <c r="E70" s="40">
        <v>51549.31</v>
      </c>
      <c r="F70" s="16"/>
      <c r="G70" s="16">
        <f t="shared" ref="G70:G134" si="10">IF(SUM(C70:E70)&gt;0,AVERAGE(C70:E70),0)</f>
        <v>74694.340000000011</v>
      </c>
      <c r="H70" s="14">
        <v>1</v>
      </c>
      <c r="J70" s="16">
        <f t="shared" si="6"/>
        <v>74694.340000000011</v>
      </c>
      <c r="L70" s="3">
        <f t="shared" si="9"/>
        <v>2.0150929879757654E-3</v>
      </c>
      <c r="N70" s="16">
        <f>+L70*(assessment!$J$275*assessment!$F$3)</f>
        <v>61498.65036978</v>
      </c>
      <c r="P70" s="6">
        <f>+N70/payroll!F70</f>
        <v>2.0143550160994848E-3</v>
      </c>
      <c r="R70" s="16">
        <f>IF(P70&lt;$R$2,N70, +payroll!F70 * $R$2)</f>
        <v>61498.65036978</v>
      </c>
      <c r="T70" s="5">
        <f t="shared" si="7"/>
        <v>0</v>
      </c>
      <c r="V70">
        <f t="shared" si="8"/>
        <v>1</v>
      </c>
    </row>
    <row r="71" spans="1:22">
      <c r="A71" t="s">
        <v>108</v>
      </c>
      <c r="B71" t="s">
        <v>109</v>
      </c>
      <c r="C71" s="40">
        <v>0</v>
      </c>
      <c r="D71" s="40">
        <v>0</v>
      </c>
      <c r="E71" s="40">
        <v>0</v>
      </c>
      <c r="F71" s="16"/>
      <c r="G71" s="16">
        <f t="shared" si="10"/>
        <v>0</v>
      </c>
      <c r="H71" s="14">
        <v>1</v>
      </c>
      <c r="J71" s="16">
        <f t="shared" si="6"/>
        <v>0</v>
      </c>
      <c r="L71" s="3">
        <f t="shared" si="9"/>
        <v>0</v>
      </c>
      <c r="N71" s="16">
        <f>+L71*(assessment!$J$275*assessment!$F$3)</f>
        <v>0</v>
      </c>
      <c r="P71" s="6">
        <f>+N71/payroll!F71</f>
        <v>0</v>
      </c>
      <c r="R71" s="16">
        <f>IF(P71&lt;$R$2,N71, +payroll!F71 * $R$2)</f>
        <v>0</v>
      </c>
      <c r="T71" s="5">
        <f t="shared" si="7"/>
        <v>0</v>
      </c>
      <c r="V71" t="e">
        <f t="shared" si="8"/>
        <v>#DIV/0!</v>
      </c>
    </row>
    <row r="72" spans="1:22">
      <c r="A72" t="s">
        <v>110</v>
      </c>
      <c r="B72" t="s">
        <v>111</v>
      </c>
      <c r="C72" s="40">
        <v>0</v>
      </c>
      <c r="D72" s="40">
        <v>0</v>
      </c>
      <c r="E72" s="40">
        <v>0</v>
      </c>
      <c r="F72" s="16"/>
      <c r="G72" s="16">
        <f t="shared" si="10"/>
        <v>0</v>
      </c>
      <c r="H72" s="14">
        <v>1</v>
      </c>
      <c r="J72" s="16">
        <f t="shared" si="6"/>
        <v>0</v>
      </c>
      <c r="L72" s="3">
        <f t="shared" si="9"/>
        <v>0</v>
      </c>
      <c r="N72" s="16">
        <f>+L72*(assessment!$J$275*assessment!$F$3)</f>
        <v>0</v>
      </c>
      <c r="P72" s="6">
        <f>+N72/payroll!F72</f>
        <v>0</v>
      </c>
      <c r="R72" s="16">
        <f>IF(P72&lt;$R$2,N72, +payroll!F72 * $R$2)</f>
        <v>0</v>
      </c>
      <c r="T72" s="5">
        <f t="shared" si="7"/>
        <v>0</v>
      </c>
      <c r="V72" t="e">
        <f t="shared" si="8"/>
        <v>#DIV/0!</v>
      </c>
    </row>
    <row r="73" spans="1:22">
      <c r="A73" t="s">
        <v>112</v>
      </c>
      <c r="B73" t="s">
        <v>113</v>
      </c>
      <c r="C73" s="40">
        <v>0</v>
      </c>
      <c r="D73" s="40">
        <v>0</v>
      </c>
      <c r="E73" s="40">
        <v>0</v>
      </c>
      <c r="F73" s="16"/>
      <c r="G73" s="16">
        <f t="shared" si="10"/>
        <v>0</v>
      </c>
      <c r="H73" s="14">
        <v>1</v>
      </c>
      <c r="J73" s="16">
        <f t="shared" si="6"/>
        <v>0</v>
      </c>
      <c r="L73" s="3">
        <f t="shared" si="9"/>
        <v>0</v>
      </c>
      <c r="N73" s="16">
        <f>+L73*(assessment!$J$275*assessment!$F$3)</f>
        <v>0</v>
      </c>
      <c r="P73" s="6">
        <f>+N73/payroll!F73</f>
        <v>0</v>
      </c>
      <c r="R73" s="16">
        <f>IF(P73&lt;$R$2,N73, +payroll!F73 * $R$2)</f>
        <v>0</v>
      </c>
      <c r="T73" s="5">
        <f t="shared" si="7"/>
        <v>0</v>
      </c>
      <c r="V73" t="e">
        <f t="shared" si="8"/>
        <v>#DIV/0!</v>
      </c>
    </row>
    <row r="74" spans="1:22">
      <c r="A74" t="s">
        <v>114</v>
      </c>
      <c r="B74" t="s">
        <v>115</v>
      </c>
      <c r="C74" s="40">
        <v>0</v>
      </c>
      <c r="D74" s="40">
        <v>0</v>
      </c>
      <c r="E74" s="40">
        <v>0</v>
      </c>
      <c r="F74" s="16"/>
      <c r="G74" s="16">
        <f t="shared" si="10"/>
        <v>0</v>
      </c>
      <c r="H74" s="14">
        <v>1</v>
      </c>
      <c r="J74" s="16">
        <f t="shared" si="6"/>
        <v>0</v>
      </c>
      <c r="L74" s="3">
        <f t="shared" si="9"/>
        <v>0</v>
      </c>
      <c r="N74" s="16">
        <f>+L74*(assessment!$J$275*assessment!$F$3)</f>
        <v>0</v>
      </c>
      <c r="P74" s="6">
        <f>+N74/payroll!F74</f>
        <v>0</v>
      </c>
      <c r="R74" s="16">
        <f>IF(P74&lt;$R$2,N74, +payroll!F74 * $R$2)</f>
        <v>0</v>
      </c>
      <c r="T74" s="5">
        <f t="shared" si="7"/>
        <v>0</v>
      </c>
      <c r="V74" t="e">
        <f t="shared" si="8"/>
        <v>#DIV/0!</v>
      </c>
    </row>
    <row r="75" spans="1:22">
      <c r="A75" t="s">
        <v>116</v>
      </c>
      <c r="B75" t="s">
        <v>117</v>
      </c>
      <c r="C75" s="40">
        <v>0</v>
      </c>
      <c r="D75" s="40">
        <v>0</v>
      </c>
      <c r="E75" s="40">
        <v>0</v>
      </c>
      <c r="F75" s="16"/>
      <c r="G75" s="16">
        <f t="shared" si="10"/>
        <v>0</v>
      </c>
      <c r="H75" s="14">
        <v>1</v>
      </c>
      <c r="J75" s="16">
        <f t="shared" si="6"/>
        <v>0</v>
      </c>
      <c r="L75" s="3">
        <f t="shared" si="9"/>
        <v>0</v>
      </c>
      <c r="N75" s="16">
        <f>+L75*(assessment!$J$275*assessment!$F$3)</f>
        <v>0</v>
      </c>
      <c r="P75" s="6">
        <f>+N75/payroll!F75</f>
        <v>0</v>
      </c>
      <c r="R75" s="16">
        <f>IF(P75&lt;$R$2,N75, +payroll!F75 * $R$2)</f>
        <v>0</v>
      </c>
      <c r="T75" s="5">
        <f t="shared" si="7"/>
        <v>0</v>
      </c>
      <c r="V75" t="e">
        <f t="shared" si="8"/>
        <v>#DIV/0!</v>
      </c>
    </row>
    <row r="76" spans="1:22">
      <c r="A76" t="s">
        <v>118</v>
      </c>
      <c r="B76" t="s">
        <v>119</v>
      </c>
      <c r="C76" s="40">
        <v>7259.0500000000038</v>
      </c>
      <c r="D76" s="40">
        <v>17571.400000000001</v>
      </c>
      <c r="E76" s="40">
        <v>-1104.1600000000001</v>
      </c>
      <c r="F76" s="16"/>
      <c r="G76" s="16">
        <f t="shared" si="10"/>
        <v>7908.7633333333351</v>
      </c>
      <c r="H76" s="14">
        <v>1</v>
      </c>
      <c r="J76" s="16">
        <f t="shared" si="6"/>
        <v>7908.7633333333351</v>
      </c>
      <c r="L76" s="3">
        <f t="shared" si="9"/>
        <v>2.1336146134445853E-4</v>
      </c>
      <c r="N76" s="16">
        <f>+L76*(assessment!$J$275*assessment!$F$3)</f>
        <v>6511.581347314971</v>
      </c>
      <c r="P76" s="6">
        <f>+N76/payroll!F76</f>
        <v>6.0753711185870178E-4</v>
      </c>
      <c r="R76" s="16">
        <f>IF(P76&lt;$R$2,N76, +payroll!F76 * $R$2)</f>
        <v>6511.581347314971</v>
      </c>
      <c r="T76" s="5">
        <f t="shared" si="7"/>
        <v>0</v>
      </c>
      <c r="V76">
        <f t="shared" si="8"/>
        <v>1</v>
      </c>
    </row>
    <row r="77" spans="1:22">
      <c r="A77" t="s">
        <v>120</v>
      </c>
      <c r="B77" t="s">
        <v>121</v>
      </c>
      <c r="C77" s="40">
        <v>16</v>
      </c>
      <c r="D77" s="40">
        <v>0</v>
      </c>
      <c r="E77" s="40">
        <v>0</v>
      </c>
      <c r="F77" s="16"/>
      <c r="G77" s="16">
        <f t="shared" si="10"/>
        <v>5.333333333333333</v>
      </c>
      <c r="H77" s="14">
        <v>1</v>
      </c>
      <c r="J77" s="16">
        <f t="shared" si="6"/>
        <v>5.333333333333333</v>
      </c>
      <c r="L77" s="3">
        <f t="shared" si="9"/>
        <v>1.4388188720239599E-7</v>
      </c>
      <c r="N77" s="16">
        <f>+L77*(assessment!$J$275*assessment!$F$3)</f>
        <v>4.3911332769278095</v>
      </c>
      <c r="P77" s="6">
        <f>+N77/payroll!F77</f>
        <v>3.4427161932926425E-6</v>
      </c>
      <c r="R77" s="16">
        <f>IF(P77&lt;$R$2,N77, +payroll!F77 * $R$2)</f>
        <v>4.3911332769278095</v>
      </c>
      <c r="T77" s="5">
        <f t="shared" si="7"/>
        <v>0</v>
      </c>
      <c r="V77">
        <f t="shared" si="8"/>
        <v>1</v>
      </c>
    </row>
    <row r="78" spans="1:22">
      <c r="A78" t="s">
        <v>122</v>
      </c>
      <c r="B78" t="s">
        <v>123</v>
      </c>
      <c r="C78" s="40">
        <v>6726.8900000000012</v>
      </c>
      <c r="D78" s="40">
        <v>0</v>
      </c>
      <c r="E78" s="40">
        <v>-19057.47</v>
      </c>
      <c r="F78" s="16"/>
      <c r="G78" s="16">
        <f t="shared" si="10"/>
        <v>0</v>
      </c>
      <c r="H78" s="14">
        <v>1</v>
      </c>
      <c r="J78" s="16">
        <f t="shared" si="6"/>
        <v>0</v>
      </c>
      <c r="L78" s="3">
        <f t="shared" si="9"/>
        <v>0</v>
      </c>
      <c r="N78" s="16">
        <f>+L78*(assessment!$J$275*assessment!$F$3)</f>
        <v>0</v>
      </c>
      <c r="P78" s="6">
        <f>+N78/payroll!F78</f>
        <v>0</v>
      </c>
      <c r="R78" s="16">
        <f>IF(P78&lt;$R$2,N78, +payroll!F78 * $R$2)</f>
        <v>0</v>
      </c>
      <c r="T78" s="5">
        <f t="shared" si="7"/>
        <v>0</v>
      </c>
      <c r="V78" t="e">
        <f t="shared" si="8"/>
        <v>#DIV/0!</v>
      </c>
    </row>
    <row r="79" spans="1:22">
      <c r="A79" t="s">
        <v>124</v>
      </c>
      <c r="B79" t="s">
        <v>504</v>
      </c>
      <c r="C79" s="40">
        <v>3916.95</v>
      </c>
      <c r="D79" s="40">
        <v>0</v>
      </c>
      <c r="E79" s="40">
        <v>0</v>
      </c>
      <c r="F79" s="16"/>
      <c r="G79" s="16">
        <f t="shared" si="10"/>
        <v>1305.6499999999999</v>
      </c>
      <c r="H79" s="14">
        <v>1</v>
      </c>
      <c r="J79" s="16">
        <f t="shared" si="6"/>
        <v>1305.6499999999999</v>
      </c>
      <c r="L79" s="3">
        <f t="shared" si="9"/>
        <v>3.5223634879839054E-5</v>
      </c>
      <c r="N79" s="16">
        <f>+L79*(assessment!$J$275*assessment!$F$3)</f>
        <v>1074.9905930663988</v>
      </c>
      <c r="P79" s="6">
        <f>+N79/payroll!F79</f>
        <v>7.4671661701950171E-4</v>
      </c>
      <c r="R79" s="16">
        <f>IF(P79&lt;$R$2,N79, +payroll!F79 * $R$2)</f>
        <v>1074.9905930663988</v>
      </c>
      <c r="T79" s="5">
        <f t="shared" si="7"/>
        <v>0</v>
      </c>
      <c r="V79">
        <f t="shared" si="8"/>
        <v>1</v>
      </c>
    </row>
    <row r="80" spans="1:22">
      <c r="A80" t="s">
        <v>125</v>
      </c>
      <c r="B80" t="s">
        <v>126</v>
      </c>
      <c r="C80" s="40">
        <v>927.94</v>
      </c>
      <c r="D80" s="40">
        <v>3430.26</v>
      </c>
      <c r="E80" s="40">
        <v>995.08</v>
      </c>
      <c r="F80" s="16"/>
      <c r="G80" s="16">
        <f t="shared" si="10"/>
        <v>1784.426666666667</v>
      </c>
      <c r="H80" s="14">
        <v>1</v>
      </c>
      <c r="J80" s="16">
        <f t="shared" si="6"/>
        <v>1784.426666666667</v>
      </c>
      <c r="L80" s="3">
        <f t="shared" si="9"/>
        <v>4.8140001820177659E-5</v>
      </c>
      <c r="N80" s="16">
        <f>+L80*(assessment!$J$275*assessment!$F$3)</f>
        <v>1469.1853717945066</v>
      </c>
      <c r="P80" s="6">
        <f>+N80/payroll!F80</f>
        <v>2.5871316596600872E-4</v>
      </c>
      <c r="R80" s="16">
        <f>IF(P80&lt;$R$2,N80, +payroll!F80 * $R$2)</f>
        <v>1469.1853717945066</v>
      </c>
      <c r="T80" s="5">
        <f t="shared" si="7"/>
        <v>0</v>
      </c>
      <c r="V80">
        <f t="shared" si="8"/>
        <v>1</v>
      </c>
    </row>
    <row r="81" spans="1:22">
      <c r="A81" t="s">
        <v>483</v>
      </c>
      <c r="B81" t="s">
        <v>540</v>
      </c>
      <c r="C81" s="40">
        <v>0</v>
      </c>
      <c r="D81" s="40">
        <v>0</v>
      </c>
      <c r="E81" s="40">
        <v>0</v>
      </c>
      <c r="F81" s="16"/>
      <c r="G81" s="16">
        <f t="shared" si="10"/>
        <v>0</v>
      </c>
      <c r="H81" s="14">
        <v>1</v>
      </c>
      <c r="J81" s="16">
        <f>+G81*H81</f>
        <v>0</v>
      </c>
      <c r="L81" s="3">
        <f t="shared" si="9"/>
        <v>0</v>
      </c>
      <c r="N81" s="16">
        <f>+L81*(assessment!$J$275*assessment!$F$3)</f>
        <v>0</v>
      </c>
      <c r="P81" s="6">
        <f>+N81/payroll!F81</f>
        <v>0</v>
      </c>
      <c r="R81" s="16">
        <f>IF(P81&lt;$R$2,N81, +payroll!F81 * $R$2)</f>
        <v>0</v>
      </c>
      <c r="T81" s="5">
        <f>+N81-R81</f>
        <v>0</v>
      </c>
      <c r="V81" t="e">
        <f>+R81/N81</f>
        <v>#DIV/0!</v>
      </c>
    </row>
    <row r="82" spans="1:22">
      <c r="A82" t="s">
        <v>127</v>
      </c>
      <c r="B82" t="s">
        <v>498</v>
      </c>
      <c r="C82" s="40">
        <v>147.41</v>
      </c>
      <c r="D82" s="40">
        <v>0</v>
      </c>
      <c r="E82" s="40">
        <v>0</v>
      </c>
      <c r="F82" s="16"/>
      <c r="G82" s="16">
        <f t="shared" si="10"/>
        <v>49.136666666666663</v>
      </c>
      <c r="H82" s="14">
        <v>1</v>
      </c>
      <c r="J82" s="16">
        <f t="shared" si="6"/>
        <v>49.136666666666663</v>
      </c>
      <c r="L82" s="3">
        <f t="shared" si="9"/>
        <v>1.3256018120315745E-6</v>
      </c>
      <c r="N82" s="16">
        <f>+L82*(assessment!$J$275*assessment!$F$3)</f>
        <v>40.45605977199552</v>
      </c>
      <c r="P82" s="6">
        <f>+N82/payroll!F82</f>
        <v>5.3114548169566114E-6</v>
      </c>
      <c r="R82" s="16">
        <f>IF(P82&lt;$R$2,N82, +payroll!F82 * $R$2)</f>
        <v>40.45605977199552</v>
      </c>
      <c r="T82" s="5">
        <f t="shared" si="7"/>
        <v>0</v>
      </c>
      <c r="V82">
        <f t="shared" si="8"/>
        <v>1</v>
      </c>
    </row>
    <row r="83" spans="1:22">
      <c r="A83" t="s">
        <v>128</v>
      </c>
      <c r="B83" t="s">
        <v>129</v>
      </c>
      <c r="C83" s="40">
        <v>0</v>
      </c>
      <c r="D83" s="40">
        <v>1209.32</v>
      </c>
      <c r="E83" s="40">
        <v>0</v>
      </c>
      <c r="F83" s="16"/>
      <c r="G83" s="16">
        <f t="shared" si="10"/>
        <v>403.10666666666663</v>
      </c>
      <c r="H83" s="14">
        <v>1</v>
      </c>
      <c r="J83" s="16">
        <f t="shared" si="6"/>
        <v>403.10666666666663</v>
      </c>
      <c r="L83" s="3">
        <f t="shared" si="9"/>
        <v>1.0874952739475093E-5</v>
      </c>
      <c r="N83" s="16">
        <f>+L83*(assessment!$J$275*assessment!$F$3)</f>
        <v>331.89283090339609</v>
      </c>
      <c r="P83" s="6">
        <f>+N83/payroll!F83</f>
        <v>1.9091701505607675E-4</v>
      </c>
      <c r="R83" s="16">
        <f>IF(P83&lt;$R$2,N83, +payroll!F83 * $R$2)</f>
        <v>331.89283090339609</v>
      </c>
      <c r="T83" s="5">
        <f t="shared" si="7"/>
        <v>0</v>
      </c>
      <c r="V83">
        <f t="shared" si="8"/>
        <v>1</v>
      </c>
    </row>
    <row r="84" spans="1:22">
      <c r="A84" t="s">
        <v>130</v>
      </c>
      <c r="B84" t="s">
        <v>541</v>
      </c>
      <c r="C84" s="40">
        <v>2213.7200000000003</v>
      </c>
      <c r="D84" s="40">
        <v>1542.79</v>
      </c>
      <c r="E84" s="40">
        <v>-2016.18</v>
      </c>
      <c r="F84" s="16"/>
      <c r="G84" s="16">
        <f t="shared" si="10"/>
        <v>580.11</v>
      </c>
      <c r="H84" s="14">
        <v>1</v>
      </c>
      <c r="J84" s="16">
        <f t="shared" si="6"/>
        <v>580.11</v>
      </c>
      <c r="L84" s="3">
        <f t="shared" si="9"/>
        <v>1.5650122797184114E-5</v>
      </c>
      <c r="N84" s="16">
        <f>+L84*(assessment!$J$275*assessment!$F$3)</f>
        <v>477.62631098973594</v>
      </c>
      <c r="P84" s="6">
        <f>+N84/payroll!F84</f>
        <v>8.9033464310111165E-5</v>
      </c>
      <c r="R84" s="16">
        <f>IF(P84&lt;$R$2,N84, +payroll!F84 * $R$2)</f>
        <v>477.62631098973594</v>
      </c>
      <c r="T84" s="5">
        <f t="shared" si="7"/>
        <v>0</v>
      </c>
      <c r="V84">
        <f t="shared" si="8"/>
        <v>1</v>
      </c>
    </row>
    <row r="85" spans="1:22">
      <c r="A85" t="s">
        <v>131</v>
      </c>
      <c r="B85" t="s">
        <v>132</v>
      </c>
      <c r="C85" s="40">
        <v>0</v>
      </c>
      <c r="D85" s="40">
        <v>0</v>
      </c>
      <c r="E85" s="40">
        <v>0</v>
      </c>
      <c r="F85" s="16"/>
      <c r="G85" s="16">
        <f t="shared" si="10"/>
        <v>0</v>
      </c>
      <c r="H85" s="14">
        <v>1</v>
      </c>
      <c r="J85" s="16">
        <f t="shared" si="6"/>
        <v>0</v>
      </c>
      <c r="L85" s="3">
        <f t="shared" si="9"/>
        <v>0</v>
      </c>
      <c r="N85" s="16">
        <f>+L85*(assessment!$J$275*assessment!$F$3)</f>
        <v>0</v>
      </c>
      <c r="P85" s="6">
        <f>+N85/payroll!F85</f>
        <v>0</v>
      </c>
      <c r="R85" s="16">
        <f>IF(P85&lt;$R$2,N85, +payroll!F85 * $R$2)</f>
        <v>0</v>
      </c>
      <c r="T85" s="5">
        <f t="shared" si="7"/>
        <v>0</v>
      </c>
      <c r="V85" t="e">
        <f t="shared" si="8"/>
        <v>#DIV/0!</v>
      </c>
    </row>
    <row r="86" spans="1:22">
      <c r="A86" t="s">
        <v>133</v>
      </c>
      <c r="B86" t="s">
        <v>542</v>
      </c>
      <c r="C86" s="40">
        <v>0</v>
      </c>
      <c r="D86" s="40">
        <v>0</v>
      </c>
      <c r="E86" s="40">
        <v>0</v>
      </c>
      <c r="F86" s="16"/>
      <c r="G86" s="16">
        <f t="shared" si="10"/>
        <v>0</v>
      </c>
      <c r="H86" s="14">
        <v>1</v>
      </c>
      <c r="J86" s="16">
        <f t="shared" si="6"/>
        <v>0</v>
      </c>
      <c r="L86" s="3">
        <f t="shared" si="9"/>
        <v>0</v>
      </c>
      <c r="N86" s="16">
        <f>+L86*(assessment!$J$275*assessment!$F$3)</f>
        <v>0</v>
      </c>
      <c r="P86" s="6">
        <f>+N86/payroll!F86</f>
        <v>0</v>
      </c>
      <c r="R86" s="16">
        <f>IF(P86&lt;$R$2,N86, +payroll!F86 * $R$2)</f>
        <v>0</v>
      </c>
      <c r="T86" s="5">
        <f t="shared" si="7"/>
        <v>0</v>
      </c>
      <c r="V86" t="e">
        <f t="shared" si="8"/>
        <v>#DIV/0!</v>
      </c>
    </row>
    <row r="87" spans="1:22">
      <c r="A87" t="s">
        <v>134</v>
      </c>
      <c r="B87" t="s">
        <v>135</v>
      </c>
      <c r="C87" s="40">
        <v>0</v>
      </c>
      <c r="D87" s="40">
        <v>0</v>
      </c>
      <c r="E87" s="40">
        <v>0</v>
      </c>
      <c r="F87" s="16"/>
      <c r="G87" s="16">
        <f t="shared" si="10"/>
        <v>0</v>
      </c>
      <c r="H87" s="14">
        <v>1</v>
      </c>
      <c r="J87" s="16">
        <f t="shared" si="6"/>
        <v>0</v>
      </c>
      <c r="L87" s="3">
        <f t="shared" si="9"/>
        <v>0</v>
      </c>
      <c r="N87" s="16">
        <f>+L87*(assessment!$J$275*assessment!$F$3)</f>
        <v>0</v>
      </c>
      <c r="P87" s="6">
        <f>+N87/payroll!F87</f>
        <v>0</v>
      </c>
      <c r="R87" s="16">
        <f>IF(P87&lt;$R$2,N87, +payroll!F87 * $R$2)</f>
        <v>0</v>
      </c>
      <c r="T87" s="5">
        <f t="shared" si="7"/>
        <v>0</v>
      </c>
      <c r="V87" t="e">
        <f t="shared" si="8"/>
        <v>#DIV/0!</v>
      </c>
    </row>
    <row r="88" spans="1:22">
      <c r="A88" t="s">
        <v>136</v>
      </c>
      <c r="B88" t="s">
        <v>137</v>
      </c>
      <c r="C88" s="40">
        <v>0</v>
      </c>
      <c r="D88" s="40">
        <v>0</v>
      </c>
      <c r="E88" s="40">
        <v>0</v>
      </c>
      <c r="F88" s="16"/>
      <c r="G88" s="16">
        <f t="shared" si="10"/>
        <v>0</v>
      </c>
      <c r="H88" s="14">
        <v>1</v>
      </c>
      <c r="J88" s="16">
        <f t="shared" si="6"/>
        <v>0</v>
      </c>
      <c r="L88" s="3">
        <f t="shared" si="9"/>
        <v>0</v>
      </c>
      <c r="N88" s="16">
        <f>+L88*(assessment!$J$275*assessment!$F$3)</f>
        <v>0</v>
      </c>
      <c r="P88" s="6">
        <f>+N88/payroll!F88</f>
        <v>0</v>
      </c>
      <c r="R88" s="16">
        <f>IF(P88&lt;$R$2,N88, +payroll!F88 * $R$2)</f>
        <v>0</v>
      </c>
      <c r="T88" s="5">
        <f t="shared" si="7"/>
        <v>0</v>
      </c>
      <c r="V88" t="e">
        <f t="shared" si="8"/>
        <v>#DIV/0!</v>
      </c>
    </row>
    <row r="89" spans="1:22">
      <c r="A89" t="s">
        <v>138</v>
      </c>
      <c r="B89" t="s">
        <v>139</v>
      </c>
      <c r="C89" s="40">
        <v>3954.45</v>
      </c>
      <c r="D89" s="40">
        <v>-3538.91</v>
      </c>
      <c r="E89" s="40">
        <v>0</v>
      </c>
      <c r="F89" s="16"/>
      <c r="G89" s="16">
        <f t="shared" si="10"/>
        <v>138.51333333333332</v>
      </c>
      <c r="H89" s="14">
        <v>1</v>
      </c>
      <c r="J89" s="16">
        <f t="shared" si="6"/>
        <v>138.51333333333332</v>
      </c>
      <c r="L89" s="3">
        <f t="shared" si="9"/>
        <v>3.7367924630052264E-6</v>
      </c>
      <c r="N89" s="16">
        <f>+L89*(assessment!$J$275*assessment!$F$3)</f>
        <v>114.04322011841136</v>
      </c>
      <c r="P89" s="6">
        <f>+N89/payroll!F89</f>
        <v>2.8779432310748516E-5</v>
      </c>
      <c r="R89" s="16">
        <f>IF(P89&lt;$R$2,N89, +payroll!F89 * $R$2)</f>
        <v>114.04322011841136</v>
      </c>
      <c r="T89" s="5">
        <f t="shared" si="7"/>
        <v>0</v>
      </c>
      <c r="V89">
        <f t="shared" si="8"/>
        <v>1</v>
      </c>
    </row>
    <row r="90" spans="1:22">
      <c r="A90" t="s">
        <v>140</v>
      </c>
      <c r="B90" t="s">
        <v>141</v>
      </c>
      <c r="C90" s="40">
        <v>0</v>
      </c>
      <c r="D90" s="40">
        <v>0</v>
      </c>
      <c r="E90" s="40">
        <v>0</v>
      </c>
      <c r="F90" s="16"/>
      <c r="G90" s="16">
        <f t="shared" si="10"/>
        <v>0</v>
      </c>
      <c r="H90" s="14">
        <v>1</v>
      </c>
      <c r="J90" s="16">
        <f t="shared" si="6"/>
        <v>0</v>
      </c>
      <c r="L90" s="3">
        <f t="shared" si="9"/>
        <v>0</v>
      </c>
      <c r="N90" s="16">
        <f>+L90*(assessment!$J$275*assessment!$F$3)</f>
        <v>0</v>
      </c>
      <c r="P90" s="6">
        <f>+N90/payroll!F90</f>
        <v>0</v>
      </c>
      <c r="R90" s="16">
        <f>IF(P90&lt;$R$2,N90, +payroll!F90 * $R$2)</f>
        <v>0</v>
      </c>
      <c r="T90" s="5">
        <f t="shared" si="7"/>
        <v>0</v>
      </c>
      <c r="V90" t="e">
        <f t="shared" si="8"/>
        <v>#DIV/0!</v>
      </c>
    </row>
    <row r="91" spans="1:22">
      <c r="A91" t="s">
        <v>142</v>
      </c>
      <c r="B91" t="s">
        <v>143</v>
      </c>
      <c r="C91" s="40">
        <v>1042142.27</v>
      </c>
      <c r="D91" s="40">
        <v>910685.62</v>
      </c>
      <c r="E91" s="40">
        <v>1029767.82</v>
      </c>
      <c r="F91" s="16"/>
      <c r="G91" s="16">
        <f t="shared" si="10"/>
        <v>994198.57</v>
      </c>
      <c r="H91" s="14">
        <v>1</v>
      </c>
      <c r="J91" s="16">
        <f t="shared" ref="J91:J96" si="11">+G91*H91</f>
        <v>994198.57</v>
      </c>
      <c r="L91" s="3">
        <f t="shared" ref="L91:L96" si="12">+J91/$J$267</f>
        <v>2.6821343719785635E-2</v>
      </c>
      <c r="N91" s="16">
        <f>+L91*(assessment!$J$275*assessment!$F$3)</f>
        <v>818560.95461269538</v>
      </c>
      <c r="P91" s="6">
        <f>+N91/payroll!F91</f>
        <v>1.7923988442036921E-3</v>
      </c>
      <c r="R91" s="16">
        <f>IF(P91&lt;$R$2,N91, +payroll!F91 * $R$2)</f>
        <v>818560.95461269538</v>
      </c>
      <c r="T91" s="5">
        <f t="shared" ref="T91:T96" si="13">+N91-R91</f>
        <v>0</v>
      </c>
      <c r="V91">
        <f t="shared" ref="V91:V96" si="14">+R91/N91</f>
        <v>1</v>
      </c>
    </row>
    <row r="92" spans="1:22">
      <c r="A92" t="s">
        <v>144</v>
      </c>
      <c r="B92" t="s">
        <v>488</v>
      </c>
      <c r="C92" s="40">
        <v>912207.53</v>
      </c>
      <c r="D92" s="40">
        <v>1071418.73</v>
      </c>
      <c r="E92" s="40">
        <v>1233732.6499999999</v>
      </c>
      <c r="F92" s="16"/>
      <c r="G92" s="16">
        <f t="shared" si="10"/>
        <v>1072452.97</v>
      </c>
      <c r="H92" s="14">
        <v>1</v>
      </c>
      <c r="J92" s="16">
        <f>+G92*H92</f>
        <v>1072452.97</v>
      </c>
      <c r="L92" s="3">
        <f t="shared" si="12"/>
        <v>2.8932479486140229E-2</v>
      </c>
      <c r="N92" s="16">
        <f>+L92*(assessment!$J$275*assessment!$F$3)</f>
        <v>882990.73584507394</v>
      </c>
      <c r="P92" s="6">
        <f>+N92/payroll!F92</f>
        <v>2.0636449034516649E-3</v>
      </c>
      <c r="R92" s="16">
        <f>IF(P92&lt;$R$2,N92, +payroll!F92 * $R$2)</f>
        <v>882990.73584507394</v>
      </c>
      <c r="T92" s="5">
        <f>+N92-R92</f>
        <v>0</v>
      </c>
      <c r="V92">
        <f>+R92/N92</f>
        <v>1</v>
      </c>
    </row>
    <row r="93" spans="1:22">
      <c r="A93" t="s">
        <v>145</v>
      </c>
      <c r="B93" t="s">
        <v>146</v>
      </c>
      <c r="C93" s="40">
        <v>0</v>
      </c>
      <c r="D93" s="40">
        <v>0</v>
      </c>
      <c r="E93" s="40">
        <v>8.65</v>
      </c>
      <c r="F93" s="16"/>
      <c r="G93" s="16">
        <f t="shared" si="10"/>
        <v>2.8833333333333333</v>
      </c>
      <c r="H93" s="14">
        <v>1</v>
      </c>
      <c r="J93" s="16">
        <f>+G93*H93</f>
        <v>2.8833333333333333</v>
      </c>
      <c r="L93" s="3">
        <f t="shared" si="12"/>
        <v>7.7786145268795334E-8</v>
      </c>
      <c r="N93" s="16">
        <f>+L93*(assessment!$J$275*assessment!$F$3)</f>
        <v>2.3739564278390972</v>
      </c>
      <c r="P93" s="6">
        <f>+N93/payroll!F93</f>
        <v>2.8762074410884763E-6</v>
      </c>
      <c r="R93" s="16">
        <f>IF(P93&lt;$R$2,N93, +payroll!F93 * $R$2)</f>
        <v>2.3739564278390972</v>
      </c>
      <c r="T93" s="5">
        <f>+N93-R93</f>
        <v>0</v>
      </c>
      <c r="V93">
        <f>+R93/N93</f>
        <v>1</v>
      </c>
    </row>
    <row r="94" spans="1:22">
      <c r="A94" t="s">
        <v>487</v>
      </c>
      <c r="B94" t="s">
        <v>492</v>
      </c>
      <c r="C94" s="40">
        <v>2970750.66</v>
      </c>
      <c r="D94" s="40">
        <v>3599146.04</v>
      </c>
      <c r="E94" s="40">
        <v>3611746.15</v>
      </c>
      <c r="F94" s="16"/>
      <c r="G94" s="16">
        <f t="shared" si="10"/>
        <v>3393880.9499999997</v>
      </c>
      <c r="H94" s="14">
        <v>1</v>
      </c>
      <c r="J94" s="16">
        <f t="shared" si="11"/>
        <v>3393880.9499999997</v>
      </c>
      <c r="L94" s="3">
        <f t="shared" si="12"/>
        <v>9.1559624254923838E-2</v>
      </c>
      <c r="N94" s="16">
        <f>+L94*(assessment!$J$275*assessment!$F$3)</f>
        <v>2794309.4207768184</v>
      </c>
      <c r="P94" s="6">
        <f>+N94/payroll!F94</f>
        <v>5.943936190237825E-3</v>
      </c>
      <c r="R94" s="16">
        <f>IF(P94&lt;$R$2,N94, +payroll!F94 * $R$2)</f>
        <v>2794309.4207768184</v>
      </c>
      <c r="T94" s="5">
        <f t="shared" si="13"/>
        <v>0</v>
      </c>
      <c r="V94">
        <f t="shared" si="14"/>
        <v>1</v>
      </c>
    </row>
    <row r="95" spans="1:22">
      <c r="A95" t="s">
        <v>485</v>
      </c>
      <c r="B95" t="s">
        <v>493</v>
      </c>
      <c r="C95" s="40">
        <v>241976.74000000019</v>
      </c>
      <c r="D95" s="40">
        <v>149644.49</v>
      </c>
      <c r="E95" s="40">
        <v>146181.57</v>
      </c>
      <c r="F95" s="16"/>
      <c r="G95" s="16">
        <f t="shared" si="10"/>
        <v>179267.60000000009</v>
      </c>
      <c r="H95" s="14">
        <v>1</v>
      </c>
      <c r="J95" s="16">
        <f t="shared" si="11"/>
        <v>179267.60000000009</v>
      </c>
      <c r="L95" s="3">
        <f t="shared" si="12"/>
        <v>4.836255112920798E-3</v>
      </c>
      <c r="N95" s="16">
        <f>+L95*(assessment!$J$275*assessment!$F$3)</f>
        <v>147597.73571905954</v>
      </c>
      <c r="P95" s="6">
        <f>+N95/payroll!F95</f>
        <v>9.6895807610563223E-4</v>
      </c>
      <c r="R95" s="16">
        <f>IF(P95&lt;$R$2,N95, +payroll!F95 * $R$2)</f>
        <v>147597.73571905954</v>
      </c>
      <c r="T95" s="5">
        <f t="shared" si="13"/>
        <v>0</v>
      </c>
      <c r="V95">
        <f t="shared" si="14"/>
        <v>1</v>
      </c>
    </row>
    <row r="96" spans="1:22">
      <c r="A96" t="s">
        <v>486</v>
      </c>
      <c r="B96" t="s">
        <v>494</v>
      </c>
      <c r="C96" s="40">
        <v>7208082.5599999996</v>
      </c>
      <c r="D96" s="40">
        <v>6017999.7599999998</v>
      </c>
      <c r="E96" s="40">
        <v>6037514.1600000001</v>
      </c>
      <c r="F96" s="16"/>
      <c r="G96" s="16">
        <f t="shared" si="10"/>
        <v>6421198.8266666671</v>
      </c>
      <c r="H96" s="14">
        <v>1</v>
      </c>
      <c r="J96" s="16">
        <f t="shared" si="11"/>
        <v>6421198.8266666671</v>
      </c>
      <c r="L96" s="3">
        <f t="shared" si="12"/>
        <v>0.17323016349048953</v>
      </c>
      <c r="N96" s="16">
        <f>+L96*(assessment!$J$275*assessment!$F$3)</f>
        <v>5286813.7210398382</v>
      </c>
      <c r="P96" s="6">
        <f>+N96/payroll!F96</f>
        <v>9.4593429390353659E-3</v>
      </c>
      <c r="R96" s="16">
        <f>IF(P96&lt;$R$2,N96, +payroll!F96 * $R$2)</f>
        <v>5286813.7210398382</v>
      </c>
      <c r="T96" s="5">
        <f t="shared" si="13"/>
        <v>0</v>
      </c>
      <c r="V96">
        <f t="shared" si="14"/>
        <v>1</v>
      </c>
    </row>
    <row r="97" spans="1:22">
      <c r="A97" t="s">
        <v>511</v>
      </c>
      <c r="B97" t="s">
        <v>553</v>
      </c>
      <c r="C97" s="40">
        <v>2991.54</v>
      </c>
      <c r="D97" s="40">
        <v>0</v>
      </c>
      <c r="E97" s="40">
        <v>0</v>
      </c>
      <c r="F97" s="16"/>
      <c r="G97" s="16">
        <f t="shared" si="10"/>
        <v>997.18</v>
      </c>
      <c r="H97" s="14">
        <v>1</v>
      </c>
      <c r="J97" s="16">
        <f>+G97*H97</f>
        <v>997.18</v>
      </c>
      <c r="L97" s="3">
        <f t="shared" ref="L97:L128" si="15">+J97/$J$267</f>
        <v>2.6901776302590979E-5</v>
      </c>
      <c r="N97" s="16">
        <f>+L97*(assessment!$J$275*assessment!$F$3)</f>
        <v>821.01567770378858</v>
      </c>
      <c r="P97" s="6">
        <f>+N97/payroll!F97</f>
        <v>3.972281233359168E-4</v>
      </c>
      <c r="R97" s="16">
        <f>IF(P97&lt;$R$2,N97, +payroll!F97 * $R$2)</f>
        <v>821.01567770378858</v>
      </c>
      <c r="T97" s="5">
        <f>+N97-R97</f>
        <v>0</v>
      </c>
      <c r="V97">
        <f>+R97/N97</f>
        <v>1</v>
      </c>
    </row>
    <row r="98" spans="1:22">
      <c r="A98" t="s">
        <v>147</v>
      </c>
      <c r="B98" t="s">
        <v>148</v>
      </c>
      <c r="C98" s="40">
        <v>76126.670000000013</v>
      </c>
      <c r="D98" s="40">
        <v>101011.68</v>
      </c>
      <c r="E98" s="40">
        <v>44657.87</v>
      </c>
      <c r="F98" s="16"/>
      <c r="G98" s="16">
        <f t="shared" si="10"/>
        <v>73932.073333333334</v>
      </c>
      <c r="H98" s="14">
        <v>1</v>
      </c>
      <c r="J98" s="16">
        <f t="shared" si="6"/>
        <v>73932.073333333334</v>
      </c>
      <c r="L98" s="3">
        <f t="shared" si="15"/>
        <v>1.994528669247363E-3</v>
      </c>
      <c r="N98" s="16">
        <f>+L98*(assessment!$J$275*assessment!$F$3)</f>
        <v>60871.047646175088</v>
      </c>
      <c r="P98" s="6">
        <f>+N98/payroll!F98</f>
        <v>2.0360251510388771E-3</v>
      </c>
      <c r="R98" s="16">
        <f>IF(P98&lt;$R$2,N98, +payroll!F98 * $R$2)</f>
        <v>60871.047646175088</v>
      </c>
      <c r="T98" s="5">
        <f t="shared" si="7"/>
        <v>0</v>
      </c>
      <c r="V98">
        <f t="shared" si="8"/>
        <v>1</v>
      </c>
    </row>
    <row r="99" spans="1:22">
      <c r="A99" t="s">
        <v>149</v>
      </c>
      <c r="B99" t="s">
        <v>150</v>
      </c>
      <c r="C99" s="40">
        <v>30427.87</v>
      </c>
      <c r="D99" s="40">
        <v>6513.64</v>
      </c>
      <c r="E99" s="40">
        <v>14732.9</v>
      </c>
      <c r="F99" s="16"/>
      <c r="G99" s="16">
        <f t="shared" si="10"/>
        <v>17224.803333333333</v>
      </c>
      <c r="H99" s="14">
        <v>1</v>
      </c>
      <c r="J99" s="16">
        <f t="shared" si="6"/>
        <v>17224.803333333333</v>
      </c>
      <c r="L99" s="3">
        <f t="shared" si="15"/>
        <v>4.6468822692939768E-4</v>
      </c>
      <c r="N99" s="16">
        <f>+L99*(assessment!$J$275*assessment!$F$3)</f>
        <v>14181.826332288198</v>
      </c>
      <c r="P99" s="6">
        <f>+N99/payroll!F99</f>
        <v>2.1499965979252557E-3</v>
      </c>
      <c r="R99" s="16">
        <f>IF(P99&lt;$R$2,N99, +payroll!F99 * $R$2)</f>
        <v>14181.826332288198</v>
      </c>
      <c r="T99" s="5">
        <f t="shared" si="7"/>
        <v>0</v>
      </c>
      <c r="V99">
        <f t="shared" si="8"/>
        <v>1</v>
      </c>
    </row>
    <row r="100" spans="1:22">
      <c r="A100" t="s">
        <v>151</v>
      </c>
      <c r="B100" t="s">
        <v>152</v>
      </c>
      <c r="C100" s="40">
        <v>0</v>
      </c>
      <c r="D100" s="40">
        <v>8.1999999999999993</v>
      </c>
      <c r="E100" s="40">
        <v>0</v>
      </c>
      <c r="F100" s="16"/>
      <c r="G100" s="16">
        <f t="shared" si="10"/>
        <v>2.7333333333333329</v>
      </c>
      <c r="H100" s="14">
        <v>1</v>
      </c>
      <c r="J100" s="16">
        <f t="shared" si="6"/>
        <v>2.7333333333333329</v>
      </c>
      <c r="L100" s="3">
        <f t="shared" si="15"/>
        <v>7.3739467191227928E-8</v>
      </c>
      <c r="N100" s="16">
        <f>+L100*(assessment!$J$275*assessment!$F$3)</f>
        <v>2.2504558044255019</v>
      </c>
      <c r="P100" s="6">
        <f>+N100/payroll!F100</f>
        <v>2.6315230524666096E-6</v>
      </c>
      <c r="R100" s="16">
        <f>IF(P100&lt;$R$2,N100, +payroll!F100 * $R$2)</f>
        <v>2.2504558044255019</v>
      </c>
      <c r="T100" s="5">
        <f t="shared" si="7"/>
        <v>0</v>
      </c>
      <c r="V100">
        <f t="shared" si="8"/>
        <v>1</v>
      </c>
    </row>
    <row r="101" spans="1:22">
      <c r="A101" t="s">
        <v>153</v>
      </c>
      <c r="B101" t="s">
        <v>154</v>
      </c>
      <c r="C101" s="40">
        <v>8996.3599999999988</v>
      </c>
      <c r="D101" s="40">
        <v>12923.45</v>
      </c>
      <c r="E101" s="40">
        <v>3372.63</v>
      </c>
      <c r="F101" s="16"/>
      <c r="G101" s="16">
        <f t="shared" si="10"/>
        <v>8430.8133333333335</v>
      </c>
      <c r="H101" s="14">
        <v>1</v>
      </c>
      <c r="J101" s="16">
        <f t="shared" si="6"/>
        <v>8430.8133333333335</v>
      </c>
      <c r="L101" s="3">
        <f t="shared" si="15"/>
        <v>2.2744524994708552E-4</v>
      </c>
      <c r="N101" s="16">
        <f>+L101*(assessment!$J$275*assessment!$F$3)</f>
        <v>6941.4046836687503</v>
      </c>
      <c r="P101" s="6">
        <f>+N101/payroll!F101</f>
        <v>4.1472926554679264E-4</v>
      </c>
      <c r="R101" s="16">
        <f>IF(P101&lt;$R$2,N101, +payroll!F101 * $R$2)</f>
        <v>6941.4046836687503</v>
      </c>
      <c r="T101" s="5">
        <f t="shared" si="7"/>
        <v>0</v>
      </c>
      <c r="V101">
        <f t="shared" si="8"/>
        <v>1</v>
      </c>
    </row>
    <row r="102" spans="1:22">
      <c r="A102" t="s">
        <v>155</v>
      </c>
      <c r="B102" t="s">
        <v>480</v>
      </c>
      <c r="C102" s="40">
        <v>137264.66999999998</v>
      </c>
      <c r="D102" s="40">
        <v>60486.57</v>
      </c>
      <c r="E102" s="40">
        <v>178628.24</v>
      </c>
      <c r="F102" s="16"/>
      <c r="G102" s="16">
        <f t="shared" si="10"/>
        <v>125459.82666666666</v>
      </c>
      <c r="H102" s="14">
        <v>1</v>
      </c>
      <c r="J102" s="16">
        <f t="shared" si="6"/>
        <v>125459.82666666666</v>
      </c>
      <c r="L102" s="3">
        <f t="shared" si="15"/>
        <v>3.3846368679160284E-3</v>
      </c>
      <c r="N102" s="16">
        <f>+L102*(assessment!$J$275*assessment!$F$3)</f>
        <v>103295.77871129905</v>
      </c>
      <c r="P102" s="6">
        <f>+N102/payroll!F102</f>
        <v>6.8410394531302906E-4</v>
      </c>
      <c r="R102" s="16">
        <f>IF(P102&lt;$R$2,N102, +payroll!F102 * $R$2)</f>
        <v>103295.77871129905</v>
      </c>
      <c r="T102" s="5">
        <f t="shared" si="7"/>
        <v>0</v>
      </c>
      <c r="V102">
        <f t="shared" si="8"/>
        <v>1</v>
      </c>
    </row>
    <row r="103" spans="1:22">
      <c r="A103" t="s">
        <v>156</v>
      </c>
      <c r="B103" t="s">
        <v>543</v>
      </c>
      <c r="C103" s="40">
        <v>0</v>
      </c>
      <c r="D103" s="40">
        <v>0</v>
      </c>
      <c r="E103" s="40">
        <v>0</v>
      </c>
      <c r="F103" s="16"/>
      <c r="G103" s="16">
        <f t="shared" si="10"/>
        <v>0</v>
      </c>
      <c r="H103" s="14">
        <v>1</v>
      </c>
      <c r="J103" s="16">
        <f>+G103*H103</f>
        <v>0</v>
      </c>
      <c r="L103" s="3">
        <f t="shared" si="15"/>
        <v>0</v>
      </c>
      <c r="N103" s="16">
        <f>+L103*(assessment!$J$275*assessment!$F$3)</f>
        <v>0</v>
      </c>
      <c r="P103" s="6">
        <f>+N103/payroll!F103</f>
        <v>0</v>
      </c>
      <c r="R103" s="16">
        <f>IF(P103&lt;$R$2,N103, +payroll!F103 * $R$2)</f>
        <v>0</v>
      </c>
      <c r="T103" s="5">
        <f>+N103-R103</f>
        <v>0</v>
      </c>
      <c r="V103" t="e">
        <f>+R103/N103</f>
        <v>#DIV/0!</v>
      </c>
    </row>
    <row r="104" spans="1:22">
      <c r="A104" t="s">
        <v>514</v>
      </c>
      <c r="B104" t="s">
        <v>515</v>
      </c>
      <c r="C104" s="40">
        <v>3396.4800000000005</v>
      </c>
      <c r="D104" s="40">
        <v>22834.33</v>
      </c>
      <c r="E104" s="40">
        <v>17255.3</v>
      </c>
      <c r="F104" s="16"/>
      <c r="G104" s="16">
        <f t="shared" si="10"/>
        <v>14495.37</v>
      </c>
      <c r="H104" s="14">
        <v>1</v>
      </c>
      <c r="J104" s="16">
        <f>+G104*H104</f>
        <v>14495.37</v>
      </c>
      <c r="L104" s="3">
        <f t="shared" si="15"/>
        <v>3.9105397336818655E-4</v>
      </c>
      <c r="N104" s="16">
        <f>+L104*(assessment!$J$275*assessment!$F$3)</f>
        <v>11934.58154407145</v>
      </c>
      <c r="P104" s="6">
        <f>+N104/payroll!F104</f>
        <v>3.3852292661278857E-4</v>
      </c>
      <c r="R104" s="16">
        <f>IF(P104&lt;$R$2,N104, +payroll!F104 * $R$2)</f>
        <v>11934.58154407145</v>
      </c>
      <c r="T104" s="5">
        <f>+N104-R104</f>
        <v>0</v>
      </c>
      <c r="V104">
        <f>+R104/N104</f>
        <v>1</v>
      </c>
    </row>
    <row r="105" spans="1:22">
      <c r="A105" t="s">
        <v>559</v>
      </c>
      <c r="B105" t="s">
        <v>560</v>
      </c>
      <c r="C105" s="40">
        <v>4497556.089999984</v>
      </c>
      <c r="D105" s="40">
        <v>3764159.36</v>
      </c>
      <c r="E105" s="40">
        <v>3313583.01</v>
      </c>
      <c r="F105" s="16"/>
      <c r="G105" s="16">
        <f t="shared" si="10"/>
        <v>3858432.8199999947</v>
      </c>
      <c r="H105" s="14">
        <v>1</v>
      </c>
      <c r="J105" s="16">
        <f t="shared" ref="J105:J167" si="16">+G105*H105</f>
        <v>3858432.8199999947</v>
      </c>
      <c r="L105" s="3">
        <f t="shared" si="15"/>
        <v>0.10409223670973661</v>
      </c>
      <c r="N105" s="16">
        <f>+L105*(assessment!$J$275*assessment!$F$3)</f>
        <v>3176792.3911298225</v>
      </c>
      <c r="P105" s="6">
        <f>+N105/payroll!F105</f>
        <v>2.7919290340837691E-2</v>
      </c>
      <c r="R105" s="16">
        <f>IF(P105&lt;$R$2,N105, +payroll!F105 * $R$2)</f>
        <v>3176792.3911298225</v>
      </c>
      <c r="T105" s="5">
        <f t="shared" ref="T105:T167" si="17">+N105-R105</f>
        <v>0</v>
      </c>
      <c r="V105">
        <f t="shared" ref="V105:V167" si="18">+R105/N105</f>
        <v>1</v>
      </c>
    </row>
    <row r="106" spans="1:22">
      <c r="A106" t="s">
        <v>157</v>
      </c>
      <c r="B106" t="s">
        <v>158</v>
      </c>
      <c r="C106" s="40">
        <v>13296999.17</v>
      </c>
      <c r="D106" s="40">
        <v>13219475.18</v>
      </c>
      <c r="E106" s="40">
        <v>11522152.82</v>
      </c>
      <c r="F106" s="16"/>
      <c r="G106" s="16">
        <f t="shared" si="10"/>
        <v>12679542.390000001</v>
      </c>
      <c r="H106" s="14">
        <v>1</v>
      </c>
      <c r="J106" s="16">
        <f t="shared" si="16"/>
        <v>12679542.390000001</v>
      </c>
      <c r="L106" s="3">
        <f t="shared" si="15"/>
        <v>0.34206684148799599</v>
      </c>
      <c r="N106" s="16">
        <f>+L106*(assessment!$J$275*assessment!$F$3)</f>
        <v>10439542.598427333</v>
      </c>
      <c r="P106" s="6">
        <f>+N106/payroll!F106</f>
        <v>7.6146875552653981E-3</v>
      </c>
      <c r="R106" s="16">
        <f>IF(P106&lt;$R$2,N106, +payroll!F106 * $R$2)</f>
        <v>10439542.598427333</v>
      </c>
      <c r="T106" s="5">
        <f t="shared" si="17"/>
        <v>0</v>
      </c>
      <c r="V106">
        <f t="shared" si="18"/>
        <v>1</v>
      </c>
    </row>
    <row r="107" spans="1:22">
      <c r="A107" t="s">
        <v>519</v>
      </c>
      <c r="B107" t="s">
        <v>518</v>
      </c>
      <c r="C107" s="40">
        <v>83015.330000000016</v>
      </c>
      <c r="D107" s="40">
        <v>43976.38</v>
      </c>
      <c r="E107" s="40">
        <v>92668.04</v>
      </c>
      <c r="F107" s="16"/>
      <c r="G107" s="16">
        <f t="shared" si="10"/>
        <v>73219.916666666672</v>
      </c>
      <c r="H107" s="14">
        <v>1</v>
      </c>
      <c r="J107" s="16">
        <f>+G107*H107</f>
        <v>73219.916666666672</v>
      </c>
      <c r="L107" s="3">
        <f t="shared" si="15"/>
        <v>1.9753162107754066E-3</v>
      </c>
      <c r="N107" s="16">
        <f>+L107*(assessment!$J$275*assessment!$F$3)</f>
        <v>60284.702364165219</v>
      </c>
      <c r="P107" s="6">
        <f>+N107/payroll!F107</f>
        <v>1.2677157604714521E-3</v>
      </c>
      <c r="R107" s="16">
        <f>IF(P107&lt;$R$2,N107, +payroll!F107 * $R$2)</f>
        <v>60284.702364165219</v>
      </c>
      <c r="T107" s="5">
        <f>+N107-R107</f>
        <v>0</v>
      </c>
      <c r="V107">
        <f>+R107/N107</f>
        <v>1</v>
      </c>
    </row>
    <row r="108" spans="1:22">
      <c r="A108" t="s">
        <v>159</v>
      </c>
      <c r="B108" t="s">
        <v>160</v>
      </c>
      <c r="C108" s="40">
        <v>6878.1500000000005</v>
      </c>
      <c r="D108" s="40">
        <v>1355.64</v>
      </c>
      <c r="E108" s="40">
        <v>3965.47</v>
      </c>
      <c r="F108" s="16"/>
      <c r="G108" s="16">
        <f t="shared" si="10"/>
        <v>4066.42</v>
      </c>
      <c r="H108" s="14">
        <v>1</v>
      </c>
      <c r="J108" s="16">
        <f t="shared" si="16"/>
        <v>4066.42</v>
      </c>
      <c r="L108" s="3">
        <f t="shared" si="15"/>
        <v>1.0970328445454383E-4</v>
      </c>
      <c r="N108" s="16">
        <f>+L108*(assessment!$J$275*assessment!$F$3)</f>
        <v>3348.0360337433967</v>
      </c>
      <c r="P108" s="6">
        <f>+N108/payroll!F108</f>
        <v>6.132010210146456E-5</v>
      </c>
      <c r="R108" s="16">
        <f>IF(P108&lt;$R$2,N108, +payroll!F108 * $R$2)</f>
        <v>3348.0360337433967</v>
      </c>
      <c r="T108" s="5">
        <f t="shared" si="17"/>
        <v>0</v>
      </c>
      <c r="V108">
        <f t="shared" si="18"/>
        <v>1</v>
      </c>
    </row>
    <row r="109" spans="1:22">
      <c r="A109" t="s">
        <v>161</v>
      </c>
      <c r="B109" t="s">
        <v>162</v>
      </c>
      <c r="C109" s="40">
        <v>164331.24</v>
      </c>
      <c r="D109" s="40">
        <v>180333.27</v>
      </c>
      <c r="E109" s="40">
        <v>146633.37</v>
      </c>
      <c r="F109" s="16"/>
      <c r="G109" s="16">
        <f t="shared" si="10"/>
        <v>163765.96</v>
      </c>
      <c r="H109" s="14">
        <v>1</v>
      </c>
      <c r="J109" s="16">
        <f t="shared" si="16"/>
        <v>163765.96</v>
      </c>
      <c r="L109" s="3">
        <f t="shared" si="15"/>
        <v>4.4180541345585174E-3</v>
      </c>
      <c r="N109" s="16">
        <f>+L109*(assessment!$J$275*assessment!$F$3)</f>
        <v>134834.65435950534</v>
      </c>
      <c r="P109" s="6">
        <f>+N109/payroll!F109</f>
        <v>1.688197514891986E-3</v>
      </c>
      <c r="R109" s="16">
        <f>IF(P109&lt;$R$2,N109, +payroll!F109 * $R$2)</f>
        <v>134834.65435950534</v>
      </c>
      <c r="T109" s="5">
        <f t="shared" si="17"/>
        <v>0</v>
      </c>
      <c r="V109">
        <f t="shared" si="18"/>
        <v>1</v>
      </c>
    </row>
    <row r="110" spans="1:22">
      <c r="A110" t="s">
        <v>163</v>
      </c>
      <c r="B110" t="s">
        <v>164</v>
      </c>
      <c r="C110" s="40">
        <v>114796.3700000002</v>
      </c>
      <c r="D110" s="40">
        <v>198472.69</v>
      </c>
      <c r="E110" s="40">
        <v>208361.78</v>
      </c>
      <c r="F110" s="16"/>
      <c r="G110" s="16">
        <f t="shared" si="10"/>
        <v>173876.94666666674</v>
      </c>
      <c r="H110" s="14">
        <v>1</v>
      </c>
      <c r="J110" s="16">
        <f t="shared" si="16"/>
        <v>173876.94666666674</v>
      </c>
      <c r="L110" s="3">
        <f t="shared" si="15"/>
        <v>4.6908268551356935E-3</v>
      </c>
      <c r="N110" s="16">
        <f>+L110*(assessment!$J$275*assessment!$F$3)</f>
        <v>143159.40873723791</v>
      </c>
      <c r="P110" s="6">
        <f>+N110/payroll!F110</f>
        <v>2.0611361935017019E-3</v>
      </c>
      <c r="R110" s="16">
        <f>IF(P110&lt;$R$2,N110, +payroll!F110 * $R$2)</f>
        <v>143159.40873723791</v>
      </c>
      <c r="T110" s="5">
        <f t="shared" si="17"/>
        <v>0</v>
      </c>
      <c r="V110">
        <f t="shared" si="18"/>
        <v>1</v>
      </c>
    </row>
    <row r="111" spans="1:22">
      <c r="A111" t="s">
        <v>165</v>
      </c>
      <c r="B111" t="s">
        <v>166</v>
      </c>
      <c r="C111" s="40">
        <v>300595.40999999997</v>
      </c>
      <c r="D111" s="40">
        <v>338619.3</v>
      </c>
      <c r="E111" s="40">
        <v>432380.35</v>
      </c>
      <c r="F111" s="16"/>
      <c r="G111" s="16">
        <f t="shared" si="10"/>
        <v>357198.35333333333</v>
      </c>
      <c r="H111" s="14">
        <v>1</v>
      </c>
      <c r="J111" s="16">
        <f t="shared" si="16"/>
        <v>357198.35333333333</v>
      </c>
      <c r="L111" s="3">
        <f t="shared" si="15"/>
        <v>9.6364449718477976E-3</v>
      </c>
      <c r="N111" s="16">
        <f>+L111*(assessment!$J$275*assessment!$F$3)</f>
        <v>294094.7954598408</v>
      </c>
      <c r="P111" s="6">
        <f>+N111/payroll!F111</f>
        <v>7.1175178356101647E-4</v>
      </c>
      <c r="R111" s="16">
        <f>IF(P111&lt;$R$2,N111, +payroll!F111 * $R$2)</f>
        <v>294094.7954598408</v>
      </c>
      <c r="T111" s="5">
        <f t="shared" si="17"/>
        <v>0</v>
      </c>
      <c r="V111">
        <f t="shared" si="18"/>
        <v>1</v>
      </c>
    </row>
    <row r="112" spans="1:22">
      <c r="A112" t="s">
        <v>167</v>
      </c>
      <c r="B112" t="s">
        <v>168</v>
      </c>
      <c r="C112" s="40">
        <v>87200.900000000096</v>
      </c>
      <c r="D112" s="40">
        <v>80963.95</v>
      </c>
      <c r="E112" s="40">
        <v>81425.31</v>
      </c>
      <c r="F112" s="16"/>
      <c r="G112" s="16">
        <f t="shared" si="10"/>
        <v>83196.72000000003</v>
      </c>
      <c r="H112" s="14">
        <v>1</v>
      </c>
      <c r="J112" s="16">
        <f t="shared" si="16"/>
        <v>83196.72000000003</v>
      </c>
      <c r="L112" s="3">
        <f t="shared" si="15"/>
        <v>2.2444689529967487E-3</v>
      </c>
      <c r="N112" s="16">
        <f>+L112*(assessment!$J$275*assessment!$F$3)</f>
        <v>68498.978573108543</v>
      </c>
      <c r="P112" s="6">
        <f>+N112/payroll!F112</f>
        <v>7.2523712236965499E-4</v>
      </c>
      <c r="R112" s="16">
        <f>IF(P112&lt;$R$2,N112, +payroll!F112 * $R$2)</f>
        <v>68498.978573108543</v>
      </c>
      <c r="T112" s="5">
        <f t="shared" si="17"/>
        <v>0</v>
      </c>
      <c r="V112">
        <f t="shared" si="18"/>
        <v>1</v>
      </c>
    </row>
    <row r="113" spans="1:22">
      <c r="A113" t="s">
        <v>169</v>
      </c>
      <c r="B113" t="s">
        <v>170</v>
      </c>
      <c r="C113" s="40">
        <v>348574.56999999989</v>
      </c>
      <c r="D113" s="40">
        <v>494424.69</v>
      </c>
      <c r="E113" s="40">
        <v>442767.32</v>
      </c>
      <c r="F113" s="16"/>
      <c r="G113" s="16">
        <f t="shared" si="10"/>
        <v>428588.85999999993</v>
      </c>
      <c r="H113" s="14">
        <v>1</v>
      </c>
      <c r="J113" s="16">
        <f t="shared" si="16"/>
        <v>428588.85999999993</v>
      </c>
      <c r="L113" s="3">
        <f t="shared" si="15"/>
        <v>1.1562407627010652E-2</v>
      </c>
      <c r="N113" s="16">
        <f>+L113*(assessment!$J$275*assessment!$F$3)</f>
        <v>352873.27598747885</v>
      </c>
      <c r="P113" s="6">
        <f>+N113/payroll!F113</f>
        <v>1.0671698132590907E-3</v>
      </c>
      <c r="R113" s="16">
        <f>IF(P113&lt;$R$2,N113, +payroll!F113 * $R$2)</f>
        <v>352873.27598747885</v>
      </c>
      <c r="T113" s="5">
        <f t="shared" si="17"/>
        <v>0</v>
      </c>
      <c r="V113">
        <f t="shared" si="18"/>
        <v>1</v>
      </c>
    </row>
    <row r="114" spans="1:22">
      <c r="A114" t="s">
        <v>171</v>
      </c>
      <c r="B114" t="s">
        <v>172</v>
      </c>
      <c r="C114" s="40">
        <v>45921.950000000055</v>
      </c>
      <c r="D114" s="40">
        <v>51406.3</v>
      </c>
      <c r="E114" s="40">
        <v>58183.8</v>
      </c>
      <c r="F114" s="16"/>
      <c r="G114" s="16">
        <f t="shared" si="10"/>
        <v>51837.350000000013</v>
      </c>
      <c r="H114" s="14">
        <v>1</v>
      </c>
      <c r="J114" s="16">
        <f t="shared" si="16"/>
        <v>51837.350000000013</v>
      </c>
      <c r="L114" s="3">
        <f t="shared" si="15"/>
        <v>1.3984604522945857E-3</v>
      </c>
      <c r="N114" s="16">
        <f>+L114*(assessment!$J$275*assessment!$F$3)</f>
        <v>42679.633607391348</v>
      </c>
      <c r="P114" s="6">
        <f>+N114/payroll!F114</f>
        <v>5.5266645334399E-4</v>
      </c>
      <c r="R114" s="16">
        <f>IF(P114&lt;$R$2,N114, +payroll!F114 * $R$2)</f>
        <v>42679.633607391348</v>
      </c>
      <c r="T114" s="5">
        <f t="shared" si="17"/>
        <v>0</v>
      </c>
      <c r="V114">
        <f t="shared" si="18"/>
        <v>1</v>
      </c>
    </row>
    <row r="115" spans="1:22">
      <c r="A115" t="s">
        <v>173</v>
      </c>
      <c r="B115" t="s">
        <v>174</v>
      </c>
      <c r="C115" s="40">
        <v>19443.190000000002</v>
      </c>
      <c r="D115" s="40">
        <v>46424.65</v>
      </c>
      <c r="E115" s="40">
        <v>56337.45</v>
      </c>
      <c r="F115" s="16"/>
      <c r="G115" s="16">
        <f t="shared" si="10"/>
        <v>40735.096666666665</v>
      </c>
      <c r="H115" s="14">
        <v>1</v>
      </c>
      <c r="J115" s="16">
        <f t="shared" si="16"/>
        <v>40735.096666666665</v>
      </c>
      <c r="L115" s="3">
        <f t="shared" si="15"/>
        <v>1.0989454844572556E-3</v>
      </c>
      <c r="N115" s="16">
        <f>+L115*(assessment!$J$275*assessment!$F$3)</f>
        <v>33538.732220975828</v>
      </c>
      <c r="P115" s="6">
        <f>+N115/payroll!F115</f>
        <v>8.9826343538843099E-4</v>
      </c>
      <c r="R115" s="16">
        <f>IF(P115&lt;$R$2,N115, +payroll!F115 * $R$2)</f>
        <v>33538.732220975828</v>
      </c>
      <c r="T115" s="5">
        <f t="shared" si="17"/>
        <v>0</v>
      </c>
      <c r="V115">
        <f t="shared" si="18"/>
        <v>1</v>
      </c>
    </row>
    <row r="116" spans="1:22">
      <c r="A116" t="s">
        <v>175</v>
      </c>
      <c r="B116" t="s">
        <v>176</v>
      </c>
      <c r="C116" s="40">
        <v>1433.5400000000002</v>
      </c>
      <c r="D116" s="40">
        <v>61261.01</v>
      </c>
      <c r="E116" s="40">
        <v>58749.1</v>
      </c>
      <c r="F116" s="16"/>
      <c r="G116" s="16">
        <f t="shared" si="10"/>
        <v>40481.216666666667</v>
      </c>
      <c r="H116" s="14">
        <v>1</v>
      </c>
      <c r="J116" s="16">
        <f t="shared" si="16"/>
        <v>40481.216666666667</v>
      </c>
      <c r="L116" s="3">
        <f t="shared" si="15"/>
        <v>1.0920963469217037E-3</v>
      </c>
      <c r="N116" s="16">
        <f>+L116*(assessment!$J$275*assessment!$F$3)</f>
        <v>33329.703299160872</v>
      </c>
      <c r="P116" s="6">
        <f>+N116/payroll!F116</f>
        <v>7.8972440930077568E-4</v>
      </c>
      <c r="R116" s="16">
        <f>IF(P116&lt;$R$2,N116, +payroll!F116 * $R$2)</f>
        <v>33329.703299160872</v>
      </c>
      <c r="T116" s="5">
        <f t="shared" si="17"/>
        <v>0</v>
      </c>
      <c r="V116">
        <f t="shared" si="18"/>
        <v>1</v>
      </c>
    </row>
    <row r="117" spans="1:22">
      <c r="A117" t="s">
        <v>177</v>
      </c>
      <c r="B117" t="s">
        <v>544</v>
      </c>
      <c r="C117" s="40">
        <v>349394.37</v>
      </c>
      <c r="D117" s="40">
        <v>258614.99</v>
      </c>
      <c r="E117" s="40">
        <f>211579.8-81583.08</f>
        <v>129996.71999999999</v>
      </c>
      <c r="F117" s="16"/>
      <c r="G117" s="16">
        <f t="shared" si="10"/>
        <v>246002.02666666664</v>
      </c>
      <c r="H117" s="14">
        <v>1</v>
      </c>
      <c r="J117" s="16">
        <f t="shared" si="16"/>
        <v>246002.02666666664</v>
      </c>
      <c r="L117" s="3">
        <f t="shared" si="15"/>
        <v>6.6366067223276514E-3</v>
      </c>
      <c r="N117" s="16">
        <f>+L117*(assessment!$J$275*assessment!$F$3)</f>
        <v>202542.69102894043</v>
      </c>
      <c r="P117" s="6">
        <f>+N117/payroll!F117</f>
        <v>7.739603863434946E-4</v>
      </c>
      <c r="R117" s="16">
        <f>IF(P117&lt;$R$2,N117, +payroll!F117 * $R$2)</f>
        <v>202542.69102894043</v>
      </c>
      <c r="T117" s="5">
        <f t="shared" si="17"/>
        <v>0</v>
      </c>
      <c r="V117">
        <f t="shared" si="18"/>
        <v>1</v>
      </c>
    </row>
    <row r="118" spans="1:22">
      <c r="A118" t="s">
        <v>178</v>
      </c>
      <c r="B118" t="s">
        <v>179</v>
      </c>
      <c r="C118" s="40">
        <v>339041.63</v>
      </c>
      <c r="D118" s="40">
        <v>210704.6</v>
      </c>
      <c r="E118" s="40">
        <v>202625.49</v>
      </c>
      <c r="F118" s="16"/>
      <c r="G118" s="16">
        <f t="shared" si="10"/>
        <v>250790.57333333333</v>
      </c>
      <c r="H118" s="14">
        <v>1</v>
      </c>
      <c r="J118" s="16">
        <f t="shared" si="16"/>
        <v>250790.57333333333</v>
      </c>
      <c r="L118" s="3">
        <f t="shared" si="15"/>
        <v>6.7657914344570408E-3</v>
      </c>
      <c r="N118" s="16">
        <f>+L118*(assessment!$J$275*assessment!$F$3)</f>
        <v>206485.28101946326</v>
      </c>
      <c r="P118" s="6">
        <f>+N118/payroll!F118</f>
        <v>7.8964518216933773E-4</v>
      </c>
      <c r="R118" s="16">
        <f>IF(P118&lt;$R$2,N118, +payroll!F118 * $R$2)</f>
        <v>206485.28101946326</v>
      </c>
      <c r="T118" s="5">
        <f t="shared" si="17"/>
        <v>0</v>
      </c>
      <c r="V118">
        <f t="shared" si="18"/>
        <v>1</v>
      </c>
    </row>
    <row r="119" spans="1:22">
      <c r="A119" t="s">
        <v>180</v>
      </c>
      <c r="B119" t="s">
        <v>181</v>
      </c>
      <c r="C119" s="40">
        <v>148179.09999999992</v>
      </c>
      <c r="D119" s="40">
        <v>195653.78</v>
      </c>
      <c r="E119" s="40">
        <v>152533.32</v>
      </c>
      <c r="F119" s="16"/>
      <c r="G119" s="16">
        <f t="shared" si="10"/>
        <v>165455.39999999997</v>
      </c>
      <c r="H119" s="14">
        <v>1</v>
      </c>
      <c r="J119" s="16">
        <f t="shared" si="16"/>
        <v>165455.39999999997</v>
      </c>
      <c r="L119" s="3">
        <f t="shared" si="15"/>
        <v>4.4636315999676199E-3</v>
      </c>
      <c r="N119" s="16">
        <f>+L119*(assessment!$J$275*assessment!$F$3)</f>
        <v>136225.63364763776</v>
      </c>
      <c r="P119" s="6">
        <f>+N119/payroll!F119</f>
        <v>1.1209991904804117E-3</v>
      </c>
      <c r="R119" s="16">
        <f>IF(P119&lt;$R$2,N119, +payroll!F119 * $R$2)</f>
        <v>136225.63364763776</v>
      </c>
      <c r="T119" s="5">
        <f t="shared" si="17"/>
        <v>0</v>
      </c>
      <c r="V119">
        <f t="shared" si="18"/>
        <v>1</v>
      </c>
    </row>
    <row r="120" spans="1:22">
      <c r="A120" t="s">
        <v>182</v>
      </c>
      <c r="B120" s="36" t="s">
        <v>565</v>
      </c>
      <c r="C120" s="40">
        <v>245766.54999999984</v>
      </c>
      <c r="D120" s="40">
        <v>273736.40000000002</v>
      </c>
      <c r="E120" s="40">
        <v>403146.45</v>
      </c>
      <c r="F120" s="16"/>
      <c r="G120" s="16">
        <f t="shared" si="10"/>
        <v>307549.8</v>
      </c>
      <c r="H120" s="14">
        <v>1</v>
      </c>
      <c r="J120" s="16">
        <f t="shared" si="16"/>
        <v>307549.8</v>
      </c>
      <c r="L120" s="3">
        <f t="shared" si="15"/>
        <v>8.2970335561348956E-3</v>
      </c>
      <c r="N120" s="16">
        <f>+L120*(assessment!$J$275*assessment!$F$3)</f>
        <v>253217.2802048423</v>
      </c>
      <c r="P120" s="6">
        <f>+N120/payroll!F120</f>
        <v>1.1655439078967315E-3</v>
      </c>
      <c r="R120" s="16">
        <f>IF(P120&lt;$R$2,N120, +payroll!F120 * $R$2)</f>
        <v>253217.2802048423</v>
      </c>
      <c r="T120" s="5">
        <f t="shared" si="17"/>
        <v>0</v>
      </c>
      <c r="V120">
        <f t="shared" si="18"/>
        <v>1</v>
      </c>
    </row>
    <row r="121" spans="1:22">
      <c r="A121" t="s">
        <v>183</v>
      </c>
      <c r="B121" t="s">
        <v>184</v>
      </c>
      <c r="C121" s="40">
        <v>192534.66000000012</v>
      </c>
      <c r="D121" s="40">
        <v>154457.73000000001</v>
      </c>
      <c r="E121" s="40">
        <v>149891.56</v>
      </c>
      <c r="F121" s="16"/>
      <c r="G121" s="16">
        <f t="shared" si="10"/>
        <v>165627.98333333337</v>
      </c>
      <c r="H121" s="14">
        <v>1</v>
      </c>
      <c r="J121" s="16">
        <f t="shared" si="16"/>
        <v>165627.98333333337</v>
      </c>
      <c r="L121" s="3">
        <f t="shared" si="15"/>
        <v>4.4682875279113115E-3</v>
      </c>
      <c r="N121" s="16">
        <f>+L121*(assessment!$J$275*assessment!$F$3)</f>
        <v>136367.72797602089</v>
      </c>
      <c r="P121" s="6">
        <f>+N121/payroll!F121</f>
        <v>1.5433939972234459E-3</v>
      </c>
      <c r="R121" s="16">
        <f>IF(P121&lt;$R$2,N121, +payroll!F121 * $R$2)</f>
        <v>136367.72797602089</v>
      </c>
      <c r="T121" s="5">
        <f t="shared" si="17"/>
        <v>0</v>
      </c>
      <c r="V121">
        <f t="shared" si="18"/>
        <v>1</v>
      </c>
    </row>
    <row r="122" spans="1:22">
      <c r="A122" t="s">
        <v>185</v>
      </c>
      <c r="B122" t="s">
        <v>186</v>
      </c>
      <c r="C122" s="40">
        <v>33450.749999999993</v>
      </c>
      <c r="D122" s="40">
        <v>82338.539999999994</v>
      </c>
      <c r="E122" s="40">
        <v>54526.9</v>
      </c>
      <c r="F122" s="16"/>
      <c r="G122" s="16">
        <f t="shared" si="10"/>
        <v>56772.063333333324</v>
      </c>
      <c r="H122" s="14">
        <v>1</v>
      </c>
      <c r="J122" s="16">
        <f t="shared" si="16"/>
        <v>56772.063333333324</v>
      </c>
      <c r="L122" s="3">
        <f t="shared" si="15"/>
        <v>1.5315884273951149E-3</v>
      </c>
      <c r="N122" s="16">
        <f>+L122*(assessment!$J$275*assessment!$F$3)</f>
        <v>46742.56809428495</v>
      </c>
      <c r="P122" s="6">
        <f>+N122/payroll!F122</f>
        <v>2.1898120987382166E-3</v>
      </c>
      <c r="R122" s="16">
        <f>IF(P122&lt;$R$2,N122, +payroll!F122 * $R$2)</f>
        <v>46742.56809428495</v>
      </c>
      <c r="T122" s="5">
        <f t="shared" si="17"/>
        <v>0</v>
      </c>
      <c r="V122">
        <f t="shared" si="18"/>
        <v>1</v>
      </c>
    </row>
    <row r="123" spans="1:22">
      <c r="A123" t="s">
        <v>187</v>
      </c>
      <c r="B123" t="s">
        <v>545</v>
      </c>
      <c r="C123" s="40">
        <v>0</v>
      </c>
      <c r="D123" s="40">
        <v>0</v>
      </c>
      <c r="E123" s="40">
        <v>0</v>
      </c>
      <c r="F123" s="16"/>
      <c r="G123" s="16">
        <f t="shared" si="10"/>
        <v>0</v>
      </c>
      <c r="H123" s="14">
        <v>1</v>
      </c>
      <c r="J123" s="16">
        <f t="shared" si="16"/>
        <v>0</v>
      </c>
      <c r="L123" s="3">
        <f t="shared" si="15"/>
        <v>0</v>
      </c>
      <c r="N123" s="16">
        <f>+L123*(assessment!$J$275*assessment!$F$3)</f>
        <v>0</v>
      </c>
      <c r="P123" s="6">
        <f>+N123/payroll!F123</f>
        <v>0</v>
      </c>
      <c r="R123" s="16">
        <f>IF(P123&lt;$R$2,N123, +payroll!F123 * $R$2)</f>
        <v>0</v>
      </c>
      <c r="T123" s="5">
        <f t="shared" si="17"/>
        <v>0</v>
      </c>
      <c r="V123" t="e">
        <f t="shared" si="18"/>
        <v>#DIV/0!</v>
      </c>
    </row>
    <row r="124" spans="1:22">
      <c r="A124" t="s">
        <v>188</v>
      </c>
      <c r="B124" t="s">
        <v>189</v>
      </c>
      <c r="C124" s="40">
        <v>99717.34</v>
      </c>
      <c r="D124" s="40">
        <v>90991.33</v>
      </c>
      <c r="E124" s="40">
        <v>47583.93</v>
      </c>
      <c r="F124" s="16"/>
      <c r="G124" s="16">
        <f t="shared" si="10"/>
        <v>79430.866666666654</v>
      </c>
      <c r="H124" s="14">
        <v>1</v>
      </c>
      <c r="J124" s="16">
        <f t="shared" si="16"/>
        <v>79430.866666666654</v>
      </c>
      <c r="L124" s="3">
        <f t="shared" si="15"/>
        <v>2.1428743121478539E-3</v>
      </c>
      <c r="N124" s="16">
        <f>+L124*(assessment!$J$275*assessment!$F$3)</f>
        <v>65398.410344102973</v>
      </c>
      <c r="P124" s="6">
        <f>+N124/payroll!F124</f>
        <v>1.2532875236753573E-3</v>
      </c>
      <c r="R124" s="16">
        <f>IF(P124&lt;$R$2,N124, +payroll!F124 * $R$2)</f>
        <v>65398.410344102973</v>
      </c>
      <c r="T124" s="5">
        <f t="shared" si="17"/>
        <v>0</v>
      </c>
      <c r="V124">
        <f t="shared" si="18"/>
        <v>1</v>
      </c>
    </row>
    <row r="125" spans="1:22">
      <c r="A125" t="s">
        <v>190</v>
      </c>
      <c r="B125" t="s">
        <v>191</v>
      </c>
      <c r="C125" s="40">
        <v>75389.240000000034</v>
      </c>
      <c r="D125" s="40">
        <v>69126.02</v>
      </c>
      <c r="E125" s="40">
        <v>51309.96</v>
      </c>
      <c r="F125" s="16"/>
      <c r="G125" s="16">
        <f t="shared" si="10"/>
        <v>65275.073333333341</v>
      </c>
      <c r="H125" s="14">
        <v>1</v>
      </c>
      <c r="J125" s="16">
        <f t="shared" si="16"/>
        <v>65275.073333333341</v>
      </c>
      <c r="L125" s="3">
        <f t="shared" si="15"/>
        <v>1.760981388464024E-3</v>
      </c>
      <c r="N125" s="16">
        <f>+L125*(assessment!$J$275*assessment!$F$3)</f>
        <v>53743.415000231835</v>
      </c>
      <c r="P125" s="6">
        <f>+N125/payroll!F125</f>
        <v>4.334659288190409E-4</v>
      </c>
      <c r="R125" s="16">
        <f>IF(P125&lt;$R$2,N125, +payroll!F125 * $R$2)</f>
        <v>53743.415000231835</v>
      </c>
      <c r="T125" s="5">
        <f t="shared" si="17"/>
        <v>0</v>
      </c>
      <c r="V125">
        <f t="shared" si="18"/>
        <v>1</v>
      </c>
    </row>
    <row r="126" spans="1:22">
      <c r="A126" t="s">
        <v>192</v>
      </c>
      <c r="B126" t="s">
        <v>546</v>
      </c>
      <c r="C126" s="40">
        <v>29885.989999999991</v>
      </c>
      <c r="D126" s="40">
        <v>2398</v>
      </c>
      <c r="E126" s="40">
        <v>15830.3</v>
      </c>
      <c r="F126" s="16"/>
      <c r="G126" s="16">
        <f t="shared" si="10"/>
        <v>16038.096666666665</v>
      </c>
      <c r="H126" s="14">
        <v>1</v>
      </c>
      <c r="J126" s="16">
        <f t="shared" si="16"/>
        <v>16038.096666666665</v>
      </c>
      <c r="L126" s="3">
        <f t="shared" si="15"/>
        <v>4.3267342791271054E-4</v>
      </c>
      <c r="N126" s="16">
        <f>+L126*(assessment!$J$275*assessment!$F$3)</f>
        <v>13204.766244672182</v>
      </c>
      <c r="P126" s="6">
        <f>+N126/payroll!F126</f>
        <v>5.4719868692666772E-4</v>
      </c>
      <c r="R126" s="16">
        <f>IF(P126&lt;$R$2,N126, +payroll!F126 * $R$2)</f>
        <v>13204.766244672182</v>
      </c>
      <c r="T126" s="5">
        <f t="shared" si="17"/>
        <v>0</v>
      </c>
      <c r="V126">
        <f t="shared" si="18"/>
        <v>1</v>
      </c>
    </row>
    <row r="127" spans="1:22">
      <c r="A127" t="s">
        <v>481</v>
      </c>
      <c r="B127" t="s">
        <v>482</v>
      </c>
      <c r="C127" s="40">
        <v>32106.63</v>
      </c>
      <c r="D127" s="40">
        <v>23532.28</v>
      </c>
      <c r="E127" s="40">
        <v>2899.16</v>
      </c>
      <c r="F127" s="16"/>
      <c r="G127" s="16">
        <f t="shared" si="10"/>
        <v>19512.690000000002</v>
      </c>
      <c r="H127" s="14">
        <v>1</v>
      </c>
      <c r="J127" s="16">
        <f>+G127*H127</f>
        <v>19512.690000000002</v>
      </c>
      <c r="L127" s="3">
        <f t="shared" si="15"/>
        <v>5.2641049904912261E-4</v>
      </c>
      <c r="N127" s="16">
        <f>+L127*(assessment!$J$275*assessment!$F$3)</f>
        <v>16065.529196508096</v>
      </c>
      <c r="P127" s="6">
        <f>+N127/payroll!F127</f>
        <v>6.5562931891325336E-4</v>
      </c>
      <c r="R127" s="16">
        <f>IF(P127&lt;$R$2,N127, +payroll!F127 * $R$2)</f>
        <v>16065.529196508096</v>
      </c>
      <c r="T127" s="5">
        <f>+N127-R127</f>
        <v>0</v>
      </c>
      <c r="V127">
        <f>+R127/N127</f>
        <v>1</v>
      </c>
    </row>
    <row r="128" spans="1:22">
      <c r="A128" t="s">
        <v>193</v>
      </c>
      <c r="B128" t="s">
        <v>505</v>
      </c>
      <c r="C128" s="40">
        <v>44353.689999999981</v>
      </c>
      <c r="D128" s="40">
        <v>41977.98</v>
      </c>
      <c r="E128" s="40">
        <v>51278.29</v>
      </c>
      <c r="F128" s="16"/>
      <c r="G128" s="16">
        <f t="shared" si="10"/>
        <v>45869.986666666664</v>
      </c>
      <c r="H128" s="14">
        <v>1</v>
      </c>
      <c r="J128" s="16">
        <f t="shared" si="16"/>
        <v>45869.986666666664</v>
      </c>
      <c r="L128" s="3">
        <f t="shared" si="15"/>
        <v>1.2374737964153889E-3</v>
      </c>
      <c r="N128" s="16">
        <f>+L128*(assessment!$J$275*assessment!$F$3)</f>
        <v>37766.479662044047</v>
      </c>
      <c r="P128" s="6">
        <f>+N128/payroll!F128</f>
        <v>2.208632148859272E-3</v>
      </c>
      <c r="R128" s="16">
        <f>IF(P128&lt;$R$2,N128, +payroll!F128 * $R$2)</f>
        <v>37766.479662044047</v>
      </c>
      <c r="T128" s="5">
        <f t="shared" si="17"/>
        <v>0</v>
      </c>
      <c r="V128">
        <f t="shared" si="18"/>
        <v>1</v>
      </c>
    </row>
    <row r="129" spans="1:22">
      <c r="A129" t="s">
        <v>194</v>
      </c>
      <c r="B129" t="s">
        <v>195</v>
      </c>
      <c r="C129" s="40">
        <v>156118.89000000022</v>
      </c>
      <c r="D129" s="40">
        <v>113225.02</v>
      </c>
      <c r="E129" s="40">
        <v>43878.94</v>
      </c>
      <c r="F129" s="16"/>
      <c r="G129" s="16">
        <f t="shared" si="10"/>
        <v>104407.61666666674</v>
      </c>
      <c r="H129" s="14">
        <v>1</v>
      </c>
      <c r="J129" s="16">
        <f t="shared" si="16"/>
        <v>104407.61666666674</v>
      </c>
      <c r="L129" s="3">
        <f t="shared" ref="L129:L166" si="19">+J129/$J$267</f>
        <v>2.8166934233070642E-3</v>
      </c>
      <c r="N129" s="16">
        <f>+L129*(assessment!$J$275*assessment!$F$3)</f>
        <v>85962.704983073039</v>
      </c>
      <c r="P129" s="6">
        <f>+N129/payroll!F129</f>
        <v>4.4345822183751065E-3</v>
      </c>
      <c r="R129" s="16">
        <f>IF(P129&lt;$R$2,N129, +payroll!F129 * $R$2)</f>
        <v>85962.704983073039</v>
      </c>
      <c r="T129" s="5">
        <f t="shared" si="17"/>
        <v>0</v>
      </c>
      <c r="V129">
        <f t="shared" si="18"/>
        <v>1</v>
      </c>
    </row>
    <row r="130" spans="1:22">
      <c r="A130" t="s">
        <v>557</v>
      </c>
      <c r="B130" t="s">
        <v>558</v>
      </c>
      <c r="C130" s="40">
        <v>14867.1</v>
      </c>
      <c r="D130" s="40">
        <v>45.19</v>
      </c>
      <c r="E130" s="40">
        <v>18784.240000000002</v>
      </c>
      <c r="F130" s="16"/>
      <c r="G130" s="16">
        <f t="shared" si="10"/>
        <v>11232.176666666666</v>
      </c>
      <c r="H130" s="14">
        <v>1</v>
      </c>
      <c r="J130" s="16">
        <f>+G130*H130</f>
        <v>11232.176666666666</v>
      </c>
      <c r="L130" s="3">
        <f t="shared" si="19"/>
        <v>3.0302002053575954E-4</v>
      </c>
      <c r="N130" s="16">
        <f>+L130*(assessment!$J$275*assessment!$F$3)</f>
        <v>9247.8721374997658</v>
      </c>
      <c r="P130" s="6">
        <f>+N130/payroll!F130</f>
        <v>9.3585122122782037E-4</v>
      </c>
      <c r="R130" s="16">
        <f>IF(P130&lt;$R$2,N130, +payroll!F130 * $R$2)</f>
        <v>9247.8721374997658</v>
      </c>
      <c r="T130" s="5">
        <f>+N130-R130</f>
        <v>0</v>
      </c>
      <c r="V130">
        <f>+R130/N130</f>
        <v>1</v>
      </c>
    </row>
    <row r="131" spans="1:22" s="52" customFormat="1">
      <c r="A131" s="54" t="s">
        <v>584</v>
      </c>
      <c r="B131" s="54" t="s">
        <v>575</v>
      </c>
      <c r="C131" s="40">
        <v>158013.48000000001</v>
      </c>
      <c r="D131" s="40">
        <v>88801.41</v>
      </c>
      <c r="E131" s="40">
        <v>81583.08</v>
      </c>
      <c r="F131" s="16"/>
      <c r="G131" s="16">
        <f t="shared" ref="G131" si="20">IF(SUM(C131:E131)&gt;0,AVERAGE(C131:E131),0)</f>
        <v>109465.99</v>
      </c>
      <c r="H131" s="14">
        <v>1</v>
      </c>
      <c r="J131" s="16">
        <f>+G131*H131</f>
        <v>109465.99</v>
      </c>
      <c r="L131" s="56">
        <f t="shared" ref="L131" si="21">+J131/$J$267</f>
        <v>2.9531574798147388E-3</v>
      </c>
      <c r="N131" s="16">
        <f>+L131*(assessment!$J$275*assessment!$F$3)</f>
        <v>90127.453383908782</v>
      </c>
      <c r="P131" s="57">
        <f>+N131/payroll!F131</f>
        <v>8.9243517233159562E-4</v>
      </c>
      <c r="R131" s="16">
        <f>IF(P131&lt;$R$2,N131, +payroll!F131 * $R$2)</f>
        <v>90127.453383908782</v>
      </c>
      <c r="T131" s="5">
        <f>+N131-R131</f>
        <v>0</v>
      </c>
      <c r="V131" s="52">
        <f>+R131/N131</f>
        <v>1</v>
      </c>
    </row>
    <row r="132" spans="1:22">
      <c r="A132" t="s">
        <v>196</v>
      </c>
      <c r="B132" t="s">
        <v>197</v>
      </c>
      <c r="C132" s="40">
        <v>12345.92</v>
      </c>
      <c r="D132" s="40">
        <v>0</v>
      </c>
      <c r="E132" s="40">
        <v>8.65</v>
      </c>
      <c r="F132" s="16"/>
      <c r="G132" s="16">
        <f t="shared" si="10"/>
        <v>4118.1899999999996</v>
      </c>
      <c r="H132" s="14">
        <v>1</v>
      </c>
      <c r="J132" s="16">
        <f t="shared" si="16"/>
        <v>4118.1899999999996</v>
      </c>
      <c r="L132" s="3">
        <f t="shared" si="19"/>
        <v>1.1109992794838157E-4</v>
      </c>
      <c r="N132" s="16">
        <f>+L132*(assessment!$J$275*assessment!$F$3)</f>
        <v>3390.6602155708752</v>
      </c>
      <c r="P132" s="6">
        <f>+N132/payroll!F132</f>
        <v>2.2693946201440983E-4</v>
      </c>
      <c r="R132" s="16">
        <f>IF(P132&lt;$R$2,N132, +payroll!F132 * $R$2)</f>
        <v>3390.6602155708752</v>
      </c>
      <c r="T132" s="5">
        <f t="shared" si="17"/>
        <v>0</v>
      </c>
      <c r="V132">
        <f t="shared" si="18"/>
        <v>1</v>
      </c>
    </row>
    <row r="133" spans="1:22">
      <c r="A133" t="s">
        <v>198</v>
      </c>
      <c r="B133" t="s">
        <v>547</v>
      </c>
      <c r="C133" s="40">
        <v>12519.280000000002</v>
      </c>
      <c r="D133" s="40">
        <v>482.61</v>
      </c>
      <c r="E133" s="40">
        <v>0</v>
      </c>
      <c r="F133" s="16"/>
      <c r="G133" s="16">
        <f t="shared" si="10"/>
        <v>4333.963333333334</v>
      </c>
      <c r="H133" s="14">
        <v>1</v>
      </c>
      <c r="J133" s="16">
        <f t="shared" si="16"/>
        <v>4333.963333333334</v>
      </c>
      <c r="L133" s="3">
        <f t="shared" si="19"/>
        <v>1.1692102939987254E-4</v>
      </c>
      <c r="N133" s="16">
        <f>+L133*(assessment!$J$275*assessment!$F$3)</f>
        <v>3568.3144901221826</v>
      </c>
      <c r="P133" s="6">
        <f>+N133/payroll!F133</f>
        <v>4.9740098286960434E-4</v>
      </c>
      <c r="R133" s="16">
        <f>IF(P133&lt;$R$2,N133, +payroll!F133 * $R$2)</f>
        <v>3568.3144901221826</v>
      </c>
      <c r="T133" s="5">
        <f t="shared" si="17"/>
        <v>0</v>
      </c>
      <c r="V133">
        <f t="shared" si="18"/>
        <v>1</v>
      </c>
    </row>
    <row r="134" spans="1:22">
      <c r="A134" t="s">
        <v>199</v>
      </c>
      <c r="B134" t="s">
        <v>200</v>
      </c>
      <c r="C134" s="40">
        <v>11709.37</v>
      </c>
      <c r="D134" s="40">
        <v>47285.69</v>
      </c>
      <c r="E134" s="40">
        <v>10061.450000000001</v>
      </c>
      <c r="F134" s="16"/>
      <c r="G134" s="16">
        <f t="shared" si="10"/>
        <v>23018.83666666667</v>
      </c>
      <c r="H134" s="14">
        <v>1</v>
      </c>
      <c r="J134" s="16">
        <f t="shared" si="16"/>
        <v>23018.83666666667</v>
      </c>
      <c r="L134" s="3">
        <f t="shared" si="19"/>
        <v>6.2099881140069576E-4</v>
      </c>
      <c r="N134" s="16">
        <f>+L134*(assessment!$J$275*assessment!$F$3)</f>
        <v>18952.27119059363</v>
      </c>
      <c r="P134" s="6">
        <f>+N134/payroll!F134</f>
        <v>3.1471605446947585E-4</v>
      </c>
      <c r="R134" s="16">
        <f>IF(P134&lt;$R$2,N134, +payroll!F134 * $R$2)</f>
        <v>18952.27119059363</v>
      </c>
      <c r="T134" s="5">
        <f t="shared" si="17"/>
        <v>0</v>
      </c>
      <c r="V134">
        <f t="shared" si="18"/>
        <v>1</v>
      </c>
    </row>
    <row r="135" spans="1:22">
      <c r="A135" t="s">
        <v>201</v>
      </c>
      <c r="B135" t="s">
        <v>548</v>
      </c>
      <c r="C135" s="40">
        <v>14664.069999999998</v>
      </c>
      <c r="D135" s="40">
        <v>28925.08</v>
      </c>
      <c r="E135" s="40">
        <v>4210.5600000000004</v>
      </c>
      <c r="F135" s="16"/>
      <c r="G135" s="16">
        <f t="shared" ref="G135:G198" si="22">IF(SUM(C135:E135)&gt;0,AVERAGE(C135:E135),0)</f>
        <v>15933.236666666666</v>
      </c>
      <c r="H135" s="14">
        <v>1</v>
      </c>
      <c r="J135" s="16">
        <f t="shared" si="16"/>
        <v>15933.236666666666</v>
      </c>
      <c r="L135" s="3">
        <f t="shared" si="19"/>
        <v>4.2984453015795245E-4</v>
      </c>
      <c r="N135" s="16">
        <f>+L135*(assessment!$J$275*assessment!$F$3)</f>
        <v>13118.431075531185</v>
      </c>
      <c r="P135" s="6">
        <f>+N135/payroll!F135</f>
        <v>1.6148956892571018E-3</v>
      </c>
      <c r="R135" s="16">
        <f>IF(P135&lt;$R$2,N135, +payroll!F135 * $R$2)</f>
        <v>13118.431075531185</v>
      </c>
      <c r="T135" s="5">
        <f t="shared" si="17"/>
        <v>0</v>
      </c>
      <c r="V135">
        <f t="shared" si="18"/>
        <v>1</v>
      </c>
    </row>
    <row r="136" spans="1:22">
      <c r="A136" t="s">
        <v>202</v>
      </c>
      <c r="B136" t="s">
        <v>549</v>
      </c>
      <c r="C136" s="40">
        <v>14081.699999999997</v>
      </c>
      <c r="D136" s="40">
        <v>10130.73</v>
      </c>
      <c r="E136" s="40">
        <v>45197.279999999999</v>
      </c>
      <c r="F136" s="16"/>
      <c r="G136" s="16">
        <f t="shared" si="22"/>
        <v>23136.569999999996</v>
      </c>
      <c r="H136" s="14">
        <v>1</v>
      </c>
      <c r="J136" s="16">
        <f t="shared" si="16"/>
        <v>23136.569999999996</v>
      </c>
      <c r="L136" s="3">
        <f t="shared" si="19"/>
        <v>6.2417500406068845E-4</v>
      </c>
      <c r="N136" s="16">
        <f>+L136*(assessment!$J$275*assessment!$F$3)</f>
        <v>19049.205457681805</v>
      </c>
      <c r="P136" s="6">
        <f>+N136/payroll!F136</f>
        <v>1.8371255610813602E-3</v>
      </c>
      <c r="R136" s="16">
        <f>IF(P136&lt;$R$2,N136, +payroll!F136 * $R$2)</f>
        <v>19049.205457681805</v>
      </c>
      <c r="T136" s="5">
        <f t="shared" si="17"/>
        <v>0</v>
      </c>
      <c r="V136">
        <f t="shared" si="18"/>
        <v>1</v>
      </c>
    </row>
    <row r="137" spans="1:22">
      <c r="A137" t="s">
        <v>203</v>
      </c>
      <c r="B137" t="s">
        <v>506</v>
      </c>
      <c r="C137" s="40">
        <v>2769.39</v>
      </c>
      <c r="D137" s="40">
        <v>17776.759999999998</v>
      </c>
      <c r="E137" s="40">
        <v>13145.52</v>
      </c>
      <c r="F137" s="16"/>
      <c r="G137" s="16">
        <f t="shared" si="22"/>
        <v>11230.556666666665</v>
      </c>
      <c r="H137" s="14">
        <v>1</v>
      </c>
      <c r="J137" s="16">
        <f t="shared" si="16"/>
        <v>11230.556666666665</v>
      </c>
      <c r="L137" s="3">
        <f t="shared" si="19"/>
        <v>3.0297631641252177E-4</v>
      </c>
      <c r="N137" s="16">
        <f>+L137*(assessment!$J$275*assessment!$F$3)</f>
        <v>9246.5383307668963</v>
      </c>
      <c r="P137" s="6">
        <f>+N137/payroll!F137</f>
        <v>8.6901296810230574E-4</v>
      </c>
      <c r="R137" s="16">
        <f>IF(P137&lt;$R$2,N137, +payroll!F137 * $R$2)</f>
        <v>9246.5383307668963</v>
      </c>
      <c r="T137" s="5">
        <f t="shared" si="17"/>
        <v>0</v>
      </c>
      <c r="V137">
        <f t="shared" si="18"/>
        <v>1</v>
      </c>
    </row>
    <row r="138" spans="1:22">
      <c r="A138" t="s">
        <v>204</v>
      </c>
      <c r="B138" t="s">
        <v>550</v>
      </c>
      <c r="C138" s="40">
        <v>571831.37999999966</v>
      </c>
      <c r="D138" s="40">
        <v>651379.47</v>
      </c>
      <c r="E138" s="40">
        <v>930371.22</v>
      </c>
      <c r="F138" s="16"/>
      <c r="G138" s="16">
        <f t="shared" si="22"/>
        <v>717860.68999999983</v>
      </c>
      <c r="H138" s="14">
        <v>1</v>
      </c>
      <c r="J138" s="16">
        <f t="shared" si="16"/>
        <v>717860.68999999983</v>
      </c>
      <c r="L138" s="3">
        <f t="shared" si="19"/>
        <v>1.9366340779802649E-2</v>
      </c>
      <c r="N138" s="16">
        <f>+L138*(assessment!$J$275*assessment!$F$3)</f>
        <v>591041.61826075451</v>
      </c>
      <c r="P138" s="6">
        <f>+N138/payroll!F138</f>
        <v>4.2788457097273271E-3</v>
      </c>
      <c r="R138" s="16">
        <f>IF(P138&lt;$R$2,N138, +payroll!F138 * $R$2)</f>
        <v>591041.61826075451</v>
      </c>
      <c r="T138" s="5">
        <f t="shared" si="17"/>
        <v>0</v>
      </c>
      <c r="V138">
        <f t="shared" si="18"/>
        <v>1</v>
      </c>
    </row>
    <row r="139" spans="1:22">
      <c r="A139" t="s">
        <v>205</v>
      </c>
      <c r="B139" t="s">
        <v>206</v>
      </c>
      <c r="C139" s="40">
        <v>1627.4300000000003</v>
      </c>
      <c r="D139" s="40">
        <v>97880.33</v>
      </c>
      <c r="E139" s="40">
        <v>47223.67</v>
      </c>
      <c r="F139" s="16"/>
      <c r="G139" s="16">
        <f t="shared" si="22"/>
        <v>48910.476666666662</v>
      </c>
      <c r="H139" s="14">
        <v>1</v>
      </c>
      <c r="J139" s="16">
        <f t="shared" si="16"/>
        <v>48910.476666666662</v>
      </c>
      <c r="L139" s="3">
        <f t="shared" si="19"/>
        <v>1.3194996912691413E-3</v>
      </c>
      <c r="N139" s="16">
        <f>+L139*(assessment!$J$275*assessment!$F$3)</f>
        <v>40269.829065262718</v>
      </c>
      <c r="P139" s="6">
        <f>+N139/payroll!F139</f>
        <v>5.0222353521842695E-3</v>
      </c>
      <c r="R139" s="16">
        <f>IF(P139&lt;$R$2,N139, +payroll!F139 * $R$2)</f>
        <v>40269.829065262718</v>
      </c>
      <c r="T139" s="5">
        <f t="shared" si="17"/>
        <v>0</v>
      </c>
      <c r="V139">
        <f t="shared" si="18"/>
        <v>1</v>
      </c>
    </row>
    <row r="140" spans="1:22">
      <c r="A140" t="s">
        <v>207</v>
      </c>
      <c r="B140" t="s">
        <v>208</v>
      </c>
      <c r="C140" s="40">
        <v>381.51</v>
      </c>
      <c r="D140" s="40">
        <v>68107.23</v>
      </c>
      <c r="E140" s="40">
        <v>59583.4</v>
      </c>
      <c r="F140" s="16"/>
      <c r="G140" s="16">
        <f t="shared" si="22"/>
        <v>42690.713333333326</v>
      </c>
      <c r="H140" s="14">
        <v>1</v>
      </c>
      <c r="J140" s="16">
        <f t="shared" si="16"/>
        <v>42690.713333333326</v>
      </c>
      <c r="L140" s="3">
        <f t="shared" si="19"/>
        <v>1.1517038250780916E-3</v>
      </c>
      <c r="N140" s="16">
        <f>+L140*(assessment!$J$275*assessment!$F$3)</f>
        <v>35148.864737584823</v>
      </c>
      <c r="P140" s="6">
        <f>+N140/payroll!F140</f>
        <v>4.0873463787046002E-3</v>
      </c>
      <c r="R140" s="16">
        <f>IF(P140&lt;$R$2,N140, +payroll!F140 * $R$2)</f>
        <v>35148.864737584823</v>
      </c>
      <c r="T140" s="5">
        <f t="shared" si="17"/>
        <v>0</v>
      </c>
      <c r="V140">
        <f t="shared" si="18"/>
        <v>1</v>
      </c>
    </row>
    <row r="141" spans="1:22">
      <c r="A141" t="s">
        <v>209</v>
      </c>
      <c r="B141" t="s">
        <v>210</v>
      </c>
      <c r="C141" s="40">
        <v>0</v>
      </c>
      <c r="D141" s="40">
        <v>0</v>
      </c>
      <c r="E141" s="40">
        <v>0</v>
      </c>
      <c r="F141" s="16"/>
      <c r="G141" s="16">
        <f t="shared" si="22"/>
        <v>0</v>
      </c>
      <c r="H141" s="14">
        <v>1</v>
      </c>
      <c r="J141" s="16">
        <f t="shared" si="16"/>
        <v>0</v>
      </c>
      <c r="L141" s="3">
        <f t="shared" si="19"/>
        <v>0</v>
      </c>
      <c r="N141" s="16">
        <f>+L141*(assessment!$J$275*assessment!$F$3)</f>
        <v>0</v>
      </c>
      <c r="P141" s="6">
        <f>+N141/payroll!F141</f>
        <v>0</v>
      </c>
      <c r="R141" s="16">
        <f>IF(P141&lt;$R$2,N141, +payroll!F141 * $R$2)</f>
        <v>0</v>
      </c>
      <c r="T141" s="5">
        <f t="shared" si="17"/>
        <v>0</v>
      </c>
      <c r="V141" t="e">
        <f t="shared" si="18"/>
        <v>#DIV/0!</v>
      </c>
    </row>
    <row r="142" spans="1:22">
      <c r="A142" t="s">
        <v>211</v>
      </c>
      <c r="B142" t="s">
        <v>462</v>
      </c>
      <c r="C142" s="40">
        <v>0</v>
      </c>
      <c r="D142" s="40">
        <v>0</v>
      </c>
      <c r="E142" s="40">
        <v>0</v>
      </c>
      <c r="F142" s="16"/>
      <c r="G142" s="16">
        <f t="shared" si="22"/>
        <v>0</v>
      </c>
      <c r="H142" s="14">
        <v>1</v>
      </c>
      <c r="J142" s="16">
        <f t="shared" si="16"/>
        <v>0</v>
      </c>
      <c r="L142" s="3">
        <f t="shared" si="19"/>
        <v>0</v>
      </c>
      <c r="N142" s="16">
        <f>+L142*(assessment!$J$275*assessment!$F$3)</f>
        <v>0</v>
      </c>
      <c r="P142" s="6">
        <f>+N142/payroll!F142</f>
        <v>0</v>
      </c>
      <c r="R142" s="16">
        <f>IF(P142&lt;$R$2,N142, +payroll!F142 * $R$2)</f>
        <v>0</v>
      </c>
      <c r="T142" s="5">
        <f t="shared" si="17"/>
        <v>0</v>
      </c>
      <c r="V142" t="e">
        <f t="shared" si="18"/>
        <v>#DIV/0!</v>
      </c>
    </row>
    <row r="143" spans="1:22" outlineLevel="1">
      <c r="A143" t="s">
        <v>212</v>
      </c>
      <c r="B143" t="s">
        <v>213</v>
      </c>
      <c r="C143" s="40">
        <v>0</v>
      </c>
      <c r="D143" s="40">
        <v>0</v>
      </c>
      <c r="E143" s="40">
        <v>0</v>
      </c>
      <c r="F143" s="16"/>
      <c r="G143" s="16">
        <f t="shared" si="22"/>
        <v>0</v>
      </c>
      <c r="H143" s="14">
        <v>1</v>
      </c>
      <c r="J143" s="16">
        <f t="shared" si="16"/>
        <v>0</v>
      </c>
      <c r="L143" s="3">
        <f t="shared" si="19"/>
        <v>0</v>
      </c>
      <c r="N143" s="16">
        <f>+L143*(assessment!$J$275*assessment!$F$3)</f>
        <v>0</v>
      </c>
      <c r="P143" s="6">
        <f>+N143/payroll!F143</f>
        <v>0</v>
      </c>
      <c r="R143" s="16">
        <f>IF(P143&lt;$R$2,N143, +payroll!F143 * $R$2)</f>
        <v>0</v>
      </c>
      <c r="T143" s="5">
        <f t="shared" si="17"/>
        <v>0</v>
      </c>
      <c r="V143" t="e">
        <f t="shared" si="18"/>
        <v>#DIV/0!</v>
      </c>
    </row>
    <row r="144" spans="1:22" outlineLevel="1">
      <c r="A144" t="s">
        <v>214</v>
      </c>
      <c r="B144" t="s">
        <v>215</v>
      </c>
      <c r="C144" s="40">
        <v>0</v>
      </c>
      <c r="D144" s="40">
        <v>0</v>
      </c>
      <c r="E144" s="40">
        <v>0</v>
      </c>
      <c r="F144" s="16"/>
      <c r="G144" s="16">
        <f t="shared" si="22"/>
        <v>0</v>
      </c>
      <c r="H144" s="14">
        <v>1</v>
      </c>
      <c r="J144" s="16">
        <f t="shared" si="16"/>
        <v>0</v>
      </c>
      <c r="L144" s="3">
        <f t="shared" si="19"/>
        <v>0</v>
      </c>
      <c r="N144" s="16">
        <f>+L144*(assessment!$J$275*assessment!$F$3)</f>
        <v>0</v>
      </c>
      <c r="P144" s="6">
        <f>+N144/payroll!F144</f>
        <v>0</v>
      </c>
      <c r="R144" s="16">
        <f>IF(P144&lt;$R$2,N144, +payroll!F144 * $R$2)</f>
        <v>0</v>
      </c>
      <c r="T144" s="5">
        <f t="shared" si="17"/>
        <v>0</v>
      </c>
      <c r="V144" t="e">
        <f t="shared" si="18"/>
        <v>#DIV/0!</v>
      </c>
    </row>
    <row r="145" spans="1:22" outlineLevel="1">
      <c r="A145" t="s">
        <v>216</v>
      </c>
      <c r="B145" t="s">
        <v>217</v>
      </c>
      <c r="C145" s="40">
        <v>0</v>
      </c>
      <c r="D145" s="40">
        <v>604.24</v>
      </c>
      <c r="E145" s="40">
        <v>0</v>
      </c>
      <c r="F145" s="16"/>
      <c r="G145" s="16">
        <f t="shared" si="22"/>
        <v>201.41333333333333</v>
      </c>
      <c r="H145" s="14">
        <v>1</v>
      </c>
      <c r="J145" s="16">
        <f t="shared" si="16"/>
        <v>201.41333333333333</v>
      </c>
      <c r="L145" s="3">
        <f t="shared" si="19"/>
        <v>5.4336994701984845E-6</v>
      </c>
      <c r="N145" s="16">
        <f>+L145*(assessment!$J$275*assessment!$F$3)</f>
        <v>165.83114820317871</v>
      </c>
      <c r="P145" s="6">
        <f>+N145/payroll!F145</f>
        <v>1.2890315134905539E-4</v>
      </c>
      <c r="R145" s="16">
        <f>IF(P145&lt;$R$2,N145, +payroll!F145 * $R$2)</f>
        <v>165.83114820317871</v>
      </c>
      <c r="T145" s="5">
        <f t="shared" si="17"/>
        <v>0</v>
      </c>
      <c r="V145">
        <f t="shared" si="18"/>
        <v>1</v>
      </c>
    </row>
    <row r="146" spans="1:22" outlineLevel="1">
      <c r="A146" t="s">
        <v>509</v>
      </c>
      <c r="B146" t="s">
        <v>507</v>
      </c>
      <c r="C146" s="40">
        <v>0</v>
      </c>
      <c r="D146" s="40">
        <v>0</v>
      </c>
      <c r="E146" s="40">
        <v>0</v>
      </c>
      <c r="F146" s="16"/>
      <c r="G146" s="16">
        <f t="shared" si="22"/>
        <v>0</v>
      </c>
      <c r="H146" s="14">
        <v>1</v>
      </c>
      <c r="J146" s="16">
        <f>+G146*H146</f>
        <v>0</v>
      </c>
      <c r="L146" s="3">
        <f t="shared" si="19"/>
        <v>0</v>
      </c>
      <c r="N146" s="16">
        <f>+L146*(assessment!$J$275*assessment!$F$3)</f>
        <v>0</v>
      </c>
      <c r="P146" s="6">
        <f>+N146/payroll!F146</f>
        <v>0</v>
      </c>
      <c r="R146" s="16">
        <f>IF(P146&lt;$R$2,N146, +payroll!F146 * $R$2)</f>
        <v>0</v>
      </c>
      <c r="T146" s="5">
        <f>+N146-R146</f>
        <v>0</v>
      </c>
      <c r="V146" t="e">
        <f>+R146/N146</f>
        <v>#DIV/0!</v>
      </c>
    </row>
    <row r="147" spans="1:22" outlineLevel="1">
      <c r="A147" t="s">
        <v>218</v>
      </c>
      <c r="B147" t="s">
        <v>219</v>
      </c>
      <c r="C147" s="40">
        <v>30935.920000000002</v>
      </c>
      <c r="D147" s="40">
        <v>-30800.92</v>
      </c>
      <c r="E147" s="40">
        <v>6995.29</v>
      </c>
      <c r="F147" s="16"/>
      <c r="G147" s="16">
        <f t="shared" si="22"/>
        <v>2376.7633333333347</v>
      </c>
      <c r="H147" s="14">
        <v>1</v>
      </c>
      <c r="J147" s="16">
        <f t="shared" si="16"/>
        <v>2376.7633333333347</v>
      </c>
      <c r="L147" s="3">
        <f t="shared" si="19"/>
        <v>6.4119973843773296E-5</v>
      </c>
      <c r="N147" s="16">
        <f>+L147*(assessment!$J$275*assessment!$F$3)</f>
        <v>1956.8783558216005</v>
      </c>
      <c r="P147" s="6">
        <f>+N147/payroll!F147</f>
        <v>2.5119729266413066E-3</v>
      </c>
      <c r="R147" s="16">
        <f>IF(P147&lt;$R$2,N147, +payroll!F147 * $R$2)</f>
        <v>1956.8783558216005</v>
      </c>
      <c r="T147" s="5">
        <f t="shared" si="17"/>
        <v>0</v>
      </c>
      <c r="V147">
        <f t="shared" si="18"/>
        <v>1</v>
      </c>
    </row>
    <row r="148" spans="1:22" outlineLevel="1">
      <c r="A148" t="s">
        <v>220</v>
      </c>
      <c r="B148" t="s">
        <v>221</v>
      </c>
      <c r="C148" s="40">
        <v>0</v>
      </c>
      <c r="D148" s="40">
        <v>0</v>
      </c>
      <c r="E148" s="40">
        <v>0</v>
      </c>
      <c r="F148" s="16"/>
      <c r="G148" s="16">
        <f t="shared" si="22"/>
        <v>0</v>
      </c>
      <c r="H148" s="14">
        <v>1</v>
      </c>
      <c r="J148" s="16">
        <f t="shared" si="16"/>
        <v>0</v>
      </c>
      <c r="L148" s="3">
        <f t="shared" si="19"/>
        <v>0</v>
      </c>
      <c r="N148" s="16">
        <f>+L148*(assessment!$J$275*assessment!$F$3)</f>
        <v>0</v>
      </c>
      <c r="P148" s="6">
        <f>+N148/payroll!F148</f>
        <v>0</v>
      </c>
      <c r="R148" s="16">
        <f>IF(P148&lt;$R$2,N148, +payroll!F148 * $R$2)</f>
        <v>0</v>
      </c>
      <c r="T148" s="5">
        <f t="shared" si="17"/>
        <v>0</v>
      </c>
      <c r="V148" t="e">
        <f t="shared" si="18"/>
        <v>#DIV/0!</v>
      </c>
    </row>
    <row r="149" spans="1:22" outlineLevel="1">
      <c r="A149" t="s">
        <v>222</v>
      </c>
      <c r="B149" t="s">
        <v>223</v>
      </c>
      <c r="C149" s="40">
        <v>0</v>
      </c>
      <c r="D149" s="40">
        <v>251.93</v>
      </c>
      <c r="E149" s="40">
        <v>0</v>
      </c>
      <c r="F149" s="16"/>
      <c r="G149" s="16">
        <f t="shared" si="22"/>
        <v>83.976666666666674</v>
      </c>
      <c r="H149" s="14">
        <v>1</v>
      </c>
      <c r="J149" s="16">
        <f t="shared" si="16"/>
        <v>83.976666666666674</v>
      </c>
      <c r="L149" s="3">
        <f t="shared" si="19"/>
        <v>2.2655102401812265E-6</v>
      </c>
      <c r="N149" s="16">
        <f>+L149*(assessment!$J$275*assessment!$F$3)</f>
        <v>69.141137903526442</v>
      </c>
      <c r="P149" s="6">
        <f>+N149/payroll!F149</f>
        <v>6.3028888511187224E-6</v>
      </c>
      <c r="R149" s="16">
        <f>IF(P149&lt;$R$2,N149, +payroll!F149 * $R$2)</f>
        <v>69.141137903526442</v>
      </c>
      <c r="T149" s="5">
        <f t="shared" si="17"/>
        <v>0</v>
      </c>
      <c r="V149">
        <f t="shared" si="18"/>
        <v>1</v>
      </c>
    </row>
    <row r="150" spans="1:22" outlineLevel="1">
      <c r="A150" t="s">
        <v>224</v>
      </c>
      <c r="B150" t="s">
        <v>225</v>
      </c>
      <c r="C150" s="40">
        <v>121686.35999999984</v>
      </c>
      <c r="D150" s="40">
        <v>111273.36</v>
      </c>
      <c r="E150" s="40">
        <v>87748.6</v>
      </c>
      <c r="F150" s="16"/>
      <c r="G150" s="16">
        <f t="shared" si="22"/>
        <v>106902.77333333327</v>
      </c>
      <c r="H150" s="14">
        <v>1</v>
      </c>
      <c r="J150" s="16">
        <f t="shared" si="16"/>
        <v>106902.77333333327</v>
      </c>
      <c r="L150" s="3">
        <f t="shared" si="19"/>
        <v>2.8840073951943682E-3</v>
      </c>
      <c r="N150" s="16">
        <f>+L150*(assessment!$J$275*assessment!$F$3)</f>
        <v>88017.061008725737</v>
      </c>
      <c r="P150" s="6">
        <f>+N150/payroll!F150</f>
        <v>8.6379431064782797E-3</v>
      </c>
      <c r="R150" s="16">
        <f>IF(P150&lt;$R$2,N150, +payroll!F150 * $R$2)</f>
        <v>88017.061008725737</v>
      </c>
      <c r="T150" s="5">
        <f t="shared" si="17"/>
        <v>0</v>
      </c>
      <c r="V150">
        <f t="shared" si="18"/>
        <v>1</v>
      </c>
    </row>
    <row r="151" spans="1:22" outlineLevel="1">
      <c r="A151" t="s">
        <v>226</v>
      </c>
      <c r="B151" t="s">
        <v>227</v>
      </c>
      <c r="C151" s="40">
        <v>19914.599999999999</v>
      </c>
      <c r="D151" s="40">
        <v>52255.17</v>
      </c>
      <c r="E151" s="40">
        <v>-31260.44</v>
      </c>
      <c r="F151" s="16"/>
      <c r="G151" s="16">
        <f t="shared" si="22"/>
        <v>13636.443333333329</v>
      </c>
      <c r="H151" s="14">
        <v>1</v>
      </c>
      <c r="J151" s="16">
        <f t="shared" si="16"/>
        <v>13636.443333333329</v>
      </c>
      <c r="L151" s="3">
        <f t="shared" si="19"/>
        <v>3.678819752865995E-4</v>
      </c>
      <c r="N151" s="16">
        <f>+L151*(assessment!$J$275*assessment!$F$3)</f>
        <v>11227.395018738816</v>
      </c>
      <c r="P151" s="6">
        <f>+N151/payroll!F151</f>
        <v>3.887503694952341E-3</v>
      </c>
      <c r="R151" s="16">
        <f>IF(P151&lt;$R$2,N151, +payroll!F151 * $R$2)</f>
        <v>11227.395018738816</v>
      </c>
      <c r="T151" s="5">
        <f t="shared" si="17"/>
        <v>0</v>
      </c>
      <c r="V151">
        <f t="shared" si="18"/>
        <v>1</v>
      </c>
    </row>
    <row r="152" spans="1:22" outlineLevel="1">
      <c r="A152" t="s">
        <v>228</v>
      </c>
      <c r="B152" t="s">
        <v>229</v>
      </c>
      <c r="C152" s="40">
        <v>150</v>
      </c>
      <c r="D152" s="40">
        <v>13077.03</v>
      </c>
      <c r="E152" s="40">
        <v>72.48</v>
      </c>
      <c r="F152" s="16"/>
      <c r="G152" s="16">
        <f t="shared" si="22"/>
        <v>4433.17</v>
      </c>
      <c r="H152" s="14">
        <v>1</v>
      </c>
      <c r="J152" s="16">
        <f t="shared" si="16"/>
        <v>4433.17</v>
      </c>
      <c r="L152" s="3">
        <f t="shared" si="19"/>
        <v>1.1959741235419609E-4</v>
      </c>
      <c r="N152" s="16">
        <f>+L152*(assessment!$J$275*assessment!$F$3)</f>
        <v>3649.9950579896358</v>
      </c>
      <c r="P152" s="6">
        <f>+N152/payroll!F152</f>
        <v>1.4594937153482833E-3</v>
      </c>
      <c r="R152" s="16">
        <f>IF(P152&lt;$R$2,N152, +payroll!F152 * $R$2)</f>
        <v>3649.9950579896358</v>
      </c>
      <c r="T152" s="5">
        <f t="shared" si="17"/>
        <v>0</v>
      </c>
      <c r="V152">
        <f t="shared" si="18"/>
        <v>1</v>
      </c>
    </row>
    <row r="153" spans="1:22" outlineLevel="1">
      <c r="A153" t="s">
        <v>230</v>
      </c>
      <c r="B153" t="s">
        <v>231</v>
      </c>
      <c r="C153" s="40">
        <v>0</v>
      </c>
      <c r="D153" s="40">
        <v>0</v>
      </c>
      <c r="E153" s="40">
        <v>749.58</v>
      </c>
      <c r="F153" s="16"/>
      <c r="G153" s="16">
        <f t="shared" si="22"/>
        <v>249.86</v>
      </c>
      <c r="H153" s="14">
        <v>1</v>
      </c>
      <c r="J153" s="16">
        <f t="shared" si="16"/>
        <v>249.86</v>
      </c>
      <c r="L153" s="3">
        <f t="shared" si="19"/>
        <v>6.740686563073249E-6</v>
      </c>
      <c r="N153" s="16">
        <f>+L153*(assessment!$J$275*assessment!$F$3)</f>
        <v>205.71910510747171</v>
      </c>
      <c r="P153" s="6">
        <f>+N153/payroll!F153</f>
        <v>1.5336798519574265E-4</v>
      </c>
      <c r="R153" s="16">
        <f>IF(P153&lt;$R$2,N153, +payroll!F153 * $R$2)</f>
        <v>205.71910510747171</v>
      </c>
      <c r="T153" s="5">
        <f t="shared" si="17"/>
        <v>0</v>
      </c>
      <c r="V153">
        <f t="shared" si="18"/>
        <v>1</v>
      </c>
    </row>
    <row r="154" spans="1:22" outlineLevel="1">
      <c r="A154" t="s">
        <v>232</v>
      </c>
      <c r="B154" t="s">
        <v>233</v>
      </c>
      <c r="C154" s="40">
        <v>0</v>
      </c>
      <c r="D154" s="40">
        <v>1162.6199999999999</v>
      </c>
      <c r="E154" s="40">
        <v>0</v>
      </c>
      <c r="F154" s="16"/>
      <c r="G154" s="16">
        <f t="shared" si="22"/>
        <v>387.53999999999996</v>
      </c>
      <c r="H154" s="14">
        <v>1</v>
      </c>
      <c r="J154" s="16">
        <f t="shared" si="16"/>
        <v>387.53999999999996</v>
      </c>
      <c r="L154" s="3">
        <f t="shared" si="19"/>
        <v>1.0454997481203101E-5</v>
      </c>
      <c r="N154" s="16">
        <f>+L154*(assessment!$J$275*assessment!$F$3)</f>
        <v>319.07621065136311</v>
      </c>
      <c r="P154" s="6">
        <f>+N154/payroll!F154</f>
        <v>3.0891111208374982E-4</v>
      </c>
      <c r="R154" s="16">
        <f>IF(P154&lt;$R$2,N154, +payroll!F154 * $R$2)</f>
        <v>319.07621065136311</v>
      </c>
      <c r="T154" s="5">
        <f t="shared" si="17"/>
        <v>0</v>
      </c>
      <c r="V154">
        <f t="shared" si="18"/>
        <v>1</v>
      </c>
    </row>
    <row r="155" spans="1:22" outlineLevel="1">
      <c r="A155" t="s">
        <v>234</v>
      </c>
      <c r="B155" t="s">
        <v>235</v>
      </c>
      <c r="C155" s="40">
        <v>0</v>
      </c>
      <c r="D155" s="40">
        <v>7.9</v>
      </c>
      <c r="E155" s="40">
        <v>0</v>
      </c>
      <c r="F155" s="16"/>
      <c r="G155" s="16">
        <f t="shared" si="22"/>
        <v>2.6333333333333333</v>
      </c>
      <c r="H155" s="14">
        <v>1</v>
      </c>
      <c r="J155" s="16">
        <f t="shared" si="16"/>
        <v>2.6333333333333333</v>
      </c>
      <c r="L155" s="3">
        <f t="shared" si="19"/>
        <v>7.1041681806183013E-8</v>
      </c>
      <c r="N155" s="16">
        <f>+L155*(assessment!$J$275*assessment!$F$3)</f>
        <v>2.1681220554831055</v>
      </c>
      <c r="P155" s="6">
        <f>+N155/payroll!F155</f>
        <v>8.0176069781630041E-7</v>
      </c>
      <c r="R155" s="16">
        <f>IF(P155&lt;$R$2,N155, +payroll!F155 * $R$2)</f>
        <v>2.1681220554831055</v>
      </c>
      <c r="T155" s="5">
        <f t="shared" si="17"/>
        <v>0</v>
      </c>
      <c r="V155">
        <f t="shared" si="18"/>
        <v>1</v>
      </c>
    </row>
    <row r="156" spans="1:22" outlineLevel="1">
      <c r="A156" t="s">
        <v>236</v>
      </c>
      <c r="B156" t="s">
        <v>237</v>
      </c>
      <c r="C156" s="40">
        <v>4508.3399999999992</v>
      </c>
      <c r="D156" s="40">
        <v>94.35</v>
      </c>
      <c r="E156" s="40">
        <v>0</v>
      </c>
      <c r="F156" s="16"/>
      <c r="G156" s="16">
        <f t="shared" si="22"/>
        <v>1534.2299999999998</v>
      </c>
      <c r="H156" s="14">
        <v>1</v>
      </c>
      <c r="J156" s="16">
        <f t="shared" si="16"/>
        <v>1534.2299999999998</v>
      </c>
      <c r="L156" s="3">
        <f t="shared" si="19"/>
        <v>4.1390232712974747E-5</v>
      </c>
      <c r="N156" s="16">
        <f>+L156*(assessment!$J$275*assessment!$F$3)</f>
        <v>1263.1890763989286</v>
      </c>
      <c r="P156" s="6">
        <f>+N156/payroll!F156</f>
        <v>2.6021750190556342E-4</v>
      </c>
      <c r="R156" s="16">
        <f>IF(P156&lt;$R$2,N156, +payroll!F156 * $R$2)</f>
        <v>1263.1890763989286</v>
      </c>
      <c r="T156" s="5">
        <f t="shared" si="17"/>
        <v>0</v>
      </c>
      <c r="V156">
        <f t="shared" si="18"/>
        <v>1</v>
      </c>
    </row>
    <row r="157" spans="1:22" outlineLevel="1">
      <c r="A157" t="s">
        <v>238</v>
      </c>
      <c r="B157" t="s">
        <v>239</v>
      </c>
      <c r="C157" s="40">
        <v>2689.2400000000002</v>
      </c>
      <c r="D157" s="40">
        <v>7.9</v>
      </c>
      <c r="E157" s="40">
        <v>0</v>
      </c>
      <c r="F157" s="16"/>
      <c r="G157" s="16">
        <f t="shared" si="22"/>
        <v>899.04666666666674</v>
      </c>
      <c r="H157" s="14">
        <v>1</v>
      </c>
      <c r="J157" s="16">
        <f t="shared" si="16"/>
        <v>899.04666666666674</v>
      </c>
      <c r="L157" s="3">
        <f t="shared" si="19"/>
        <v>2.4254349578066898E-5</v>
      </c>
      <c r="N157" s="16">
        <f>+L157*(assessment!$J$275*assessment!$F$3)</f>
        <v>740.21882540831712</v>
      </c>
      <c r="P157" s="6">
        <f>+N157/payroll!F157</f>
        <v>2.3832366722354519E-4</v>
      </c>
      <c r="R157" s="16">
        <f>IF(P157&lt;$R$2,N157, +payroll!F157 * $R$2)</f>
        <v>740.21882540831712</v>
      </c>
      <c r="T157" s="5">
        <f t="shared" si="17"/>
        <v>0</v>
      </c>
      <c r="V157">
        <f t="shared" si="18"/>
        <v>1</v>
      </c>
    </row>
    <row r="158" spans="1:22" outlineLevel="1">
      <c r="A158" t="s">
        <v>240</v>
      </c>
      <c r="B158" t="s">
        <v>241</v>
      </c>
      <c r="C158" s="40">
        <v>214.42</v>
      </c>
      <c r="D158" s="40">
        <v>0</v>
      </c>
      <c r="E158" s="40">
        <v>0</v>
      </c>
      <c r="F158" s="16"/>
      <c r="G158" s="16">
        <f t="shared" si="22"/>
        <v>71.473333333333329</v>
      </c>
      <c r="H158" s="14">
        <v>1</v>
      </c>
      <c r="J158" s="16">
        <f t="shared" si="16"/>
        <v>71.473333333333329</v>
      </c>
      <c r="L158" s="3">
        <f t="shared" si="19"/>
        <v>1.9281971408711092E-6</v>
      </c>
      <c r="N158" s="16">
        <f>+L158*(assessment!$J$275*assessment!$F$3)</f>
        <v>58.846674827428807</v>
      </c>
      <c r="P158" s="6">
        <f>+N158/payroll!F158</f>
        <v>1.2658975115338914E-4</v>
      </c>
      <c r="R158" s="16">
        <f>IF(P158&lt;$R$2,N158, +payroll!F158 * $R$2)</f>
        <v>58.846674827428807</v>
      </c>
      <c r="T158" s="5">
        <f t="shared" si="17"/>
        <v>0</v>
      </c>
      <c r="V158">
        <f t="shared" si="18"/>
        <v>1</v>
      </c>
    </row>
    <row r="159" spans="1:22" outlineLevel="1">
      <c r="A159" t="s">
        <v>242</v>
      </c>
      <c r="B159" t="s">
        <v>243</v>
      </c>
      <c r="C159" s="40">
        <v>0</v>
      </c>
      <c r="D159" s="40">
        <v>0</v>
      </c>
      <c r="E159" s="40">
        <v>0</v>
      </c>
      <c r="F159" s="16"/>
      <c r="G159" s="16">
        <f t="shared" si="22"/>
        <v>0</v>
      </c>
      <c r="H159" s="14">
        <v>1</v>
      </c>
      <c r="J159" s="16">
        <f t="shared" si="16"/>
        <v>0</v>
      </c>
      <c r="L159" s="3">
        <f t="shared" si="19"/>
        <v>0</v>
      </c>
      <c r="N159" s="16">
        <f>+L159*(assessment!$J$275*assessment!$F$3)</f>
        <v>0</v>
      </c>
      <c r="P159" s="6">
        <f>+N159/payroll!F159</f>
        <v>0</v>
      </c>
      <c r="R159" s="16">
        <f>IF(P159&lt;$R$2,N159, +payroll!F159 * $R$2)</f>
        <v>0</v>
      </c>
      <c r="T159" s="5">
        <f t="shared" si="17"/>
        <v>0</v>
      </c>
      <c r="V159" t="e">
        <f t="shared" si="18"/>
        <v>#DIV/0!</v>
      </c>
    </row>
    <row r="160" spans="1:22" outlineLevel="1">
      <c r="A160" t="s">
        <v>244</v>
      </c>
      <c r="B160" t="s">
        <v>245</v>
      </c>
      <c r="C160" s="40">
        <v>0</v>
      </c>
      <c r="D160" s="40">
        <v>0</v>
      </c>
      <c r="E160" s="40">
        <v>0</v>
      </c>
      <c r="F160" s="16"/>
      <c r="G160" s="16">
        <f t="shared" si="22"/>
        <v>0</v>
      </c>
      <c r="H160" s="14">
        <v>1</v>
      </c>
      <c r="J160" s="16">
        <f t="shared" si="16"/>
        <v>0</v>
      </c>
      <c r="L160" s="3">
        <f t="shared" si="19"/>
        <v>0</v>
      </c>
      <c r="N160" s="16">
        <f>+L160*(assessment!$J$275*assessment!$F$3)</f>
        <v>0</v>
      </c>
      <c r="P160" s="6">
        <f>+N160/payroll!F160</f>
        <v>0</v>
      </c>
      <c r="R160" s="16">
        <f>IF(P160&lt;$R$2,N160, +payroll!F160 * $R$2)</f>
        <v>0</v>
      </c>
      <c r="T160" s="5">
        <f t="shared" si="17"/>
        <v>0</v>
      </c>
      <c r="V160" t="e">
        <f t="shared" si="18"/>
        <v>#DIV/0!</v>
      </c>
    </row>
    <row r="161" spans="1:22" outlineLevel="1">
      <c r="A161" t="s">
        <v>246</v>
      </c>
      <c r="B161" t="s">
        <v>247</v>
      </c>
      <c r="C161" s="40">
        <v>22.67</v>
      </c>
      <c r="D161" s="40">
        <v>327.96</v>
      </c>
      <c r="E161" s="40">
        <v>1971.1</v>
      </c>
      <c r="F161" s="16"/>
      <c r="G161" s="16">
        <f t="shared" si="22"/>
        <v>773.91</v>
      </c>
      <c r="H161" s="14">
        <v>1</v>
      </c>
      <c r="J161" s="16">
        <f t="shared" si="16"/>
        <v>773.91</v>
      </c>
      <c r="L161" s="3">
        <f t="shared" si="19"/>
        <v>2.0878430873401176E-5</v>
      </c>
      <c r="N161" s="16">
        <f>+L161*(assessment!$J$275*assessment!$F$3)</f>
        <v>637.18911644010018</v>
      </c>
      <c r="P161" s="6">
        <f>+N161/payroll!F161</f>
        <v>2.7504808378108657E-4</v>
      </c>
      <c r="R161" s="16">
        <f>IF(P161&lt;$R$2,N161, +payroll!F161 * $R$2)</f>
        <v>637.18911644010018</v>
      </c>
      <c r="T161" s="5">
        <f t="shared" si="17"/>
        <v>0</v>
      </c>
      <c r="V161">
        <f t="shared" si="18"/>
        <v>1</v>
      </c>
    </row>
    <row r="162" spans="1:22" outlineLevel="1">
      <c r="A162" t="s">
        <v>248</v>
      </c>
      <c r="B162" t="s">
        <v>249</v>
      </c>
      <c r="C162" s="40">
        <v>0</v>
      </c>
      <c r="D162" s="40">
        <v>0</v>
      </c>
      <c r="E162" s="40">
        <v>0</v>
      </c>
      <c r="F162" s="16"/>
      <c r="G162" s="16">
        <f t="shared" si="22"/>
        <v>0</v>
      </c>
      <c r="H162" s="14">
        <v>1</v>
      </c>
      <c r="J162" s="16">
        <f t="shared" si="16"/>
        <v>0</v>
      </c>
      <c r="L162" s="3">
        <f t="shared" si="19"/>
        <v>0</v>
      </c>
      <c r="N162" s="16">
        <f>+L162*(assessment!$J$275*assessment!$F$3)</f>
        <v>0</v>
      </c>
      <c r="P162" s="6">
        <f>+N162/payroll!F162</f>
        <v>0</v>
      </c>
      <c r="R162" s="16">
        <f>IF(P162&lt;$R$2,N162, +payroll!F162 * $R$2)</f>
        <v>0</v>
      </c>
      <c r="T162" s="5">
        <f t="shared" si="17"/>
        <v>0</v>
      </c>
      <c r="V162" t="e">
        <f t="shared" si="18"/>
        <v>#DIV/0!</v>
      </c>
    </row>
    <row r="163" spans="1:22" outlineLevel="1">
      <c r="A163" t="s">
        <v>250</v>
      </c>
      <c r="B163" t="s">
        <v>251</v>
      </c>
      <c r="C163" s="40">
        <v>0</v>
      </c>
      <c r="D163" s="40">
        <v>0</v>
      </c>
      <c r="E163" s="40">
        <v>0</v>
      </c>
      <c r="F163" s="16"/>
      <c r="G163" s="16">
        <f t="shared" si="22"/>
        <v>0</v>
      </c>
      <c r="H163" s="14">
        <v>1</v>
      </c>
      <c r="J163" s="16">
        <f t="shared" si="16"/>
        <v>0</v>
      </c>
      <c r="L163" s="3">
        <f t="shared" si="19"/>
        <v>0</v>
      </c>
      <c r="N163" s="16">
        <f>+L163*(assessment!$J$275*assessment!$F$3)</f>
        <v>0</v>
      </c>
      <c r="P163" s="6">
        <f>+N163/payroll!F163</f>
        <v>0</v>
      </c>
      <c r="R163" s="16">
        <f>IF(P163&lt;$R$2,N163, +payroll!F163 * $R$2)</f>
        <v>0</v>
      </c>
      <c r="T163" s="5">
        <f t="shared" si="17"/>
        <v>0</v>
      </c>
      <c r="V163" t="e">
        <f t="shared" si="18"/>
        <v>#DIV/0!</v>
      </c>
    </row>
    <row r="164" spans="1:22" outlineLevel="1">
      <c r="A164" t="s">
        <v>252</v>
      </c>
      <c r="B164" t="s">
        <v>253</v>
      </c>
      <c r="C164" s="40">
        <v>0</v>
      </c>
      <c r="D164" s="40">
        <v>0</v>
      </c>
      <c r="E164" s="40">
        <v>753.91</v>
      </c>
      <c r="F164" s="16"/>
      <c r="G164" s="16">
        <f t="shared" si="22"/>
        <v>251.30333333333331</v>
      </c>
      <c r="H164" s="14">
        <v>1</v>
      </c>
      <c r="J164" s="16">
        <f t="shared" si="16"/>
        <v>251.30333333333331</v>
      </c>
      <c r="L164" s="3">
        <f t="shared" si="19"/>
        <v>6.7796245987973967E-6</v>
      </c>
      <c r="N164" s="16">
        <f>+L164*(assessment!$J$275*assessment!$F$3)</f>
        <v>206.90745555054028</v>
      </c>
      <c r="P164" s="6">
        <f>+N164/payroll!F164</f>
        <v>9.6726349635219914E-4</v>
      </c>
      <c r="R164" s="16">
        <f>IF(P164&lt;$R$2,N164, +payroll!F164 * $R$2)</f>
        <v>206.90745555054028</v>
      </c>
      <c r="T164" s="5">
        <f t="shared" si="17"/>
        <v>0</v>
      </c>
      <c r="V164">
        <f t="shared" si="18"/>
        <v>1</v>
      </c>
    </row>
    <row r="165" spans="1:22" outlineLevel="1">
      <c r="A165" t="s">
        <v>500</v>
      </c>
      <c r="B165" t="s">
        <v>501</v>
      </c>
      <c r="C165" s="40">
        <v>0</v>
      </c>
      <c r="D165" s="40">
        <v>0</v>
      </c>
      <c r="E165" s="40">
        <v>0</v>
      </c>
      <c r="F165" s="16"/>
      <c r="G165" s="16">
        <f t="shared" si="22"/>
        <v>0</v>
      </c>
      <c r="H165" s="14">
        <v>1</v>
      </c>
      <c r="J165" s="16">
        <f>+G165*H165</f>
        <v>0</v>
      </c>
      <c r="L165" s="3">
        <f t="shared" si="19"/>
        <v>0</v>
      </c>
      <c r="N165" s="16">
        <f>+L165*(assessment!$J$275*assessment!$F$3)</f>
        <v>0</v>
      </c>
      <c r="P165" s="6">
        <f>+N165/payroll!F165</f>
        <v>0</v>
      </c>
      <c r="R165" s="16">
        <f>IF(P165&lt;$R$2,N165, +payroll!F165 * $R$2)</f>
        <v>0</v>
      </c>
      <c r="T165" s="5">
        <f>+N165-R165</f>
        <v>0</v>
      </c>
      <c r="V165" t="e">
        <f t="shared" si="18"/>
        <v>#DIV/0!</v>
      </c>
    </row>
    <row r="166" spans="1:22" outlineLevel="1">
      <c r="A166" t="s">
        <v>254</v>
      </c>
      <c r="B166" t="s">
        <v>255</v>
      </c>
      <c r="C166" s="40">
        <v>42985.3</v>
      </c>
      <c r="D166" s="40">
        <v>23935.64</v>
      </c>
      <c r="E166" s="40">
        <v>13914.57</v>
      </c>
      <c r="F166" s="16"/>
      <c r="G166" s="16">
        <f t="shared" si="22"/>
        <v>26945.170000000002</v>
      </c>
      <c r="H166" s="14">
        <v>1</v>
      </c>
      <c r="J166" s="16">
        <f t="shared" si="16"/>
        <v>26945.170000000002</v>
      </c>
      <c r="L166" s="3">
        <f t="shared" si="19"/>
        <v>7.2692285823550964E-4</v>
      </c>
      <c r="N166" s="16">
        <f>+L166*(assessment!$J$275*assessment!$F$3)</f>
        <v>22184.968619901923</v>
      </c>
      <c r="P166" s="6">
        <f>+N166/payroll!F166</f>
        <v>1.5568932263073834E-3</v>
      </c>
      <c r="R166" s="16">
        <f>IF(P166&lt;$R$2,N166, +payroll!F166 * $R$2)</f>
        <v>22184.968619901923</v>
      </c>
      <c r="T166" s="5">
        <f t="shared" si="17"/>
        <v>0</v>
      </c>
      <c r="V166">
        <f t="shared" si="18"/>
        <v>1</v>
      </c>
    </row>
    <row r="167" spans="1:22" outlineLevel="1">
      <c r="A167" t="s">
        <v>256</v>
      </c>
      <c r="B167" t="s">
        <v>257</v>
      </c>
      <c r="C167" s="40">
        <v>0</v>
      </c>
      <c r="D167" s="40">
        <v>0</v>
      </c>
      <c r="E167" s="40">
        <v>0</v>
      </c>
      <c r="F167" s="16"/>
      <c r="G167" s="16">
        <f t="shared" si="22"/>
        <v>0</v>
      </c>
      <c r="H167" s="14">
        <v>1</v>
      </c>
      <c r="J167" s="16">
        <f t="shared" si="16"/>
        <v>0</v>
      </c>
      <c r="L167" s="3">
        <f t="shared" ref="L167:L198" si="23">+J167/$J$267</f>
        <v>0</v>
      </c>
      <c r="N167" s="16">
        <f>+L167*(assessment!$J$275*assessment!$F$3)</f>
        <v>0</v>
      </c>
      <c r="P167" s="6">
        <f>+N167/payroll!F167</f>
        <v>0</v>
      </c>
      <c r="R167" s="16">
        <f>IF(P167&lt;$R$2,N167, +payroll!F167 * $R$2)</f>
        <v>0</v>
      </c>
      <c r="T167" s="5">
        <f t="shared" si="17"/>
        <v>0</v>
      </c>
      <c r="V167" t="e">
        <f t="shared" si="18"/>
        <v>#DIV/0!</v>
      </c>
    </row>
    <row r="168" spans="1:22" outlineLevel="1">
      <c r="A168" t="s">
        <v>258</v>
      </c>
      <c r="B168" t="s">
        <v>259</v>
      </c>
      <c r="C168" s="40">
        <v>0</v>
      </c>
      <c r="D168" s="40">
        <v>0</v>
      </c>
      <c r="E168" s="40">
        <v>0</v>
      </c>
      <c r="F168" s="16"/>
      <c r="G168" s="16">
        <f t="shared" si="22"/>
        <v>0</v>
      </c>
      <c r="H168" s="14">
        <v>1</v>
      </c>
      <c r="J168" s="16">
        <f t="shared" ref="J168:J231" si="24">+G168*H168</f>
        <v>0</v>
      </c>
      <c r="L168" s="3">
        <f t="shared" si="23"/>
        <v>0</v>
      </c>
      <c r="N168" s="16">
        <f>+L168*(assessment!$J$275*assessment!$F$3)</f>
        <v>0</v>
      </c>
      <c r="P168" s="6">
        <f>+N168/payroll!F168</f>
        <v>0</v>
      </c>
      <c r="R168" s="16">
        <f>IF(P168&lt;$R$2,N168, +payroll!F168 * $R$2)</f>
        <v>0</v>
      </c>
      <c r="T168" s="5">
        <f t="shared" ref="T168:T231" si="25">+N168-R168</f>
        <v>0</v>
      </c>
      <c r="V168" t="e">
        <f t="shared" ref="V168:V231" si="26">+R168/N168</f>
        <v>#DIV/0!</v>
      </c>
    </row>
    <row r="169" spans="1:22" outlineLevel="1">
      <c r="A169" t="s">
        <v>260</v>
      </c>
      <c r="B169" t="s">
        <v>261</v>
      </c>
      <c r="C169" s="40">
        <v>1571.7400000000002</v>
      </c>
      <c r="D169" s="40">
        <v>0</v>
      </c>
      <c r="E169" s="40">
        <v>0</v>
      </c>
      <c r="F169" s="16"/>
      <c r="G169" s="16">
        <f t="shared" si="22"/>
        <v>523.91333333333341</v>
      </c>
      <c r="H169" s="14">
        <v>1</v>
      </c>
      <c r="J169" s="16">
        <f t="shared" si="24"/>
        <v>523.91333333333341</v>
      </c>
      <c r="L169" s="3">
        <f t="shared" si="23"/>
        <v>1.413405733696837E-5</v>
      </c>
      <c r="N169" s="16">
        <f>+L169*(assessment!$J$275*assessment!$F$3)</f>
        <v>431.35748854240728</v>
      </c>
      <c r="P169" s="6">
        <f>+N169/payroll!F169</f>
        <v>2.2290437690209385E-4</v>
      </c>
      <c r="R169" s="16">
        <f>IF(P169&lt;$R$2,N169, +payroll!F169 * $R$2)</f>
        <v>431.35748854240728</v>
      </c>
      <c r="T169" s="5">
        <f t="shared" si="25"/>
        <v>0</v>
      </c>
      <c r="V169">
        <f t="shared" si="26"/>
        <v>1</v>
      </c>
    </row>
    <row r="170" spans="1:22" outlineLevel="1">
      <c r="A170" t="s">
        <v>262</v>
      </c>
      <c r="B170" t="s">
        <v>263</v>
      </c>
      <c r="C170" s="40">
        <v>0</v>
      </c>
      <c r="D170" s="40">
        <v>0</v>
      </c>
      <c r="E170" s="40">
        <v>0</v>
      </c>
      <c r="F170" s="16"/>
      <c r="G170" s="16">
        <f t="shared" si="22"/>
        <v>0</v>
      </c>
      <c r="H170" s="14">
        <v>1</v>
      </c>
      <c r="J170" s="16">
        <f t="shared" si="24"/>
        <v>0</v>
      </c>
      <c r="L170" s="3">
        <f t="shared" si="23"/>
        <v>0</v>
      </c>
      <c r="N170" s="16">
        <f>+L170*(assessment!$J$275*assessment!$F$3)</f>
        <v>0</v>
      </c>
      <c r="P170" s="6">
        <f>+N170/payroll!F170</f>
        <v>0</v>
      </c>
      <c r="R170" s="16">
        <f>IF(P170&lt;$R$2,N170, +payroll!F170 * $R$2)</f>
        <v>0</v>
      </c>
      <c r="T170" s="5">
        <f t="shared" si="25"/>
        <v>0</v>
      </c>
      <c r="V170" t="e">
        <f t="shared" si="26"/>
        <v>#DIV/0!</v>
      </c>
    </row>
    <row r="171" spans="1:22" outlineLevel="1">
      <c r="A171" t="s">
        <v>264</v>
      </c>
      <c r="B171" t="s">
        <v>265</v>
      </c>
      <c r="C171" s="40">
        <v>0</v>
      </c>
      <c r="D171" s="40">
        <v>1439.84</v>
      </c>
      <c r="E171" s="40">
        <v>243.65</v>
      </c>
      <c r="F171" s="16"/>
      <c r="G171" s="16">
        <f t="shared" si="22"/>
        <v>561.1633333333333</v>
      </c>
      <c r="H171" s="14">
        <v>1</v>
      </c>
      <c r="J171" s="16">
        <f t="shared" si="24"/>
        <v>561.1633333333333</v>
      </c>
      <c r="L171" s="3">
        <f t="shared" si="23"/>
        <v>1.5138982392897601E-5</v>
      </c>
      <c r="N171" s="16">
        <f>+L171*(assessment!$J$275*assessment!$F$3)</f>
        <v>462.02681002344985</v>
      </c>
      <c r="P171" s="6">
        <f>+N171/payroll!F171</f>
        <v>3.5138706542636543E-4</v>
      </c>
      <c r="R171" s="16">
        <f>IF(P171&lt;$R$2,N171, +payroll!F171 * $R$2)</f>
        <v>462.02681002344985</v>
      </c>
      <c r="T171" s="5">
        <f t="shared" si="25"/>
        <v>0</v>
      </c>
      <c r="V171">
        <f t="shared" si="26"/>
        <v>1</v>
      </c>
    </row>
    <row r="172" spans="1:22" outlineLevel="1">
      <c r="A172" t="s">
        <v>266</v>
      </c>
      <c r="B172" t="s">
        <v>267</v>
      </c>
      <c r="C172" s="40">
        <v>0</v>
      </c>
      <c r="D172" s="40">
        <v>0</v>
      </c>
      <c r="E172" s="40">
        <v>0</v>
      </c>
      <c r="F172" s="16"/>
      <c r="G172" s="16">
        <f t="shared" si="22"/>
        <v>0</v>
      </c>
      <c r="H172" s="14">
        <v>1</v>
      </c>
      <c r="J172" s="16">
        <f t="shared" si="24"/>
        <v>0</v>
      </c>
      <c r="L172" s="3">
        <f t="shared" si="23"/>
        <v>0</v>
      </c>
      <c r="N172" s="16">
        <f>+L172*(assessment!$J$275*assessment!$F$3)</f>
        <v>0</v>
      </c>
      <c r="P172" s="6">
        <f>+N172/payroll!F172</f>
        <v>0</v>
      </c>
      <c r="R172" s="16">
        <f>IF(P172&lt;$R$2,N172, +payroll!F172 * $R$2)</f>
        <v>0</v>
      </c>
      <c r="T172" s="5">
        <f t="shared" si="25"/>
        <v>0</v>
      </c>
      <c r="V172" t="e">
        <f t="shared" si="26"/>
        <v>#DIV/0!</v>
      </c>
    </row>
    <row r="173" spans="1:22" outlineLevel="1">
      <c r="A173" t="s">
        <v>268</v>
      </c>
      <c r="B173" t="s">
        <v>269</v>
      </c>
      <c r="C173" s="40">
        <v>118604.35000000006</v>
      </c>
      <c r="D173" s="40">
        <v>69150.289999999994</v>
      </c>
      <c r="E173" s="40">
        <v>63005.18</v>
      </c>
      <c r="F173" s="16"/>
      <c r="G173" s="16">
        <f t="shared" si="22"/>
        <v>83586.606666666688</v>
      </c>
      <c r="H173" s="14">
        <v>1</v>
      </c>
      <c r="J173" s="16">
        <f t="shared" si="24"/>
        <v>83586.606666666688</v>
      </c>
      <c r="L173" s="3">
        <f t="shared" si="23"/>
        <v>2.2549872585083206E-3</v>
      </c>
      <c r="N173" s="16">
        <f>+L173*(assessment!$J$275*assessment!$F$3)</f>
        <v>68819.986882401747</v>
      </c>
      <c r="P173" s="6">
        <f>+N173/payroll!F173</f>
        <v>1.6752018532295493E-2</v>
      </c>
      <c r="R173" s="16">
        <f>IF(P173&lt;$R$2,N173, +payroll!F173 * $R$2)</f>
        <v>68819.986882401747</v>
      </c>
      <c r="T173" s="5">
        <f t="shared" si="25"/>
        <v>0</v>
      </c>
      <c r="V173">
        <f t="shared" si="26"/>
        <v>1</v>
      </c>
    </row>
    <row r="174" spans="1:22" outlineLevel="1">
      <c r="A174" t="s">
        <v>270</v>
      </c>
      <c r="B174" t="s">
        <v>271</v>
      </c>
      <c r="C174" s="40">
        <v>0</v>
      </c>
      <c r="D174" s="40">
        <v>0</v>
      </c>
      <c r="E174" s="40">
        <v>0</v>
      </c>
      <c r="F174" s="16"/>
      <c r="G174" s="16">
        <f t="shared" si="22"/>
        <v>0</v>
      </c>
      <c r="H174" s="14">
        <v>1</v>
      </c>
      <c r="J174" s="16">
        <f t="shared" si="24"/>
        <v>0</v>
      </c>
      <c r="L174" s="3">
        <f t="shared" si="23"/>
        <v>0</v>
      </c>
      <c r="N174" s="16">
        <f>+L174*(assessment!$J$275*assessment!$F$3)</f>
        <v>0</v>
      </c>
      <c r="P174" s="6">
        <f>+N174/payroll!F174</f>
        <v>0</v>
      </c>
      <c r="R174" s="16">
        <f>IF(P174&lt;$R$2,N174, +payroll!F174 * $R$2)</f>
        <v>0</v>
      </c>
      <c r="T174" s="5">
        <f t="shared" si="25"/>
        <v>0</v>
      </c>
      <c r="V174" t="e">
        <f t="shared" si="26"/>
        <v>#DIV/0!</v>
      </c>
    </row>
    <row r="175" spans="1:22" outlineLevel="1">
      <c r="A175" t="s">
        <v>272</v>
      </c>
      <c r="B175" t="s">
        <v>273</v>
      </c>
      <c r="C175" s="40">
        <v>0</v>
      </c>
      <c r="D175" s="40">
        <v>0</v>
      </c>
      <c r="E175" s="40">
        <v>0</v>
      </c>
      <c r="F175" s="16"/>
      <c r="G175" s="16">
        <f t="shared" si="22"/>
        <v>0</v>
      </c>
      <c r="H175" s="14">
        <v>1</v>
      </c>
      <c r="J175" s="16">
        <f t="shared" si="24"/>
        <v>0</v>
      </c>
      <c r="L175" s="3">
        <f t="shared" si="23"/>
        <v>0</v>
      </c>
      <c r="N175" s="16">
        <f>+L175*(assessment!$J$275*assessment!$F$3)</f>
        <v>0</v>
      </c>
      <c r="P175" s="6">
        <f>+N175/payroll!F175</f>
        <v>0</v>
      </c>
      <c r="R175" s="16">
        <f>IF(P175&lt;$R$2,N175, +payroll!F175 * $R$2)</f>
        <v>0</v>
      </c>
      <c r="T175" s="5">
        <f t="shared" si="25"/>
        <v>0</v>
      </c>
      <c r="V175" t="e">
        <f t="shared" si="26"/>
        <v>#DIV/0!</v>
      </c>
    </row>
    <row r="176" spans="1:22" outlineLevel="1">
      <c r="A176" t="s">
        <v>274</v>
      </c>
      <c r="B176" t="s">
        <v>275</v>
      </c>
      <c r="C176" s="40">
        <v>0</v>
      </c>
      <c r="D176" s="40">
        <v>0</v>
      </c>
      <c r="E176" s="40">
        <v>0</v>
      </c>
      <c r="F176" s="16"/>
      <c r="G176" s="16">
        <f t="shared" si="22"/>
        <v>0</v>
      </c>
      <c r="H176" s="14">
        <v>1</v>
      </c>
      <c r="J176" s="16">
        <f t="shared" si="24"/>
        <v>0</v>
      </c>
      <c r="L176" s="3">
        <f t="shared" si="23"/>
        <v>0</v>
      </c>
      <c r="N176" s="16">
        <f>+L176*(assessment!$J$275*assessment!$F$3)</f>
        <v>0</v>
      </c>
      <c r="P176" s="6">
        <f>+N176/payroll!F176</f>
        <v>0</v>
      </c>
      <c r="R176" s="16">
        <f>IF(P176&lt;$R$2,N176, +payroll!F176 * $R$2)</f>
        <v>0</v>
      </c>
      <c r="T176" s="5">
        <f t="shared" si="25"/>
        <v>0</v>
      </c>
      <c r="V176" t="e">
        <f t="shared" si="26"/>
        <v>#DIV/0!</v>
      </c>
    </row>
    <row r="177" spans="1:22" outlineLevel="1">
      <c r="A177" t="s">
        <v>276</v>
      </c>
      <c r="B177" t="s">
        <v>277</v>
      </c>
      <c r="C177" s="40">
        <v>0</v>
      </c>
      <c r="D177" s="40">
        <v>0</v>
      </c>
      <c r="E177" s="40">
        <v>8.65</v>
      </c>
      <c r="F177" s="16"/>
      <c r="G177" s="16">
        <f t="shared" si="22"/>
        <v>2.8833333333333333</v>
      </c>
      <c r="H177" s="14">
        <v>1</v>
      </c>
      <c r="J177" s="16">
        <f t="shared" si="24"/>
        <v>2.8833333333333333</v>
      </c>
      <c r="L177" s="3">
        <f t="shared" si="23"/>
        <v>7.7786145268795334E-8</v>
      </c>
      <c r="N177" s="16">
        <f>+L177*(assessment!$J$275*assessment!$F$3)</f>
        <v>2.3739564278390972</v>
      </c>
      <c r="P177" s="6">
        <f>+N177/payroll!F177</f>
        <v>5.3922741333864267E-6</v>
      </c>
      <c r="R177" s="16">
        <f>IF(P177&lt;$R$2,N177, +payroll!F177 * $R$2)</f>
        <v>2.3739564278390972</v>
      </c>
      <c r="T177" s="5">
        <f t="shared" si="25"/>
        <v>0</v>
      </c>
      <c r="V177">
        <f t="shared" si="26"/>
        <v>1</v>
      </c>
    </row>
    <row r="178" spans="1:22" outlineLevel="1">
      <c r="A178" t="s">
        <v>278</v>
      </c>
      <c r="B178" t="s">
        <v>279</v>
      </c>
      <c r="C178" s="40">
        <v>0</v>
      </c>
      <c r="D178" s="40">
        <v>0</v>
      </c>
      <c r="E178" s="40">
        <v>0</v>
      </c>
      <c r="F178" s="16"/>
      <c r="G178" s="16">
        <f t="shared" si="22"/>
        <v>0</v>
      </c>
      <c r="H178" s="14">
        <v>1</v>
      </c>
      <c r="J178" s="16">
        <f t="shared" si="24"/>
        <v>0</v>
      </c>
      <c r="L178" s="3">
        <f t="shared" si="23"/>
        <v>0</v>
      </c>
      <c r="N178" s="16">
        <f>+L178*(assessment!$J$275*assessment!$F$3)</f>
        <v>0</v>
      </c>
      <c r="P178" s="6">
        <f>+N178/payroll!F178</f>
        <v>0</v>
      </c>
      <c r="R178" s="16">
        <f>IF(P178&lt;$R$2,N178, +payroll!F178 * $R$2)</f>
        <v>0</v>
      </c>
      <c r="T178" s="5">
        <f t="shared" si="25"/>
        <v>0</v>
      </c>
      <c r="V178" t="e">
        <f t="shared" si="26"/>
        <v>#DIV/0!</v>
      </c>
    </row>
    <row r="179" spans="1:22" outlineLevel="1">
      <c r="A179" t="s">
        <v>280</v>
      </c>
      <c r="B179" t="s">
        <v>281</v>
      </c>
      <c r="C179" s="40">
        <v>245.99</v>
      </c>
      <c r="D179" s="40">
        <v>18259.12</v>
      </c>
      <c r="E179" s="40">
        <v>3596.06</v>
      </c>
      <c r="F179" s="16"/>
      <c r="G179" s="16">
        <f t="shared" si="22"/>
        <v>7367.0566666666673</v>
      </c>
      <c r="H179" s="14">
        <v>1</v>
      </c>
      <c r="J179" s="16">
        <f t="shared" si="24"/>
        <v>7367.0566666666673</v>
      </c>
      <c r="L179" s="3">
        <f t="shared" si="23"/>
        <v>1.9874737806131114E-4</v>
      </c>
      <c r="N179" s="16">
        <f>+L179*(assessment!$J$275*assessment!$F$3)</f>
        <v>6065.5739403774123</v>
      </c>
      <c r="P179" s="6">
        <f>+N179/payroll!F179</f>
        <v>2.1278354997475725E-3</v>
      </c>
      <c r="R179" s="16">
        <f>IF(P179&lt;$R$2,N179, +payroll!F179 * $R$2)</f>
        <v>6065.5739403774123</v>
      </c>
      <c r="T179" s="5">
        <f t="shared" si="25"/>
        <v>0</v>
      </c>
      <c r="V179">
        <f t="shared" si="26"/>
        <v>1</v>
      </c>
    </row>
    <row r="180" spans="1:22" outlineLevel="1">
      <c r="A180" t="s">
        <v>282</v>
      </c>
      <c r="B180" t="s">
        <v>283</v>
      </c>
      <c r="C180" s="40">
        <v>1453.5</v>
      </c>
      <c r="D180" s="40">
        <v>8888.73</v>
      </c>
      <c r="E180" s="40">
        <v>11250.51</v>
      </c>
      <c r="F180" s="16"/>
      <c r="G180" s="16">
        <f>IF(SUM(C180:E180)&gt;0,AVERAGE(C180:E180),0)</f>
        <v>7197.579999999999</v>
      </c>
      <c r="H180" s="14">
        <v>1</v>
      </c>
      <c r="J180" s="16">
        <f t="shared" si="24"/>
        <v>7197.579999999999</v>
      </c>
      <c r="L180" s="3">
        <f t="shared" si="23"/>
        <v>1.9417526131691647E-4</v>
      </c>
      <c r="N180" s="16">
        <f>+L180*(assessment!$J$275*assessment!$F$3)</f>
        <v>5926.0374471281357</v>
      </c>
      <c r="P180" s="6">
        <f>+N180/payroll!F180</f>
        <v>5.4889730907278621E-3</v>
      </c>
      <c r="R180" s="16">
        <f>IF(P180&lt;$R$2,N180, +payroll!F180 * $R$2)</f>
        <v>5926.0374471281357</v>
      </c>
      <c r="T180" s="5">
        <f t="shared" si="25"/>
        <v>0</v>
      </c>
      <c r="V180">
        <f t="shared" si="26"/>
        <v>1</v>
      </c>
    </row>
    <row r="181" spans="1:22" outlineLevel="1">
      <c r="A181" t="s">
        <v>284</v>
      </c>
      <c r="B181" t="s">
        <v>285</v>
      </c>
      <c r="C181" s="40">
        <v>0</v>
      </c>
      <c r="D181" s="40">
        <v>0</v>
      </c>
      <c r="E181" s="40">
        <v>0</v>
      </c>
      <c r="F181" s="16"/>
      <c r="G181" s="16">
        <f t="shared" si="22"/>
        <v>0</v>
      </c>
      <c r="H181" s="14">
        <v>1</v>
      </c>
      <c r="J181" s="16">
        <f t="shared" si="24"/>
        <v>0</v>
      </c>
      <c r="L181" s="3">
        <f t="shared" si="23"/>
        <v>0</v>
      </c>
      <c r="N181" s="16">
        <f>+L181*(assessment!$J$275*assessment!$F$3)</f>
        <v>0</v>
      </c>
      <c r="P181" s="6">
        <f>+N181/payroll!F181</f>
        <v>0</v>
      </c>
      <c r="R181" s="16">
        <f>IF(P181&lt;$R$2,N181, +payroll!F181 * $R$2)</f>
        <v>0</v>
      </c>
      <c r="T181" s="5">
        <f t="shared" si="25"/>
        <v>0</v>
      </c>
      <c r="V181" t="e">
        <f t="shared" si="26"/>
        <v>#DIV/0!</v>
      </c>
    </row>
    <row r="182" spans="1:22" outlineLevel="1">
      <c r="A182" t="s">
        <v>286</v>
      </c>
      <c r="B182" t="s">
        <v>287</v>
      </c>
      <c r="C182" s="40">
        <v>16692.200000000004</v>
      </c>
      <c r="D182" s="40">
        <v>122.02</v>
      </c>
      <c r="E182" s="40">
        <v>0</v>
      </c>
      <c r="F182" s="16"/>
      <c r="G182" s="16">
        <f t="shared" si="22"/>
        <v>5604.7400000000016</v>
      </c>
      <c r="H182" s="14">
        <v>1</v>
      </c>
      <c r="J182" s="16">
        <f t="shared" si="24"/>
        <v>5604.7400000000016</v>
      </c>
      <c r="L182" s="3">
        <f t="shared" si="23"/>
        <v>1.5120385658976695E-4</v>
      </c>
      <c r="N182" s="16">
        <f>+L182*(assessment!$J$275*assessment!$F$3)</f>
        <v>4614.5925604740705</v>
      </c>
      <c r="P182" s="6">
        <f>+N182/payroll!F182</f>
        <v>3.3809838681720839E-3</v>
      </c>
      <c r="R182" s="16">
        <f>IF(P182&lt;$R$2,N182, +payroll!F182 * $R$2)</f>
        <v>4614.5925604740705</v>
      </c>
      <c r="T182" s="5">
        <f t="shared" si="25"/>
        <v>0</v>
      </c>
      <c r="V182">
        <f t="shared" si="26"/>
        <v>1</v>
      </c>
    </row>
    <row r="183" spans="1:22" outlineLevel="1">
      <c r="A183" t="s">
        <v>288</v>
      </c>
      <c r="B183" t="s">
        <v>289</v>
      </c>
      <c r="C183" s="40">
        <v>88</v>
      </c>
      <c r="D183" s="40">
        <v>0</v>
      </c>
      <c r="E183" s="40">
        <v>495.43</v>
      </c>
      <c r="F183" s="16"/>
      <c r="G183" s="16">
        <f t="shared" si="22"/>
        <v>194.47666666666669</v>
      </c>
      <c r="H183" s="14">
        <v>1</v>
      </c>
      <c r="J183" s="16">
        <f t="shared" si="24"/>
        <v>194.47666666666669</v>
      </c>
      <c r="L183" s="3">
        <f t="shared" si="23"/>
        <v>5.2465630906558691E-6</v>
      </c>
      <c r="N183" s="16">
        <f>+L183*(assessment!$J$275*assessment!$F$3)</f>
        <v>160.11993048487452</v>
      </c>
      <c r="P183" s="6">
        <f>+N183/payroll!F183</f>
        <v>1.342981684817601E-4</v>
      </c>
      <c r="R183" s="16">
        <f>IF(P183&lt;$R$2,N183, +payroll!F183 * $R$2)</f>
        <v>160.11993048487452</v>
      </c>
      <c r="T183" s="5">
        <f t="shared" si="25"/>
        <v>0</v>
      </c>
      <c r="V183">
        <f t="shared" si="26"/>
        <v>1</v>
      </c>
    </row>
    <row r="184" spans="1:22" outlineLevel="1">
      <c r="A184" t="s">
        <v>290</v>
      </c>
      <c r="B184" t="s">
        <v>291</v>
      </c>
      <c r="C184" s="40">
        <v>410.4</v>
      </c>
      <c r="D184" s="40">
        <v>228.11</v>
      </c>
      <c r="E184" s="40">
        <v>0</v>
      </c>
      <c r="F184" s="16"/>
      <c r="G184" s="16">
        <f t="shared" si="22"/>
        <v>212.83666666666667</v>
      </c>
      <c r="H184" s="14">
        <v>1</v>
      </c>
      <c r="J184" s="16">
        <f t="shared" si="24"/>
        <v>212.83666666666667</v>
      </c>
      <c r="L184" s="3">
        <f t="shared" si="23"/>
        <v>5.7418764873501168E-6</v>
      </c>
      <c r="N184" s="16">
        <f>+L184*(assessment!$J$275*assessment!$F$3)</f>
        <v>175.23640679069848</v>
      </c>
      <c r="P184" s="6">
        <f>+N184/payroll!F184</f>
        <v>2.4102067399433196E-4</v>
      </c>
      <c r="R184" s="16">
        <f>IF(P184&lt;$R$2,N184, +payroll!F184 * $R$2)</f>
        <v>175.23640679069848</v>
      </c>
      <c r="T184" s="5">
        <f t="shared" si="25"/>
        <v>0</v>
      </c>
      <c r="V184">
        <f t="shared" si="26"/>
        <v>1</v>
      </c>
    </row>
    <row r="185" spans="1:22" outlineLevel="1">
      <c r="A185" t="s">
        <v>292</v>
      </c>
      <c r="B185" t="s">
        <v>293</v>
      </c>
      <c r="C185" s="40">
        <v>0</v>
      </c>
      <c r="D185" s="40">
        <v>0</v>
      </c>
      <c r="E185" s="40">
        <v>0</v>
      </c>
      <c r="F185" s="16"/>
      <c r="G185" s="16">
        <f t="shared" si="22"/>
        <v>0</v>
      </c>
      <c r="H185" s="14">
        <v>1</v>
      </c>
      <c r="J185" s="16">
        <f t="shared" si="24"/>
        <v>0</v>
      </c>
      <c r="L185" s="3">
        <f t="shared" si="23"/>
        <v>0</v>
      </c>
      <c r="N185" s="16">
        <f>+L185*(assessment!$J$275*assessment!$F$3)</f>
        <v>0</v>
      </c>
      <c r="P185" s="6">
        <f>+N185/payroll!F185</f>
        <v>0</v>
      </c>
      <c r="R185" s="16">
        <f>IF(P185&lt;$R$2,N185, +payroll!F185 * $R$2)</f>
        <v>0</v>
      </c>
      <c r="T185" s="5">
        <f t="shared" si="25"/>
        <v>0</v>
      </c>
      <c r="V185" t="e">
        <f t="shared" si="26"/>
        <v>#DIV/0!</v>
      </c>
    </row>
    <row r="186" spans="1:22" outlineLevel="1">
      <c r="A186" t="s">
        <v>294</v>
      </c>
      <c r="B186" t="s">
        <v>295</v>
      </c>
      <c r="C186" s="40">
        <v>0</v>
      </c>
      <c r="D186" s="40">
        <v>0</v>
      </c>
      <c r="E186" s="40">
        <v>0</v>
      </c>
      <c r="F186" s="16"/>
      <c r="G186" s="16">
        <f t="shared" si="22"/>
        <v>0</v>
      </c>
      <c r="H186" s="14">
        <v>1</v>
      </c>
      <c r="J186" s="16">
        <f t="shared" si="24"/>
        <v>0</v>
      </c>
      <c r="L186" s="3">
        <f t="shared" si="23"/>
        <v>0</v>
      </c>
      <c r="N186" s="16">
        <f>+L186*(assessment!$J$275*assessment!$F$3)</f>
        <v>0</v>
      </c>
      <c r="P186" s="6">
        <f>+N186/payroll!F186</f>
        <v>0</v>
      </c>
      <c r="R186" s="16">
        <f>IF(P186&lt;$R$2,N186, +payroll!F186 * $R$2)</f>
        <v>0</v>
      </c>
      <c r="T186" s="5">
        <f t="shared" si="25"/>
        <v>0</v>
      </c>
      <c r="V186" t="e">
        <f t="shared" si="26"/>
        <v>#DIV/0!</v>
      </c>
    </row>
    <row r="187" spans="1:22" outlineLevel="1">
      <c r="A187" t="s">
        <v>296</v>
      </c>
      <c r="B187" t="s">
        <v>297</v>
      </c>
      <c r="C187" s="40">
        <v>67880.83</v>
      </c>
      <c r="D187" s="40">
        <v>78569.61</v>
      </c>
      <c r="E187" s="40">
        <v>47206.32</v>
      </c>
      <c r="F187" s="16"/>
      <c r="G187" s="16">
        <f t="shared" si="22"/>
        <v>64552.253333333334</v>
      </c>
      <c r="H187" s="14">
        <v>1</v>
      </c>
      <c r="J187" s="16">
        <f t="shared" si="24"/>
        <v>64552.253333333334</v>
      </c>
      <c r="L187" s="3">
        <f t="shared" si="23"/>
        <v>1.741481256143842E-3</v>
      </c>
      <c r="N187" s="16">
        <f>+L187*(assessment!$J$275*assessment!$F$3)</f>
        <v>53148.2901961264</v>
      </c>
      <c r="P187" s="6">
        <f>+N187/payroll!F187</f>
        <v>3.1397067835773557E-3</v>
      </c>
      <c r="R187" s="16">
        <f>IF(P187&lt;$R$2,N187, +payroll!F187 * $R$2)</f>
        <v>53148.2901961264</v>
      </c>
      <c r="T187" s="5">
        <f t="shared" si="25"/>
        <v>0</v>
      </c>
      <c r="V187">
        <f t="shared" si="26"/>
        <v>1</v>
      </c>
    </row>
    <row r="188" spans="1:22" outlineLevel="1">
      <c r="A188" t="s">
        <v>298</v>
      </c>
      <c r="B188" t="s">
        <v>299</v>
      </c>
      <c r="C188" s="40">
        <v>0</v>
      </c>
      <c r="D188" s="40">
        <v>0</v>
      </c>
      <c r="E188" s="40">
        <v>8.1999999999999993</v>
      </c>
      <c r="F188" s="16"/>
      <c r="G188" s="16">
        <f t="shared" si="22"/>
        <v>2.7333333333333329</v>
      </c>
      <c r="H188" s="14">
        <v>1</v>
      </c>
      <c r="J188" s="16">
        <f t="shared" si="24"/>
        <v>2.7333333333333329</v>
      </c>
      <c r="L188" s="3">
        <f t="shared" si="23"/>
        <v>7.3739467191227928E-8</v>
      </c>
      <c r="N188" s="16">
        <f>+L188*(assessment!$J$275*assessment!$F$3)</f>
        <v>2.2504558044255019</v>
      </c>
      <c r="P188" s="6">
        <f>+N188/payroll!F188</f>
        <v>7.6533651551654613E-6</v>
      </c>
      <c r="R188" s="16">
        <f>IF(P188&lt;$R$2,N188, +payroll!F188 * $R$2)</f>
        <v>2.2504558044255019</v>
      </c>
      <c r="T188" s="5">
        <f t="shared" si="25"/>
        <v>0</v>
      </c>
      <c r="V188">
        <f t="shared" si="26"/>
        <v>1</v>
      </c>
    </row>
    <row r="189" spans="1:22" outlineLevel="1">
      <c r="A189" t="s">
        <v>300</v>
      </c>
      <c r="B189" t="s">
        <v>301</v>
      </c>
      <c r="C189" s="40">
        <v>0</v>
      </c>
      <c r="D189" s="40">
        <v>0</v>
      </c>
      <c r="E189" s="40">
        <v>0</v>
      </c>
      <c r="F189" s="16"/>
      <c r="G189" s="16">
        <f t="shared" si="22"/>
        <v>0</v>
      </c>
      <c r="H189" s="14">
        <v>1</v>
      </c>
      <c r="J189" s="16">
        <f t="shared" si="24"/>
        <v>0</v>
      </c>
      <c r="L189" s="3">
        <f t="shared" si="23"/>
        <v>0</v>
      </c>
      <c r="N189" s="16">
        <f>+L189*(assessment!$J$275*assessment!$F$3)</f>
        <v>0</v>
      </c>
      <c r="P189" s="6">
        <f>+N189/payroll!F189</f>
        <v>0</v>
      </c>
      <c r="R189" s="16">
        <f>IF(P189&lt;$R$2,N189, +payroll!F189 * $R$2)</f>
        <v>0</v>
      </c>
      <c r="T189" s="5">
        <f t="shared" si="25"/>
        <v>0</v>
      </c>
      <c r="V189" t="e">
        <f t="shared" si="26"/>
        <v>#DIV/0!</v>
      </c>
    </row>
    <row r="190" spans="1:22" outlineLevel="1">
      <c r="A190" t="s">
        <v>302</v>
      </c>
      <c r="B190" t="s">
        <v>303</v>
      </c>
      <c r="C190" s="40">
        <v>0</v>
      </c>
      <c r="D190" s="40">
        <v>0</v>
      </c>
      <c r="E190" s="40">
        <v>0</v>
      </c>
      <c r="F190" s="16"/>
      <c r="G190" s="16">
        <f t="shared" si="22"/>
        <v>0</v>
      </c>
      <c r="H190" s="14">
        <v>1</v>
      </c>
      <c r="J190" s="16">
        <f t="shared" si="24"/>
        <v>0</v>
      </c>
      <c r="L190" s="3">
        <f t="shared" si="23"/>
        <v>0</v>
      </c>
      <c r="N190" s="16">
        <f>+L190*(assessment!$J$275*assessment!$F$3)</f>
        <v>0</v>
      </c>
      <c r="P190" s="6">
        <f>+N190/payroll!F190</f>
        <v>0</v>
      </c>
      <c r="R190" s="16">
        <f>IF(P190&lt;$R$2,N190, +payroll!F190 * $R$2)</f>
        <v>0</v>
      </c>
      <c r="T190" s="5">
        <f t="shared" si="25"/>
        <v>0</v>
      </c>
      <c r="V190" t="e">
        <f t="shared" si="26"/>
        <v>#DIV/0!</v>
      </c>
    </row>
    <row r="191" spans="1:22" outlineLevel="1">
      <c r="A191" t="s">
        <v>304</v>
      </c>
      <c r="B191" t="s">
        <v>305</v>
      </c>
      <c r="C191" s="40">
        <v>35697.359999999993</v>
      </c>
      <c r="D191" s="40">
        <v>6073.99</v>
      </c>
      <c r="E191" s="40">
        <v>12121.74</v>
      </c>
      <c r="F191" s="16"/>
      <c r="G191" s="16">
        <f t="shared" si="22"/>
        <v>17964.363333333331</v>
      </c>
      <c r="H191" s="14">
        <v>1</v>
      </c>
      <c r="J191" s="16">
        <f t="shared" si="24"/>
        <v>17964.363333333331</v>
      </c>
      <c r="L191" s="3">
        <f t="shared" si="23"/>
        <v>4.8463996852303589E-4</v>
      </c>
      <c r="N191" s="16">
        <f>+L191*(assessment!$J$275*assessment!$F$3)</f>
        <v>14790.733805966584</v>
      </c>
      <c r="P191" s="6">
        <f>+N191/payroll!F191</f>
        <v>3.113235774824591E-3</v>
      </c>
      <c r="R191" s="16">
        <f>IF(P191&lt;$R$2,N191, +payroll!F191 * $R$2)</f>
        <v>14790.733805966584</v>
      </c>
      <c r="T191" s="5">
        <f t="shared" si="25"/>
        <v>0</v>
      </c>
      <c r="V191">
        <f t="shared" si="26"/>
        <v>1</v>
      </c>
    </row>
    <row r="192" spans="1:22" outlineLevel="1">
      <c r="A192" t="s">
        <v>306</v>
      </c>
      <c r="B192" t="s">
        <v>307</v>
      </c>
      <c r="C192" s="40">
        <v>4081.1900000000005</v>
      </c>
      <c r="D192" s="40">
        <v>0</v>
      </c>
      <c r="E192" s="40">
        <v>0</v>
      </c>
      <c r="F192" s="16"/>
      <c r="G192" s="16">
        <f t="shared" si="22"/>
        <v>1360.3966666666668</v>
      </c>
      <c r="H192" s="14">
        <v>1</v>
      </c>
      <c r="J192" s="16">
        <f t="shared" si="24"/>
        <v>1360.3966666666668</v>
      </c>
      <c r="L192" s="3">
        <f t="shared" si="23"/>
        <v>3.6700582451971654E-5</v>
      </c>
      <c r="N192" s="16">
        <f>+L192*(assessment!$J$275*assessment!$F$3)</f>
        <v>1120.0655761540629</v>
      </c>
      <c r="P192" s="6">
        <f>+N192/payroll!F192</f>
        <v>2.6256944875778232E-3</v>
      </c>
      <c r="R192" s="16">
        <f>IF(P192&lt;$R$2,N192, +payroll!F192 * $R$2)</f>
        <v>1120.0655761540629</v>
      </c>
      <c r="T192" s="5">
        <f t="shared" si="25"/>
        <v>0</v>
      </c>
      <c r="V192">
        <f t="shared" si="26"/>
        <v>1</v>
      </c>
    </row>
    <row r="193" spans="1:22" outlineLevel="1">
      <c r="A193" t="s">
        <v>308</v>
      </c>
      <c r="B193" t="s">
        <v>309</v>
      </c>
      <c r="C193" s="40">
        <v>0</v>
      </c>
      <c r="D193" s="40">
        <v>0</v>
      </c>
      <c r="E193" s="40">
        <v>0</v>
      </c>
      <c r="F193" s="16"/>
      <c r="G193" s="16">
        <f t="shared" si="22"/>
        <v>0</v>
      </c>
      <c r="H193" s="14">
        <v>1</v>
      </c>
      <c r="J193" s="16">
        <f t="shared" si="24"/>
        <v>0</v>
      </c>
      <c r="L193" s="3">
        <f t="shared" si="23"/>
        <v>0</v>
      </c>
      <c r="N193" s="16">
        <f>+L193*(assessment!$J$275*assessment!$F$3)</f>
        <v>0</v>
      </c>
      <c r="P193" s="6">
        <f>+N193/payroll!F193</f>
        <v>0</v>
      </c>
      <c r="R193" s="16">
        <f>IF(P193&lt;$R$2,N193, +payroll!F193 * $R$2)</f>
        <v>0</v>
      </c>
      <c r="T193" s="5">
        <f t="shared" si="25"/>
        <v>0</v>
      </c>
      <c r="V193" t="e">
        <f t="shared" si="26"/>
        <v>#DIV/0!</v>
      </c>
    </row>
    <row r="194" spans="1:22" outlineLevel="1">
      <c r="A194" t="s">
        <v>310</v>
      </c>
      <c r="B194" t="s">
        <v>311</v>
      </c>
      <c r="C194" s="40">
        <v>0</v>
      </c>
      <c r="D194" s="40">
        <v>0</v>
      </c>
      <c r="E194" s="40">
        <v>0</v>
      </c>
      <c r="F194" s="16"/>
      <c r="G194" s="16">
        <f t="shared" si="22"/>
        <v>0</v>
      </c>
      <c r="H194" s="14">
        <v>1</v>
      </c>
      <c r="J194" s="16">
        <f t="shared" si="24"/>
        <v>0</v>
      </c>
      <c r="L194" s="3">
        <f t="shared" si="23"/>
        <v>0</v>
      </c>
      <c r="N194" s="16">
        <f>+L194*(assessment!$J$275*assessment!$F$3)</f>
        <v>0</v>
      </c>
      <c r="P194" s="6">
        <f>+N194/payroll!F194</f>
        <v>0</v>
      </c>
      <c r="R194" s="16">
        <f>IF(P194&lt;$R$2,N194, +payroll!F194 * $R$2)</f>
        <v>0</v>
      </c>
      <c r="T194" s="5">
        <f t="shared" si="25"/>
        <v>0</v>
      </c>
      <c r="V194" t="e">
        <f t="shared" si="26"/>
        <v>#DIV/0!</v>
      </c>
    </row>
    <row r="195" spans="1:22" outlineLevel="1">
      <c r="A195" t="s">
        <v>312</v>
      </c>
      <c r="B195" t="s">
        <v>313</v>
      </c>
      <c r="C195" s="40">
        <v>0</v>
      </c>
      <c r="D195" s="40">
        <v>0</v>
      </c>
      <c r="E195" s="40">
        <v>0</v>
      </c>
      <c r="F195" s="16"/>
      <c r="G195" s="16">
        <f t="shared" si="22"/>
        <v>0</v>
      </c>
      <c r="H195" s="14">
        <v>1</v>
      </c>
      <c r="J195" s="16">
        <f t="shared" si="24"/>
        <v>0</v>
      </c>
      <c r="L195" s="3">
        <f t="shared" si="23"/>
        <v>0</v>
      </c>
      <c r="N195" s="16">
        <f>+L195*(assessment!$J$275*assessment!$F$3)</f>
        <v>0</v>
      </c>
      <c r="P195" s="6">
        <f>+N195/payroll!F195</f>
        <v>0</v>
      </c>
      <c r="R195" s="16">
        <f>IF(P195&lt;$R$2,N195, +payroll!F195 * $R$2)</f>
        <v>0</v>
      </c>
      <c r="T195" s="5">
        <f t="shared" si="25"/>
        <v>0</v>
      </c>
      <c r="V195" t="e">
        <f t="shared" si="26"/>
        <v>#DIV/0!</v>
      </c>
    </row>
    <row r="196" spans="1:22" outlineLevel="1">
      <c r="A196" t="s">
        <v>314</v>
      </c>
      <c r="B196" t="s">
        <v>315</v>
      </c>
      <c r="C196" s="40">
        <v>0</v>
      </c>
      <c r="D196" s="40">
        <v>0</v>
      </c>
      <c r="E196" s="40">
        <v>0</v>
      </c>
      <c r="F196" s="16"/>
      <c r="G196" s="16">
        <f t="shared" si="22"/>
        <v>0</v>
      </c>
      <c r="H196" s="14">
        <v>1</v>
      </c>
      <c r="J196" s="16">
        <f t="shared" si="24"/>
        <v>0</v>
      </c>
      <c r="L196" s="3">
        <f t="shared" si="23"/>
        <v>0</v>
      </c>
      <c r="N196" s="16">
        <f>+L196*(assessment!$J$275*assessment!$F$3)</f>
        <v>0</v>
      </c>
      <c r="P196" s="6">
        <f>+N196/payroll!F196</f>
        <v>0</v>
      </c>
      <c r="R196" s="16">
        <f>IF(P196&lt;$R$2,N196, +payroll!F196 * $R$2)</f>
        <v>0</v>
      </c>
      <c r="T196" s="5">
        <f t="shared" si="25"/>
        <v>0</v>
      </c>
      <c r="V196" t="e">
        <f t="shared" si="26"/>
        <v>#DIV/0!</v>
      </c>
    </row>
    <row r="197" spans="1:22" outlineLevel="1">
      <c r="A197" t="s">
        <v>316</v>
      </c>
      <c r="B197" t="s">
        <v>317</v>
      </c>
      <c r="C197" s="40">
        <v>0</v>
      </c>
      <c r="D197" s="40">
        <v>0</v>
      </c>
      <c r="E197" s="40">
        <v>0</v>
      </c>
      <c r="F197" s="16"/>
      <c r="G197" s="16">
        <f t="shared" si="22"/>
        <v>0</v>
      </c>
      <c r="H197" s="14">
        <v>1</v>
      </c>
      <c r="J197" s="16">
        <f t="shared" si="24"/>
        <v>0</v>
      </c>
      <c r="L197" s="3">
        <f t="shared" si="23"/>
        <v>0</v>
      </c>
      <c r="N197" s="16">
        <f>+L197*(assessment!$J$275*assessment!$F$3)</f>
        <v>0</v>
      </c>
      <c r="P197" s="6">
        <f>+N197/payroll!F197</f>
        <v>0</v>
      </c>
      <c r="R197" s="16">
        <f>IF(P197&lt;$R$2,N197, +payroll!F197 * $R$2)</f>
        <v>0</v>
      </c>
      <c r="T197" s="5">
        <f t="shared" si="25"/>
        <v>0</v>
      </c>
      <c r="V197" t="e">
        <f t="shared" si="26"/>
        <v>#DIV/0!</v>
      </c>
    </row>
    <row r="198" spans="1:22" outlineLevel="1">
      <c r="A198" t="s">
        <v>318</v>
      </c>
      <c r="B198" t="s">
        <v>319</v>
      </c>
      <c r="C198" s="40">
        <v>0</v>
      </c>
      <c r="D198" s="40">
        <v>0</v>
      </c>
      <c r="E198" s="40">
        <v>0</v>
      </c>
      <c r="F198" s="16"/>
      <c r="G198" s="16">
        <f t="shared" si="22"/>
        <v>0</v>
      </c>
      <c r="H198" s="14">
        <v>1</v>
      </c>
      <c r="J198" s="16">
        <f t="shared" si="24"/>
        <v>0</v>
      </c>
      <c r="L198" s="3">
        <f t="shared" si="23"/>
        <v>0</v>
      </c>
      <c r="N198" s="16">
        <f>+L198*(assessment!$J$275*assessment!$F$3)</f>
        <v>0</v>
      </c>
      <c r="P198" s="6">
        <f>+N198/payroll!F198</f>
        <v>0</v>
      </c>
      <c r="R198" s="16">
        <f>IF(P198&lt;$R$2,N198, +payroll!F198 * $R$2)</f>
        <v>0</v>
      </c>
      <c r="T198" s="5">
        <f t="shared" si="25"/>
        <v>0</v>
      </c>
      <c r="V198" t="e">
        <f t="shared" si="26"/>
        <v>#DIV/0!</v>
      </c>
    </row>
    <row r="199" spans="1:22" outlineLevel="1">
      <c r="A199" s="52" t="s">
        <v>582</v>
      </c>
      <c r="B199" s="52" t="s">
        <v>583</v>
      </c>
      <c r="C199" s="40">
        <v>0</v>
      </c>
      <c r="D199" s="40">
        <v>0</v>
      </c>
      <c r="E199" s="40">
        <v>0</v>
      </c>
      <c r="F199" s="16"/>
      <c r="G199" s="16">
        <f t="shared" ref="G199:G263" si="27">IF(SUM(C199:E199)&gt;0,AVERAGE(C199:E199),0)</f>
        <v>0</v>
      </c>
      <c r="H199" s="14">
        <v>1</v>
      </c>
      <c r="J199" s="16">
        <f t="shared" si="24"/>
        <v>0</v>
      </c>
      <c r="L199" s="3">
        <f t="shared" ref="L199:L230" si="28">+J199/$J$267</f>
        <v>0</v>
      </c>
      <c r="N199" s="16">
        <f>+L199*(assessment!$J$275*assessment!$F$3)</f>
        <v>0</v>
      </c>
      <c r="P199" s="6">
        <f>+N199/payroll!F199</f>
        <v>0</v>
      </c>
      <c r="R199" s="16">
        <f>IF(P199&lt;$R$2,N199, +payroll!F199 * $R$2)</f>
        <v>0</v>
      </c>
      <c r="T199" s="5">
        <f t="shared" si="25"/>
        <v>0</v>
      </c>
      <c r="V199" t="e">
        <f t="shared" si="26"/>
        <v>#DIV/0!</v>
      </c>
    </row>
    <row r="200" spans="1:22" outlineLevel="1">
      <c r="A200" t="s">
        <v>320</v>
      </c>
      <c r="B200" t="s">
        <v>321</v>
      </c>
      <c r="C200" s="40">
        <v>0</v>
      </c>
      <c r="D200" s="40">
        <v>0</v>
      </c>
      <c r="E200" s="40">
        <v>0</v>
      </c>
      <c r="F200" s="16"/>
      <c r="G200" s="16">
        <f t="shared" si="27"/>
        <v>0</v>
      </c>
      <c r="H200" s="14">
        <v>1</v>
      </c>
      <c r="J200" s="16">
        <f t="shared" si="24"/>
        <v>0</v>
      </c>
      <c r="L200" s="3">
        <f t="shared" si="28"/>
        <v>0</v>
      </c>
      <c r="N200" s="16">
        <f>+L200*(assessment!$J$275*assessment!$F$3)</f>
        <v>0</v>
      </c>
      <c r="P200" s="6">
        <f>+N200/payroll!F200</f>
        <v>0</v>
      </c>
      <c r="R200" s="16">
        <f>IF(P200&lt;$R$2,N200, +payroll!F200 * $R$2)</f>
        <v>0</v>
      </c>
      <c r="T200" s="5">
        <f t="shared" si="25"/>
        <v>0</v>
      </c>
      <c r="V200" t="e">
        <f t="shared" si="26"/>
        <v>#DIV/0!</v>
      </c>
    </row>
    <row r="201" spans="1:22" outlineLevel="1">
      <c r="A201" t="s">
        <v>322</v>
      </c>
      <c r="B201" t="s">
        <v>323</v>
      </c>
      <c r="C201" s="40">
        <v>0</v>
      </c>
      <c r="D201" s="40">
        <v>0</v>
      </c>
      <c r="E201" s="40">
        <v>0</v>
      </c>
      <c r="F201" s="16"/>
      <c r="G201" s="16">
        <f t="shared" si="27"/>
        <v>0</v>
      </c>
      <c r="H201" s="14">
        <v>1</v>
      </c>
      <c r="J201" s="16">
        <f t="shared" si="24"/>
        <v>0</v>
      </c>
      <c r="L201" s="3">
        <f t="shared" si="28"/>
        <v>0</v>
      </c>
      <c r="N201" s="16">
        <f>+L201*(assessment!$J$275*assessment!$F$3)</f>
        <v>0</v>
      </c>
      <c r="P201" s="6">
        <f>+N201/payroll!F201</f>
        <v>0</v>
      </c>
      <c r="R201" s="16">
        <f>IF(P201&lt;$R$2,N201, +payroll!F201 * $R$2)</f>
        <v>0</v>
      </c>
      <c r="T201" s="5">
        <f t="shared" si="25"/>
        <v>0</v>
      </c>
      <c r="V201" t="e">
        <f t="shared" si="26"/>
        <v>#DIV/0!</v>
      </c>
    </row>
    <row r="202" spans="1:22" outlineLevel="1">
      <c r="A202" t="s">
        <v>324</v>
      </c>
      <c r="B202" t="s">
        <v>325</v>
      </c>
      <c r="C202" s="40">
        <v>0</v>
      </c>
      <c r="D202" s="40">
        <v>0</v>
      </c>
      <c r="E202" s="40">
        <v>0</v>
      </c>
      <c r="F202" s="16"/>
      <c r="G202" s="16">
        <f t="shared" si="27"/>
        <v>0</v>
      </c>
      <c r="H202" s="14">
        <v>1</v>
      </c>
      <c r="J202" s="16">
        <f t="shared" si="24"/>
        <v>0</v>
      </c>
      <c r="L202" s="3">
        <f t="shared" si="28"/>
        <v>0</v>
      </c>
      <c r="N202" s="16">
        <f>+L202*(assessment!$J$275*assessment!$F$3)</f>
        <v>0</v>
      </c>
      <c r="P202" s="6">
        <f>+N202/payroll!F202</f>
        <v>0</v>
      </c>
      <c r="R202" s="16">
        <f>IF(P202&lt;$R$2,N202, +payroll!F202 * $R$2)</f>
        <v>0</v>
      </c>
      <c r="T202" s="5">
        <f t="shared" si="25"/>
        <v>0</v>
      </c>
      <c r="V202" t="e">
        <f t="shared" si="26"/>
        <v>#DIV/0!</v>
      </c>
    </row>
    <row r="203" spans="1:22" outlineLevel="1">
      <c r="A203" t="s">
        <v>326</v>
      </c>
      <c r="B203" t="s">
        <v>327</v>
      </c>
      <c r="C203" s="40">
        <v>2249.6800000000003</v>
      </c>
      <c r="D203" s="40">
        <v>2901.95</v>
      </c>
      <c r="E203" s="40">
        <v>9180.06</v>
      </c>
      <c r="F203" s="16"/>
      <c r="G203" s="16">
        <f t="shared" si="27"/>
        <v>4777.2299999999996</v>
      </c>
      <c r="H203" s="14">
        <v>1</v>
      </c>
      <c r="J203" s="16">
        <f t="shared" si="24"/>
        <v>4777.2299999999996</v>
      </c>
      <c r="L203" s="3">
        <f t="shared" si="28"/>
        <v>1.2887941274998164E-4</v>
      </c>
      <c r="N203" s="16">
        <f>+L203*(assessment!$J$275*assessment!$F$3)</f>
        <v>3933.2725546008442</v>
      </c>
      <c r="P203" s="6">
        <f>+N203/payroll!F203</f>
        <v>2.8295017709868879E-3</v>
      </c>
      <c r="R203" s="16">
        <f>IF(P203&lt;$R$2,N203, +payroll!F203 * $R$2)</f>
        <v>3933.2725546008442</v>
      </c>
      <c r="T203" s="5">
        <f t="shared" si="25"/>
        <v>0</v>
      </c>
      <c r="V203">
        <f t="shared" si="26"/>
        <v>1</v>
      </c>
    </row>
    <row r="204" spans="1:22" outlineLevel="1">
      <c r="A204" t="s">
        <v>328</v>
      </c>
      <c r="B204" t="s">
        <v>329</v>
      </c>
      <c r="C204" s="40">
        <v>0</v>
      </c>
      <c r="D204" s="40">
        <v>0</v>
      </c>
      <c r="E204" s="40">
        <v>0</v>
      </c>
      <c r="F204" s="16"/>
      <c r="G204" s="16">
        <f t="shared" si="27"/>
        <v>0</v>
      </c>
      <c r="H204" s="14">
        <v>1</v>
      </c>
      <c r="J204" s="16">
        <f t="shared" si="24"/>
        <v>0</v>
      </c>
      <c r="L204" s="3">
        <f t="shared" si="28"/>
        <v>0</v>
      </c>
      <c r="N204" s="16">
        <f>+L204*(assessment!$J$275*assessment!$F$3)</f>
        <v>0</v>
      </c>
      <c r="P204" s="6">
        <f>+N204/payroll!F204</f>
        <v>0</v>
      </c>
      <c r="R204" s="16">
        <f>IF(P204&lt;$R$2,N204, +payroll!F204 * $R$2)</f>
        <v>0</v>
      </c>
      <c r="T204" s="5">
        <f t="shared" si="25"/>
        <v>0</v>
      </c>
      <c r="V204" t="e">
        <f t="shared" si="26"/>
        <v>#DIV/0!</v>
      </c>
    </row>
    <row r="205" spans="1:22" outlineLevel="1">
      <c r="A205" t="s">
        <v>330</v>
      </c>
      <c r="B205" t="s">
        <v>331</v>
      </c>
      <c r="C205" s="40">
        <v>0</v>
      </c>
      <c r="D205" s="40">
        <v>774.3</v>
      </c>
      <c r="E205" s="40">
        <v>0</v>
      </c>
      <c r="F205" s="16"/>
      <c r="G205" s="16">
        <f t="shared" si="27"/>
        <v>258.09999999999997</v>
      </c>
      <c r="H205" s="14">
        <v>1</v>
      </c>
      <c r="J205" s="16">
        <f t="shared" si="24"/>
        <v>258.09999999999997</v>
      </c>
      <c r="L205" s="3">
        <f t="shared" si="28"/>
        <v>6.9629840788009503E-6</v>
      </c>
      <c r="N205" s="16">
        <f>+L205*(assessment!$J$275*assessment!$F$3)</f>
        <v>212.50340602032514</v>
      </c>
      <c r="P205" s="6">
        <f>+N205/payroll!F205</f>
        <v>2.4708267496488447E-4</v>
      </c>
      <c r="R205" s="16">
        <f>IF(P205&lt;$R$2,N205, +payroll!F205 * $R$2)</f>
        <v>212.50340602032514</v>
      </c>
      <c r="T205" s="5">
        <f t="shared" si="25"/>
        <v>0</v>
      </c>
      <c r="V205">
        <f t="shared" si="26"/>
        <v>1</v>
      </c>
    </row>
    <row r="206" spans="1:22" outlineLevel="1">
      <c r="A206" t="s">
        <v>510</v>
      </c>
      <c r="B206" t="s">
        <v>508</v>
      </c>
      <c r="C206" s="40">
        <v>0</v>
      </c>
      <c r="D206" s="40">
        <v>0</v>
      </c>
      <c r="E206" s="40">
        <v>0</v>
      </c>
      <c r="F206" s="16"/>
      <c r="G206" s="16">
        <f t="shared" si="27"/>
        <v>0</v>
      </c>
      <c r="H206" s="14">
        <v>1</v>
      </c>
      <c r="J206" s="16">
        <f>+G206*H206</f>
        <v>0</v>
      </c>
      <c r="L206" s="3">
        <f t="shared" si="28"/>
        <v>0</v>
      </c>
      <c r="N206" s="16">
        <f>+L206*(assessment!$J$275*assessment!$F$3)</f>
        <v>0</v>
      </c>
      <c r="P206" s="6">
        <f>+N206/payroll!F206</f>
        <v>0</v>
      </c>
      <c r="R206" s="16">
        <f>IF(P206&lt;$R$2,N206, +payroll!F206 * $R$2)</f>
        <v>0</v>
      </c>
      <c r="T206" s="5">
        <f>+N206-R206</f>
        <v>0</v>
      </c>
      <c r="V206" t="e">
        <f>+R206/N206</f>
        <v>#DIV/0!</v>
      </c>
    </row>
    <row r="207" spans="1:22" outlineLevel="1">
      <c r="A207" t="s">
        <v>332</v>
      </c>
      <c r="B207" t="s">
        <v>333</v>
      </c>
      <c r="C207" s="40">
        <v>318.51</v>
      </c>
      <c r="D207" s="40">
        <v>0</v>
      </c>
      <c r="E207" s="40">
        <v>0</v>
      </c>
      <c r="F207" s="16"/>
      <c r="G207" s="16">
        <f t="shared" si="27"/>
        <v>106.17</v>
      </c>
      <c r="H207" s="14">
        <v>1</v>
      </c>
      <c r="J207" s="16">
        <f t="shared" si="24"/>
        <v>106.17</v>
      </c>
      <c r="L207" s="3">
        <f t="shared" si="28"/>
        <v>2.8642387433021969E-6</v>
      </c>
      <c r="N207" s="16">
        <f>+L207*(assessment!$J$275*assessment!$F$3)</f>
        <v>87.413741252142287</v>
      </c>
      <c r="P207" s="6">
        <f>+N207/payroll!F207</f>
        <v>8.3894099274917991E-5</v>
      </c>
      <c r="R207" s="16">
        <f>IF(P207&lt;$R$2,N207, +payroll!F207 * $R$2)</f>
        <v>87.413741252142287</v>
      </c>
      <c r="T207" s="5">
        <f t="shared" si="25"/>
        <v>0</v>
      </c>
      <c r="V207">
        <f t="shared" si="26"/>
        <v>1</v>
      </c>
    </row>
    <row r="208" spans="1:22" outlineLevel="1">
      <c r="A208" t="s">
        <v>334</v>
      </c>
      <c r="B208" t="s">
        <v>335</v>
      </c>
      <c r="C208" s="40">
        <v>2965.1399999999994</v>
      </c>
      <c r="D208" s="40">
        <v>8.1999999999999993</v>
      </c>
      <c r="E208" s="40">
        <v>0</v>
      </c>
      <c r="F208" s="16"/>
      <c r="G208" s="16">
        <f t="shared" si="27"/>
        <v>991.11333333333312</v>
      </c>
      <c r="H208" s="14">
        <v>1</v>
      </c>
      <c r="J208" s="16">
        <f t="shared" si="24"/>
        <v>991.11333333333312</v>
      </c>
      <c r="L208" s="3">
        <f t="shared" si="28"/>
        <v>2.673811065589825E-5</v>
      </c>
      <c r="N208" s="16">
        <f>+L208*(assessment!$J$275*assessment!$F$3)</f>
        <v>816.02076360128308</v>
      </c>
      <c r="P208" s="6">
        <f>+N208/payroll!F208</f>
        <v>1.0717202616970904E-3</v>
      </c>
      <c r="R208" s="16">
        <f>IF(P208&lt;$R$2,N208, +payroll!F208 * $R$2)</f>
        <v>816.02076360128308</v>
      </c>
      <c r="T208" s="5">
        <f t="shared" si="25"/>
        <v>0</v>
      </c>
      <c r="V208">
        <f t="shared" si="26"/>
        <v>1</v>
      </c>
    </row>
    <row r="209" spans="1:22" outlineLevel="1">
      <c r="A209" t="s">
        <v>336</v>
      </c>
      <c r="B209" t="s">
        <v>337</v>
      </c>
      <c r="C209" s="40">
        <v>0</v>
      </c>
      <c r="D209" s="40">
        <v>0</v>
      </c>
      <c r="E209" s="40">
        <v>0</v>
      </c>
      <c r="F209" s="16"/>
      <c r="G209" s="16">
        <f t="shared" si="27"/>
        <v>0</v>
      </c>
      <c r="H209" s="14">
        <v>1</v>
      </c>
      <c r="J209" s="16">
        <f t="shared" si="24"/>
        <v>0</v>
      </c>
      <c r="L209" s="3">
        <f t="shared" si="28"/>
        <v>0</v>
      </c>
      <c r="N209" s="16">
        <f>+L209*(assessment!$J$275*assessment!$F$3)</f>
        <v>0</v>
      </c>
      <c r="P209" s="6">
        <f>+N209/payroll!F209</f>
        <v>0</v>
      </c>
      <c r="R209" s="16">
        <f>IF(P209&lt;$R$2,N209, +payroll!F209 * $R$2)</f>
        <v>0</v>
      </c>
      <c r="T209" s="5">
        <f t="shared" si="25"/>
        <v>0</v>
      </c>
      <c r="V209" t="e">
        <f t="shared" si="26"/>
        <v>#DIV/0!</v>
      </c>
    </row>
    <row r="210" spans="1:22" outlineLevel="1">
      <c r="A210" t="s">
        <v>338</v>
      </c>
      <c r="B210" t="s">
        <v>339</v>
      </c>
      <c r="C210" s="40">
        <v>0</v>
      </c>
      <c r="D210" s="40">
        <v>0</v>
      </c>
      <c r="E210" s="40">
        <v>0</v>
      </c>
      <c r="F210" s="16"/>
      <c r="G210" s="16">
        <f t="shared" si="27"/>
        <v>0</v>
      </c>
      <c r="H210" s="14">
        <v>1</v>
      </c>
      <c r="J210" s="16">
        <f t="shared" si="24"/>
        <v>0</v>
      </c>
      <c r="L210" s="3">
        <f t="shared" si="28"/>
        <v>0</v>
      </c>
      <c r="N210" s="16">
        <f>+L210*(assessment!$J$275*assessment!$F$3)</f>
        <v>0</v>
      </c>
      <c r="P210" s="6">
        <f>+N210/payroll!F210</f>
        <v>0</v>
      </c>
      <c r="R210" s="16">
        <f>IF(P210&lt;$R$2,N210, +payroll!F210 * $R$2)</f>
        <v>0</v>
      </c>
      <c r="T210" s="5">
        <f t="shared" si="25"/>
        <v>0</v>
      </c>
      <c r="V210" t="e">
        <f t="shared" si="26"/>
        <v>#DIV/0!</v>
      </c>
    </row>
    <row r="211" spans="1:22" outlineLevel="1">
      <c r="A211" t="s">
        <v>340</v>
      </c>
      <c r="B211" t="s">
        <v>341</v>
      </c>
      <c r="C211" s="40">
        <v>0</v>
      </c>
      <c r="D211" s="40">
        <v>0</v>
      </c>
      <c r="E211" s="40">
        <v>702.25</v>
      </c>
      <c r="F211" s="16"/>
      <c r="G211" s="16">
        <f t="shared" si="27"/>
        <v>234.08333333333334</v>
      </c>
      <c r="H211" s="14">
        <v>1</v>
      </c>
      <c r="J211" s="16">
        <f t="shared" si="24"/>
        <v>234.08333333333334</v>
      </c>
      <c r="L211" s="3">
        <f t="shared" si="28"/>
        <v>6.3150659554926616E-6</v>
      </c>
      <c r="N211" s="16">
        <f>+L211*(assessment!$J$275*assessment!$F$3)</f>
        <v>192.72958398265965</v>
      </c>
      <c r="P211" s="6">
        <f>+N211/payroll!F211</f>
        <v>1.1268378423801282E-4</v>
      </c>
      <c r="R211" s="16">
        <f>IF(P211&lt;$R$2,N211, +payroll!F211 * $R$2)</f>
        <v>192.72958398265965</v>
      </c>
      <c r="T211" s="5">
        <f t="shared" si="25"/>
        <v>0</v>
      </c>
      <c r="V211">
        <f t="shared" si="26"/>
        <v>1</v>
      </c>
    </row>
    <row r="212" spans="1:22" outlineLevel="1">
      <c r="A212" t="s">
        <v>342</v>
      </c>
      <c r="B212" t="s">
        <v>343</v>
      </c>
      <c r="C212" s="40">
        <v>0</v>
      </c>
      <c r="D212" s="40">
        <v>44.44</v>
      </c>
      <c r="E212" s="40">
        <v>0</v>
      </c>
      <c r="F212" s="16"/>
      <c r="G212" s="16">
        <f t="shared" si="27"/>
        <v>14.813333333333333</v>
      </c>
      <c r="H212" s="14">
        <v>1</v>
      </c>
      <c r="J212" s="16">
        <f t="shared" si="24"/>
        <v>14.813333333333333</v>
      </c>
      <c r="L212" s="3">
        <f t="shared" si="28"/>
        <v>3.9963194170465485E-7</v>
      </c>
      <c r="N212" s="16">
        <f>+L212*(assessment!$J$275*assessment!$F$3)</f>
        <v>12.196372676666991</v>
      </c>
      <c r="P212" s="6">
        <f>+N212/payroll!F212</f>
        <v>9.1952274737463678E-6</v>
      </c>
      <c r="R212" s="16">
        <f>IF(P212&lt;$R$2,N212, +payroll!F212 * $R$2)</f>
        <v>12.196372676666991</v>
      </c>
      <c r="T212" s="5">
        <f t="shared" si="25"/>
        <v>0</v>
      </c>
      <c r="V212">
        <f t="shared" si="26"/>
        <v>1</v>
      </c>
    </row>
    <row r="213" spans="1:22" outlineLevel="1">
      <c r="A213" t="s">
        <v>344</v>
      </c>
      <c r="B213" t="s">
        <v>345</v>
      </c>
      <c r="C213" s="40">
        <v>309.74</v>
      </c>
      <c r="D213" s="40">
        <v>0</v>
      </c>
      <c r="E213" s="40">
        <v>0</v>
      </c>
      <c r="F213" s="16"/>
      <c r="G213" s="16">
        <f t="shared" si="27"/>
        <v>103.24666666666667</v>
      </c>
      <c r="H213" s="14">
        <v>1</v>
      </c>
      <c r="J213" s="16">
        <f t="shared" si="24"/>
        <v>103.24666666666667</v>
      </c>
      <c r="L213" s="3">
        <f t="shared" si="28"/>
        <v>2.7853734838793834E-6</v>
      </c>
      <c r="N213" s="16">
        <f>+L213*(assessment!$J$275*assessment!$F$3)</f>
        <v>85.006851324726227</v>
      </c>
      <c r="P213" s="6">
        <f>+N213/payroll!F213</f>
        <v>1.5768310759849266E-4</v>
      </c>
      <c r="R213" s="16">
        <f>IF(P213&lt;$R$2,N213, +payroll!F213 * $R$2)</f>
        <v>85.006851324726227</v>
      </c>
      <c r="T213" s="5">
        <f t="shared" si="25"/>
        <v>0</v>
      </c>
      <c r="V213">
        <f t="shared" si="26"/>
        <v>1</v>
      </c>
    </row>
    <row r="214" spans="1:22" outlineLevel="1">
      <c r="A214" t="s">
        <v>346</v>
      </c>
      <c r="B214" t="s">
        <v>347</v>
      </c>
      <c r="C214" s="40">
        <v>8140.77</v>
      </c>
      <c r="D214" s="40">
        <v>4838.5200000000004</v>
      </c>
      <c r="E214" s="40">
        <v>4357.8599999999997</v>
      </c>
      <c r="F214" s="16"/>
      <c r="G214" s="16">
        <f t="shared" si="27"/>
        <v>5779.05</v>
      </c>
      <c r="H214" s="14">
        <v>1</v>
      </c>
      <c r="J214" s="16">
        <f t="shared" si="24"/>
        <v>5779.05</v>
      </c>
      <c r="L214" s="3">
        <f t="shared" si="28"/>
        <v>1.5590636629443872E-4</v>
      </c>
      <c r="N214" s="16">
        <f>+L214*(assessment!$J$275*assessment!$F$3)</f>
        <v>4758.1085182555607</v>
      </c>
      <c r="P214" s="6">
        <f>+N214/payroll!F214</f>
        <v>8.0722368837144853E-4</v>
      </c>
      <c r="R214" s="16">
        <f>IF(P214&lt;$R$2,N214, +payroll!F214 * $R$2)</f>
        <v>4758.1085182555607</v>
      </c>
      <c r="T214" s="5">
        <f t="shared" si="25"/>
        <v>0</v>
      </c>
      <c r="V214">
        <f t="shared" si="26"/>
        <v>1</v>
      </c>
    </row>
    <row r="215" spans="1:22" outlineLevel="1">
      <c r="A215" t="s">
        <v>489</v>
      </c>
      <c r="B215" t="s">
        <v>351</v>
      </c>
      <c r="C215" s="40">
        <v>0</v>
      </c>
      <c r="D215" s="40">
        <v>0</v>
      </c>
      <c r="E215" s="40">
        <v>0</v>
      </c>
      <c r="F215" s="16"/>
      <c r="G215" s="16">
        <f t="shared" si="27"/>
        <v>0</v>
      </c>
      <c r="H215" s="14">
        <v>1</v>
      </c>
      <c r="J215" s="16">
        <f>+G215*H215</f>
        <v>0</v>
      </c>
      <c r="L215" s="3">
        <f t="shared" si="28"/>
        <v>0</v>
      </c>
      <c r="N215" s="16">
        <f>+L215*(assessment!$J$275*assessment!$F$3)</f>
        <v>0</v>
      </c>
      <c r="P215" s="6">
        <f>+N215/payroll!F215</f>
        <v>0</v>
      </c>
      <c r="R215" s="16">
        <f>IF(P215&lt;$R$2,N215, +payroll!F215 * $R$2)</f>
        <v>0</v>
      </c>
      <c r="T215" s="5">
        <f>+N215-R215</f>
        <v>0</v>
      </c>
      <c r="V215" t="e">
        <f>+R215/N215</f>
        <v>#DIV/0!</v>
      </c>
    </row>
    <row r="216" spans="1:22" outlineLevel="1">
      <c r="A216" t="s">
        <v>490</v>
      </c>
      <c r="B216" t="s">
        <v>352</v>
      </c>
      <c r="C216" s="40">
        <v>0</v>
      </c>
      <c r="D216" s="40">
        <v>0</v>
      </c>
      <c r="E216" s="40">
        <v>0</v>
      </c>
      <c r="F216" s="16"/>
      <c r="G216" s="16">
        <f t="shared" si="27"/>
        <v>0</v>
      </c>
      <c r="H216" s="14">
        <v>1</v>
      </c>
      <c r="J216" s="16">
        <f>+G216*H216</f>
        <v>0</v>
      </c>
      <c r="L216" s="3">
        <f t="shared" si="28"/>
        <v>0</v>
      </c>
      <c r="N216" s="16">
        <f>+L216*(assessment!$J$275*assessment!$F$3)</f>
        <v>0</v>
      </c>
      <c r="P216" s="6">
        <f>+N216/payroll!F216</f>
        <v>0</v>
      </c>
      <c r="R216" s="16">
        <f>IF(P216&lt;$R$2,N216, +payroll!F216 * $R$2)</f>
        <v>0</v>
      </c>
      <c r="T216" s="5">
        <f>+N216-R216</f>
        <v>0</v>
      </c>
      <c r="V216" t="e">
        <f>+R216/N216</f>
        <v>#DIV/0!</v>
      </c>
    </row>
    <row r="217" spans="1:22" outlineLevel="1">
      <c r="A217" t="s">
        <v>491</v>
      </c>
      <c r="B217" t="s">
        <v>348</v>
      </c>
      <c r="C217" s="40">
        <v>0</v>
      </c>
      <c r="D217" s="40">
        <v>0</v>
      </c>
      <c r="E217" s="40">
        <v>0</v>
      </c>
      <c r="F217" s="16"/>
      <c r="G217" s="16">
        <f t="shared" si="27"/>
        <v>0</v>
      </c>
      <c r="H217" s="14">
        <v>1</v>
      </c>
      <c r="J217" s="16">
        <f t="shared" si="24"/>
        <v>0</v>
      </c>
      <c r="L217" s="3">
        <f t="shared" si="28"/>
        <v>0</v>
      </c>
      <c r="N217" s="16">
        <f>+L217*(assessment!$J$275*assessment!$F$3)</f>
        <v>0</v>
      </c>
      <c r="P217" s="6">
        <f>+N217/payroll!F217</f>
        <v>0</v>
      </c>
      <c r="R217" s="16">
        <f>IF(P217&lt;$R$2,N217, +payroll!F217 * $R$2)</f>
        <v>0</v>
      </c>
      <c r="T217" s="5">
        <f t="shared" si="25"/>
        <v>0</v>
      </c>
      <c r="V217" t="e">
        <f t="shared" si="26"/>
        <v>#DIV/0!</v>
      </c>
    </row>
    <row r="218" spans="1:22" outlineLevel="1">
      <c r="A218" t="s">
        <v>350</v>
      </c>
      <c r="B218" t="s">
        <v>349</v>
      </c>
      <c r="C218" s="40">
        <v>14040.550000000003</v>
      </c>
      <c r="D218" s="40">
        <v>39916.449999999997</v>
      </c>
      <c r="E218" s="40">
        <v>27719.279999999999</v>
      </c>
      <c r="F218" s="16"/>
      <c r="G218" s="16">
        <f t="shared" si="27"/>
        <v>27225.426666666666</v>
      </c>
      <c r="H218" s="14">
        <v>1</v>
      </c>
      <c r="J218" s="16">
        <f t="shared" si="24"/>
        <v>27225.426666666666</v>
      </c>
      <c r="L218" s="3">
        <f t="shared" si="28"/>
        <v>7.3448358162945691E-4</v>
      </c>
      <c r="N218" s="16">
        <f>+L218*(assessment!$J$275*assessment!$F$3)</f>
        <v>22415.714440229578</v>
      </c>
      <c r="P218" s="6">
        <f>+N218/payroll!F218</f>
        <v>7.942617679888745E-3</v>
      </c>
      <c r="R218" s="16">
        <f>IF(P218&lt;$R$2,N218, +payroll!F218 * $R$2)</f>
        <v>22415.714440229578</v>
      </c>
      <c r="T218" s="5">
        <f t="shared" si="25"/>
        <v>0</v>
      </c>
      <c r="V218">
        <f t="shared" si="26"/>
        <v>1</v>
      </c>
    </row>
    <row r="219" spans="1:22" outlineLevel="1">
      <c r="A219" t="s">
        <v>353</v>
      </c>
      <c r="B219" t="s">
        <v>354</v>
      </c>
      <c r="C219" s="40">
        <v>10871.04</v>
      </c>
      <c r="D219" s="40">
        <v>3757.93</v>
      </c>
      <c r="E219" s="40">
        <v>1866.11</v>
      </c>
      <c r="F219" s="16"/>
      <c r="G219" s="16">
        <f t="shared" si="27"/>
        <v>5498.3600000000006</v>
      </c>
      <c r="H219" s="14">
        <v>1</v>
      </c>
      <c r="J219" s="16">
        <f t="shared" si="24"/>
        <v>5498.3600000000006</v>
      </c>
      <c r="L219" s="3">
        <f t="shared" si="28"/>
        <v>1.4833395249715613E-4</v>
      </c>
      <c r="N219" s="16">
        <f>+L219*(assessment!$J$275*assessment!$F$3)</f>
        <v>4527.0059183491485</v>
      </c>
      <c r="P219" s="6">
        <f>+N219/payroll!F219</f>
        <v>2.4717896980442004E-3</v>
      </c>
      <c r="R219" s="16">
        <f>IF(P219&lt;$R$2,N219, +payroll!F219 * $R$2)</f>
        <v>4527.0059183491485</v>
      </c>
      <c r="T219" s="5">
        <f t="shared" si="25"/>
        <v>0</v>
      </c>
      <c r="V219">
        <f t="shared" si="26"/>
        <v>1</v>
      </c>
    </row>
    <row r="220" spans="1:22" outlineLevel="1">
      <c r="A220" t="s">
        <v>355</v>
      </c>
      <c r="B220" t="s">
        <v>356</v>
      </c>
      <c r="C220" s="40">
        <v>0</v>
      </c>
      <c r="D220" s="40">
        <v>0</v>
      </c>
      <c r="E220" s="40">
        <v>0</v>
      </c>
      <c r="F220" s="16"/>
      <c r="G220" s="16">
        <f t="shared" si="27"/>
        <v>0</v>
      </c>
      <c r="H220" s="14">
        <v>1</v>
      </c>
      <c r="J220" s="16">
        <f t="shared" si="24"/>
        <v>0</v>
      </c>
      <c r="L220" s="3">
        <f t="shared" si="28"/>
        <v>0</v>
      </c>
      <c r="N220" s="16">
        <f>+L220*(assessment!$J$275*assessment!$F$3)</f>
        <v>0</v>
      </c>
      <c r="P220" s="6">
        <f>+N220/payroll!F220</f>
        <v>0</v>
      </c>
      <c r="R220" s="16">
        <f>IF(P220&lt;$R$2,N220, +payroll!F220 * $R$2)</f>
        <v>0</v>
      </c>
      <c r="T220" s="5">
        <f t="shared" si="25"/>
        <v>0</v>
      </c>
      <c r="V220" t="e">
        <f t="shared" si="26"/>
        <v>#DIV/0!</v>
      </c>
    </row>
    <row r="221" spans="1:22" outlineLevel="1">
      <c r="A221" t="s">
        <v>357</v>
      </c>
      <c r="B221" t="s">
        <v>358</v>
      </c>
      <c r="C221" s="40">
        <v>1284.5099999999998</v>
      </c>
      <c r="D221" s="40">
        <v>27879.88</v>
      </c>
      <c r="E221" s="40">
        <v>208.59</v>
      </c>
      <c r="F221" s="16"/>
      <c r="G221" s="16">
        <f t="shared" si="27"/>
        <v>9790.9933333333338</v>
      </c>
      <c r="H221" s="14">
        <v>1</v>
      </c>
      <c r="J221" s="16">
        <f t="shared" si="24"/>
        <v>9790.9933333333338</v>
      </c>
      <c r="L221" s="3">
        <f t="shared" si="28"/>
        <v>2.6413998719738958E-4</v>
      </c>
      <c r="N221" s="16">
        <f>+L221*(assessment!$J$275*assessment!$F$3)</f>
        <v>8061.2918700334376</v>
      </c>
      <c r="P221" s="6">
        <f>+N221/payroll!F221</f>
        <v>2.1411955348099514E-2</v>
      </c>
      <c r="R221" s="16">
        <f>IF(P221&lt;$R$2,N221, +payroll!F221 * $R$2)</f>
        <v>8061.2918700334376</v>
      </c>
      <c r="T221" s="5">
        <f t="shared" si="25"/>
        <v>0</v>
      </c>
      <c r="V221">
        <f t="shared" si="26"/>
        <v>1</v>
      </c>
    </row>
    <row r="222" spans="1:22" outlineLevel="1">
      <c r="A222" t="s">
        <v>359</v>
      </c>
      <c r="B222" t="s">
        <v>360</v>
      </c>
      <c r="C222" s="40">
        <v>15926.219999999998</v>
      </c>
      <c r="D222" s="40">
        <v>14015.39</v>
      </c>
      <c r="E222" s="40">
        <v>11558.72</v>
      </c>
      <c r="F222" s="16"/>
      <c r="G222" s="16">
        <f t="shared" si="27"/>
        <v>13833.443333333331</v>
      </c>
      <c r="H222" s="14">
        <v>1</v>
      </c>
      <c r="J222" s="16">
        <f t="shared" si="24"/>
        <v>13833.443333333331</v>
      </c>
      <c r="L222" s="3">
        <f t="shared" si="28"/>
        <v>3.7319661249513806E-4</v>
      </c>
      <c r="N222" s="16">
        <f>+L222*(assessment!$J$275*assessment!$F$3)</f>
        <v>11389.59250415534</v>
      </c>
      <c r="P222" s="6">
        <f>+N222/payroll!F222</f>
        <v>3.7360420428899162E-3</v>
      </c>
      <c r="R222" s="16">
        <f>IF(P222&lt;$R$2,N222, +payroll!F222 * $R$2)</f>
        <v>11389.59250415534</v>
      </c>
      <c r="T222" s="5">
        <f t="shared" si="25"/>
        <v>0</v>
      </c>
      <c r="V222">
        <f t="shared" si="26"/>
        <v>1</v>
      </c>
    </row>
    <row r="223" spans="1:22" outlineLevel="1">
      <c r="A223" t="s">
        <v>361</v>
      </c>
      <c r="B223" t="s">
        <v>362</v>
      </c>
      <c r="C223" s="40">
        <v>0</v>
      </c>
      <c r="D223" s="40">
        <v>0</v>
      </c>
      <c r="E223" s="40">
        <v>0</v>
      </c>
      <c r="F223" s="16"/>
      <c r="G223" s="16">
        <f t="shared" si="27"/>
        <v>0</v>
      </c>
      <c r="H223" s="14">
        <v>1</v>
      </c>
      <c r="J223" s="16">
        <f t="shared" si="24"/>
        <v>0</v>
      </c>
      <c r="L223" s="3">
        <f t="shared" si="28"/>
        <v>0</v>
      </c>
      <c r="N223" s="16">
        <f>+L223*(assessment!$J$275*assessment!$F$3)</f>
        <v>0</v>
      </c>
      <c r="P223" s="6">
        <f>+N223/payroll!F223</f>
        <v>0</v>
      </c>
      <c r="R223" s="16">
        <f>IF(P223&lt;$R$2,N223, +payroll!F223 * $R$2)</f>
        <v>0</v>
      </c>
      <c r="T223" s="5">
        <f t="shared" si="25"/>
        <v>0</v>
      </c>
      <c r="V223" t="e">
        <f t="shared" si="26"/>
        <v>#DIV/0!</v>
      </c>
    </row>
    <row r="224" spans="1:22" outlineLevel="1">
      <c r="A224" t="s">
        <v>363</v>
      </c>
      <c r="B224" t="s">
        <v>364</v>
      </c>
      <c r="C224" s="40">
        <v>0</v>
      </c>
      <c r="D224" s="40">
        <v>0</v>
      </c>
      <c r="E224" s="40">
        <v>0</v>
      </c>
      <c r="F224" s="16"/>
      <c r="G224" s="16">
        <f t="shared" si="27"/>
        <v>0</v>
      </c>
      <c r="H224" s="14">
        <v>1</v>
      </c>
      <c r="J224" s="16">
        <f t="shared" si="24"/>
        <v>0</v>
      </c>
      <c r="L224" s="3">
        <f t="shared" si="28"/>
        <v>0</v>
      </c>
      <c r="N224" s="16">
        <f>+L224*(assessment!$J$275*assessment!$F$3)</f>
        <v>0</v>
      </c>
      <c r="P224" s="6">
        <f>+N224/payroll!F224</f>
        <v>0</v>
      </c>
      <c r="R224" s="16">
        <f>IF(P224&lt;$R$2,N224, +payroll!F224 * $R$2)</f>
        <v>0</v>
      </c>
      <c r="T224" s="5">
        <f t="shared" si="25"/>
        <v>0</v>
      </c>
      <c r="V224" t="e">
        <f t="shared" si="26"/>
        <v>#DIV/0!</v>
      </c>
    </row>
    <row r="225" spans="1:22" outlineLevel="1">
      <c r="A225" t="s">
        <v>365</v>
      </c>
      <c r="B225" t="s">
        <v>366</v>
      </c>
      <c r="C225" s="40">
        <v>0</v>
      </c>
      <c r="D225" s="40">
        <v>864.73</v>
      </c>
      <c r="E225" s="40">
        <v>0</v>
      </c>
      <c r="F225" s="16"/>
      <c r="G225" s="16">
        <f t="shared" si="27"/>
        <v>288.24333333333334</v>
      </c>
      <c r="H225" s="14">
        <v>1</v>
      </c>
      <c r="J225" s="16">
        <f t="shared" si="24"/>
        <v>288.24333333333334</v>
      </c>
      <c r="L225" s="3">
        <f t="shared" si="28"/>
        <v>7.7761865200329932E-6</v>
      </c>
      <c r="N225" s="16">
        <f>+L225*(assessment!$J$275*assessment!$F$3)</f>
        <v>237.32154240986156</v>
      </c>
      <c r="P225" s="6">
        <f>+N225/payroll!F225</f>
        <v>2.6456988998898868E-4</v>
      </c>
      <c r="R225" s="16">
        <f>IF(P225&lt;$R$2,N225, +payroll!F225 * $R$2)</f>
        <v>237.32154240986156</v>
      </c>
      <c r="T225" s="5">
        <f t="shared" si="25"/>
        <v>0</v>
      </c>
      <c r="V225">
        <f t="shared" si="26"/>
        <v>1</v>
      </c>
    </row>
    <row r="226" spans="1:22" outlineLevel="1">
      <c r="A226" t="s">
        <v>367</v>
      </c>
      <c r="B226" t="s">
        <v>368</v>
      </c>
      <c r="C226" s="40">
        <v>0</v>
      </c>
      <c r="D226" s="40">
        <v>0</v>
      </c>
      <c r="E226" s="40">
        <v>0</v>
      </c>
      <c r="F226" s="16"/>
      <c r="G226" s="16">
        <f t="shared" si="27"/>
        <v>0</v>
      </c>
      <c r="H226" s="14">
        <v>1</v>
      </c>
      <c r="J226" s="16">
        <f t="shared" si="24"/>
        <v>0</v>
      </c>
      <c r="L226" s="3">
        <f t="shared" si="28"/>
        <v>0</v>
      </c>
      <c r="N226" s="16">
        <f>+L226*(assessment!$J$275*assessment!$F$3)</f>
        <v>0</v>
      </c>
      <c r="P226" s="6">
        <f>+N226/payroll!F226</f>
        <v>0</v>
      </c>
      <c r="R226" s="16">
        <f>IF(P226&lt;$R$2,N226, +payroll!F226 * $R$2)</f>
        <v>0</v>
      </c>
      <c r="T226" s="5">
        <f t="shared" si="25"/>
        <v>0</v>
      </c>
      <c r="V226" t="e">
        <f t="shared" si="26"/>
        <v>#DIV/0!</v>
      </c>
    </row>
    <row r="227" spans="1:22" outlineLevel="1">
      <c r="A227" t="s">
        <v>369</v>
      </c>
      <c r="B227" t="s">
        <v>370</v>
      </c>
      <c r="C227" s="40">
        <v>0</v>
      </c>
      <c r="D227" s="40">
        <v>0</v>
      </c>
      <c r="E227" s="40">
        <v>0</v>
      </c>
      <c r="F227" s="16"/>
      <c r="G227" s="16">
        <f t="shared" si="27"/>
        <v>0</v>
      </c>
      <c r="H227" s="14">
        <v>1</v>
      </c>
      <c r="J227" s="16">
        <f t="shared" si="24"/>
        <v>0</v>
      </c>
      <c r="L227" s="3">
        <f t="shared" si="28"/>
        <v>0</v>
      </c>
      <c r="N227" s="16">
        <f>+L227*(assessment!$J$275*assessment!$F$3)</f>
        <v>0</v>
      </c>
      <c r="P227" s="6">
        <f>+N227/payroll!F227</f>
        <v>0</v>
      </c>
      <c r="R227" s="16">
        <f>IF(P227&lt;$R$2,N227, +payroll!F227 * $R$2)</f>
        <v>0</v>
      </c>
      <c r="T227" s="5">
        <f t="shared" si="25"/>
        <v>0</v>
      </c>
      <c r="V227" t="e">
        <f t="shared" si="26"/>
        <v>#DIV/0!</v>
      </c>
    </row>
    <row r="228" spans="1:22" outlineLevel="1">
      <c r="A228" t="s">
        <v>371</v>
      </c>
      <c r="B228" t="s">
        <v>372</v>
      </c>
      <c r="C228" s="40">
        <v>26877.420000000006</v>
      </c>
      <c r="D228" s="40">
        <v>18585.580000000002</v>
      </c>
      <c r="E228" s="40">
        <v>13202.1</v>
      </c>
      <c r="F228" s="16"/>
      <c r="G228" s="16">
        <f t="shared" si="27"/>
        <v>19555.033333333336</v>
      </c>
      <c r="H228" s="14">
        <v>1</v>
      </c>
      <c r="J228" s="16">
        <f t="shared" si="24"/>
        <v>19555.033333333336</v>
      </c>
      <c r="L228" s="3">
        <f t="shared" si="28"/>
        <v>5.2755283130733019E-4</v>
      </c>
      <c r="N228" s="16">
        <f>+L228*(assessment!$J$275*assessment!$F$3)</f>
        <v>16100.392050268607</v>
      </c>
      <c r="P228" s="6">
        <f>+N228/payroll!F228</f>
        <v>2.7183562506301806E-3</v>
      </c>
      <c r="R228" s="16">
        <f>IF(P228&lt;$R$2,N228, +payroll!F228 * $R$2)</f>
        <v>16100.392050268607</v>
      </c>
      <c r="T228" s="5">
        <f t="shared" si="25"/>
        <v>0</v>
      </c>
      <c r="V228">
        <f t="shared" si="26"/>
        <v>1</v>
      </c>
    </row>
    <row r="229" spans="1:22" outlineLevel="1">
      <c r="A229" t="s">
        <v>373</v>
      </c>
      <c r="B229" t="s">
        <v>374</v>
      </c>
      <c r="C229" s="40">
        <v>0</v>
      </c>
      <c r="D229" s="40">
        <v>0</v>
      </c>
      <c r="E229" s="40">
        <v>0</v>
      </c>
      <c r="F229" s="16"/>
      <c r="G229" s="16">
        <f t="shared" si="27"/>
        <v>0</v>
      </c>
      <c r="H229" s="14">
        <v>1</v>
      </c>
      <c r="J229" s="16">
        <f t="shared" si="24"/>
        <v>0</v>
      </c>
      <c r="L229" s="3">
        <f t="shared" si="28"/>
        <v>0</v>
      </c>
      <c r="N229" s="16">
        <f>+L229*(assessment!$J$275*assessment!$F$3)</f>
        <v>0</v>
      </c>
      <c r="P229" s="6">
        <f>+N229/payroll!F229</f>
        <v>0</v>
      </c>
      <c r="R229" s="16">
        <f>IF(P229&lt;$R$2,N229, +payroll!F229 * $R$2)</f>
        <v>0</v>
      </c>
      <c r="T229" s="5">
        <f t="shared" si="25"/>
        <v>0</v>
      </c>
      <c r="V229" t="e">
        <f t="shared" si="26"/>
        <v>#DIV/0!</v>
      </c>
    </row>
    <row r="230" spans="1:22" outlineLevel="1">
      <c r="A230" t="s">
        <v>375</v>
      </c>
      <c r="B230" t="s">
        <v>376</v>
      </c>
      <c r="C230" s="40">
        <v>0</v>
      </c>
      <c r="D230" s="40">
        <v>0</v>
      </c>
      <c r="E230" s="40">
        <v>0</v>
      </c>
      <c r="F230" s="16"/>
      <c r="G230" s="16">
        <f t="shared" si="27"/>
        <v>0</v>
      </c>
      <c r="H230" s="14">
        <v>1</v>
      </c>
      <c r="J230" s="16">
        <f t="shared" si="24"/>
        <v>0</v>
      </c>
      <c r="L230" s="3">
        <f t="shared" si="28"/>
        <v>0</v>
      </c>
      <c r="N230" s="16">
        <f>+L230*(assessment!$J$275*assessment!$F$3)</f>
        <v>0</v>
      </c>
      <c r="P230" s="6">
        <f>+N230/payroll!F230</f>
        <v>0</v>
      </c>
      <c r="R230" s="16">
        <f>IF(P230&lt;$R$2,N230, +payroll!F230 * $R$2)</f>
        <v>0</v>
      </c>
      <c r="T230" s="5">
        <f t="shared" si="25"/>
        <v>0</v>
      </c>
      <c r="V230" t="e">
        <f t="shared" si="26"/>
        <v>#DIV/0!</v>
      </c>
    </row>
    <row r="231" spans="1:22" outlineLevel="1">
      <c r="A231" t="s">
        <v>377</v>
      </c>
      <c r="B231" t="s">
        <v>378</v>
      </c>
      <c r="C231" s="40">
        <v>0</v>
      </c>
      <c r="D231" s="40">
        <v>0</v>
      </c>
      <c r="E231" s="40">
        <v>0</v>
      </c>
      <c r="F231" s="16"/>
      <c r="G231" s="16">
        <f t="shared" si="27"/>
        <v>0</v>
      </c>
      <c r="H231" s="14">
        <v>1</v>
      </c>
      <c r="J231" s="16">
        <f t="shared" si="24"/>
        <v>0</v>
      </c>
      <c r="L231" s="3">
        <f t="shared" ref="L231:L264" si="29">+J231/$J$267</f>
        <v>0</v>
      </c>
      <c r="N231" s="16">
        <f>+L231*(assessment!$J$275*assessment!$F$3)</f>
        <v>0</v>
      </c>
      <c r="P231" s="6">
        <f>+N231/payroll!F231</f>
        <v>0</v>
      </c>
      <c r="R231" s="16">
        <f>IF(P231&lt;$R$2,N231, +payroll!F231 * $R$2)</f>
        <v>0</v>
      </c>
      <c r="T231" s="5">
        <f t="shared" si="25"/>
        <v>0</v>
      </c>
      <c r="V231" t="e">
        <f t="shared" si="26"/>
        <v>#DIV/0!</v>
      </c>
    </row>
    <row r="232" spans="1:22" outlineLevel="1">
      <c r="A232" t="s">
        <v>379</v>
      </c>
      <c r="B232" t="s">
        <v>380</v>
      </c>
      <c r="C232" s="40">
        <v>0</v>
      </c>
      <c r="D232" s="40">
        <v>0</v>
      </c>
      <c r="E232" s="40">
        <v>0</v>
      </c>
      <c r="F232" s="16"/>
      <c r="G232" s="16">
        <f t="shared" si="27"/>
        <v>0</v>
      </c>
      <c r="H232" s="14">
        <v>1</v>
      </c>
      <c r="J232" s="16">
        <f t="shared" ref="J232:J264" si="30">+G232*H232</f>
        <v>0</v>
      </c>
      <c r="L232" s="3">
        <f t="shared" si="29"/>
        <v>0</v>
      </c>
      <c r="N232" s="16">
        <f>+L232*(assessment!$J$275*assessment!$F$3)</f>
        <v>0</v>
      </c>
      <c r="P232" s="6">
        <f>+N232/payroll!F232</f>
        <v>0</v>
      </c>
      <c r="R232" s="16">
        <f>IF(P232&lt;$R$2,N232, +payroll!F232 * $R$2)</f>
        <v>0</v>
      </c>
      <c r="T232" s="5">
        <f t="shared" ref="T232:T264" si="31">+N232-R232</f>
        <v>0</v>
      </c>
      <c r="V232" t="e">
        <f t="shared" ref="V232:V264" si="32">+R232/N232</f>
        <v>#DIV/0!</v>
      </c>
    </row>
    <row r="233" spans="1:22" outlineLevel="1">
      <c r="A233" t="s">
        <v>516</v>
      </c>
      <c r="B233" t="s">
        <v>517</v>
      </c>
      <c r="C233" s="40">
        <v>0</v>
      </c>
      <c r="D233" s="40">
        <v>0</v>
      </c>
      <c r="E233" s="40">
        <v>0</v>
      </c>
      <c r="F233" s="16"/>
      <c r="G233" s="16">
        <f t="shared" si="27"/>
        <v>0</v>
      </c>
      <c r="H233" s="14">
        <v>1</v>
      </c>
      <c r="J233" s="16">
        <f>+G233*H233</f>
        <v>0</v>
      </c>
      <c r="L233" s="3">
        <f>+J233/$J$267</f>
        <v>0</v>
      </c>
      <c r="N233" s="16">
        <f>+L233*(assessment!$J$275*assessment!$F$3)</f>
        <v>0</v>
      </c>
      <c r="P233" s="6">
        <f>+N233/payroll!F233</f>
        <v>0</v>
      </c>
      <c r="R233" s="16">
        <f>IF(P233&lt;$R$2,N233, +payroll!F233 * $R$2)</f>
        <v>0</v>
      </c>
      <c r="T233" s="5">
        <f>+N233-R233</f>
        <v>0</v>
      </c>
      <c r="V233" t="e">
        <f>+R233/N233</f>
        <v>#DIV/0!</v>
      </c>
    </row>
    <row r="234" spans="1:22" outlineLevel="1">
      <c r="A234" t="s">
        <v>381</v>
      </c>
      <c r="B234" t="s">
        <v>382</v>
      </c>
      <c r="C234" s="40">
        <v>1273.48</v>
      </c>
      <c r="D234" s="40">
        <v>235</v>
      </c>
      <c r="E234" s="40">
        <v>512.58000000000004</v>
      </c>
      <c r="F234" s="16"/>
      <c r="G234" s="16">
        <f t="shared" si="27"/>
        <v>673.68666666666661</v>
      </c>
      <c r="H234" s="14">
        <v>1</v>
      </c>
      <c r="J234" s="16">
        <f t="shared" si="30"/>
        <v>673.68666666666661</v>
      </c>
      <c r="L234" s="3">
        <f t="shared" si="29"/>
        <v>1.8174620434329651E-5</v>
      </c>
      <c r="N234" s="16">
        <f>+L234*(assessment!$J$275*assessment!$F$3)</f>
        <v>554.67148879173237</v>
      </c>
      <c r="P234" s="6">
        <f>+N234/payroll!F234</f>
        <v>6.6037924386410057E-4</v>
      </c>
      <c r="R234" s="16">
        <f>IF(P234&lt;$R$2,N234, +payroll!F234 * $R$2)</f>
        <v>554.67148879173237</v>
      </c>
      <c r="T234" s="5">
        <f t="shared" si="31"/>
        <v>0</v>
      </c>
      <c r="V234">
        <f t="shared" si="32"/>
        <v>1</v>
      </c>
    </row>
    <row r="235" spans="1:22" outlineLevel="1">
      <c r="A235" t="s">
        <v>383</v>
      </c>
      <c r="B235" t="s">
        <v>384</v>
      </c>
      <c r="C235" s="40">
        <v>0</v>
      </c>
      <c r="D235" s="40">
        <v>0</v>
      </c>
      <c r="E235" s="40">
        <v>0</v>
      </c>
      <c r="F235" s="16"/>
      <c r="G235" s="16">
        <f t="shared" si="27"/>
        <v>0</v>
      </c>
      <c r="H235" s="14">
        <v>1</v>
      </c>
      <c r="J235" s="16">
        <f t="shared" si="30"/>
        <v>0</v>
      </c>
      <c r="L235" s="3">
        <f t="shared" si="29"/>
        <v>0</v>
      </c>
      <c r="N235" s="16">
        <f>+L235*(assessment!$J$275*assessment!$F$3)</f>
        <v>0</v>
      </c>
      <c r="P235" s="6">
        <f>+N235/payroll!F235</f>
        <v>0</v>
      </c>
      <c r="R235" s="16">
        <f>IF(P235&lt;$R$2,N235, +payroll!F235 * $R$2)</f>
        <v>0</v>
      </c>
      <c r="T235" s="5">
        <f t="shared" si="31"/>
        <v>0</v>
      </c>
      <c r="V235" t="e">
        <f t="shared" si="32"/>
        <v>#DIV/0!</v>
      </c>
    </row>
    <row r="236" spans="1:22" outlineLevel="1">
      <c r="A236" t="s">
        <v>385</v>
      </c>
      <c r="B236" t="s">
        <v>386</v>
      </c>
      <c r="C236" s="40">
        <v>-7.66</v>
      </c>
      <c r="D236" s="40">
        <v>0</v>
      </c>
      <c r="E236" s="40">
        <v>7709.49</v>
      </c>
      <c r="F236" s="16"/>
      <c r="G236" s="16">
        <f t="shared" si="27"/>
        <v>2567.2766666666666</v>
      </c>
      <c r="H236" s="14">
        <v>1</v>
      </c>
      <c r="J236" s="16">
        <f t="shared" si="30"/>
        <v>2567.2766666666666</v>
      </c>
      <c r="L236" s="3">
        <f t="shared" si="29"/>
        <v>6.9259614707001848E-5</v>
      </c>
      <c r="N236" s="16">
        <f>+L236*(assessment!$J$275*assessment!$F$3)</f>
        <v>2113.735125390057</v>
      </c>
      <c r="P236" s="6">
        <f>+N236/payroll!F236</f>
        <v>6.2244933853819538E-4</v>
      </c>
      <c r="R236" s="16">
        <f>IF(P236&lt;$R$2,N236, +payroll!F236 * $R$2)</f>
        <v>2113.735125390057</v>
      </c>
      <c r="T236" s="5">
        <f t="shared" si="31"/>
        <v>0</v>
      </c>
      <c r="V236">
        <f t="shared" si="32"/>
        <v>1</v>
      </c>
    </row>
    <row r="237" spans="1:22" s="52" customFormat="1" outlineLevel="1">
      <c r="A237" s="54" t="s">
        <v>576</v>
      </c>
      <c r="B237" s="54" t="s">
        <v>577</v>
      </c>
      <c r="C237" s="40">
        <v>0</v>
      </c>
      <c r="D237" s="40">
        <v>0</v>
      </c>
      <c r="E237" s="40">
        <v>0</v>
      </c>
      <c r="F237" s="16"/>
      <c r="G237" s="16">
        <f t="shared" si="27"/>
        <v>0</v>
      </c>
      <c r="H237" s="14">
        <v>1</v>
      </c>
      <c r="J237" s="16">
        <f t="shared" si="30"/>
        <v>0</v>
      </c>
      <c r="L237" s="3">
        <f t="shared" si="29"/>
        <v>0</v>
      </c>
      <c r="N237" s="16">
        <f>+L237*(assessment!$J$275*assessment!$F$3)</f>
        <v>0</v>
      </c>
      <c r="P237" s="6">
        <f>+N237/payroll!F237</f>
        <v>0</v>
      </c>
      <c r="R237" s="16">
        <f>IF(P237&lt;$R$2,N237, +payroll!F237 * $R$2)</f>
        <v>0</v>
      </c>
      <c r="T237" s="5">
        <f t="shared" si="31"/>
        <v>0</v>
      </c>
      <c r="V237" s="52" t="e">
        <f t="shared" si="32"/>
        <v>#DIV/0!</v>
      </c>
    </row>
    <row r="238" spans="1:22" outlineLevel="1">
      <c r="A238" t="s">
        <v>387</v>
      </c>
      <c r="B238" t="s">
        <v>388</v>
      </c>
      <c r="C238" s="40">
        <v>0</v>
      </c>
      <c r="D238" s="40">
        <v>0</v>
      </c>
      <c r="E238" s="40">
        <v>0</v>
      </c>
      <c r="F238" s="16"/>
      <c r="G238" s="16">
        <f t="shared" si="27"/>
        <v>0</v>
      </c>
      <c r="H238" s="14">
        <v>1</v>
      </c>
      <c r="J238" s="16">
        <f t="shared" si="30"/>
        <v>0</v>
      </c>
      <c r="L238" s="3">
        <f t="shared" si="29"/>
        <v>0</v>
      </c>
      <c r="N238" s="16">
        <f>+L238*(assessment!$J$275*assessment!$F$3)</f>
        <v>0</v>
      </c>
      <c r="P238" s="6">
        <f>+N238/payroll!F238</f>
        <v>0</v>
      </c>
      <c r="R238" s="16">
        <f>IF(P238&lt;$R$2,N238, +payroll!F238 * $R$2)</f>
        <v>0</v>
      </c>
      <c r="T238" s="5">
        <f t="shared" si="31"/>
        <v>0</v>
      </c>
      <c r="V238" t="e">
        <f t="shared" si="32"/>
        <v>#DIV/0!</v>
      </c>
    </row>
    <row r="239" spans="1:22" outlineLevel="1">
      <c r="A239" t="s">
        <v>389</v>
      </c>
      <c r="B239" t="s">
        <v>390</v>
      </c>
      <c r="C239" s="40">
        <v>0</v>
      </c>
      <c r="D239" s="40">
        <v>0</v>
      </c>
      <c r="E239" s="40">
        <v>0</v>
      </c>
      <c r="F239" s="16"/>
      <c r="G239" s="16">
        <f t="shared" si="27"/>
        <v>0</v>
      </c>
      <c r="H239" s="14">
        <v>1</v>
      </c>
      <c r="J239" s="16">
        <f t="shared" si="30"/>
        <v>0</v>
      </c>
      <c r="L239" s="3">
        <f t="shared" si="29"/>
        <v>0</v>
      </c>
      <c r="N239" s="16">
        <f>+L239*(assessment!$J$275*assessment!$F$3)</f>
        <v>0</v>
      </c>
      <c r="P239" s="6">
        <f>+N239/payroll!F239</f>
        <v>0</v>
      </c>
      <c r="R239" s="16">
        <f>IF(P239&lt;$R$2,N239, +payroll!F239 * $R$2)</f>
        <v>0</v>
      </c>
      <c r="T239" s="5">
        <f t="shared" si="31"/>
        <v>0</v>
      </c>
      <c r="V239" t="e">
        <f t="shared" si="32"/>
        <v>#DIV/0!</v>
      </c>
    </row>
    <row r="240" spans="1:22" outlineLevel="1">
      <c r="A240" t="s">
        <v>391</v>
      </c>
      <c r="B240" t="s">
        <v>392</v>
      </c>
      <c r="C240" s="40">
        <v>0</v>
      </c>
      <c r="D240" s="40">
        <v>37.51</v>
      </c>
      <c r="E240" s="40">
        <v>83.75</v>
      </c>
      <c r="F240" s="16"/>
      <c r="G240" s="16">
        <f t="shared" si="27"/>
        <v>40.419999999999995</v>
      </c>
      <c r="H240" s="14">
        <v>1</v>
      </c>
      <c r="J240" s="16">
        <f t="shared" si="30"/>
        <v>40.419999999999995</v>
      </c>
      <c r="L240" s="3">
        <f t="shared" si="29"/>
        <v>1.0904448526351585E-6</v>
      </c>
      <c r="N240" s="16">
        <f>+L240*(assessment!$J$275*assessment!$F$3)</f>
        <v>33.279301322516631</v>
      </c>
      <c r="P240" s="6">
        <f>+N240/payroll!F240</f>
        <v>9.0247127369513989E-5</v>
      </c>
      <c r="R240" s="16">
        <f>IF(P240&lt;$R$2,N240, +payroll!F240 * $R$2)</f>
        <v>33.279301322516631</v>
      </c>
      <c r="T240" s="5">
        <f t="shared" si="31"/>
        <v>0</v>
      </c>
      <c r="V240">
        <f t="shared" si="32"/>
        <v>1</v>
      </c>
    </row>
    <row r="241" spans="1:22" outlineLevel="1">
      <c r="A241" t="s">
        <v>393</v>
      </c>
      <c r="B241" t="s">
        <v>394</v>
      </c>
      <c r="C241" s="40">
        <v>8319.1600000000017</v>
      </c>
      <c r="D241" s="40">
        <v>2267.48</v>
      </c>
      <c r="E241" s="40">
        <v>2352.9499999999998</v>
      </c>
      <c r="F241" s="16"/>
      <c r="G241" s="16">
        <f t="shared" si="27"/>
        <v>4313.1966666666667</v>
      </c>
      <c r="H241" s="14">
        <v>1</v>
      </c>
      <c r="J241" s="16">
        <f t="shared" si="30"/>
        <v>4313.1966666666667</v>
      </c>
      <c r="L241" s="3">
        <f t="shared" si="29"/>
        <v>1.1636078930157819E-4</v>
      </c>
      <c r="N241" s="16">
        <f>+L241*(assessment!$J$275*assessment!$F$3)</f>
        <v>3551.2165149251446</v>
      </c>
      <c r="P241" s="6">
        <f>+N241/payroll!F241</f>
        <v>1.7077626534766348E-3</v>
      </c>
      <c r="R241" s="16">
        <f>IF(P241&lt;$R$2,N241, +payroll!F241 * $R$2)</f>
        <v>3551.2165149251446</v>
      </c>
      <c r="T241" s="5">
        <f t="shared" si="31"/>
        <v>0</v>
      </c>
      <c r="V241">
        <f t="shared" si="32"/>
        <v>1</v>
      </c>
    </row>
    <row r="242" spans="1:22" outlineLevel="1">
      <c r="A242" t="s">
        <v>395</v>
      </c>
      <c r="B242" t="s">
        <v>396</v>
      </c>
      <c r="C242" s="40">
        <v>0</v>
      </c>
      <c r="D242" s="40">
        <v>0</v>
      </c>
      <c r="E242" s="40">
        <v>0</v>
      </c>
      <c r="F242" s="16"/>
      <c r="G242" s="16">
        <f t="shared" si="27"/>
        <v>0</v>
      </c>
      <c r="H242" s="14">
        <v>1</v>
      </c>
      <c r="J242" s="16">
        <f t="shared" si="30"/>
        <v>0</v>
      </c>
      <c r="L242" s="3">
        <f t="shared" si="29"/>
        <v>0</v>
      </c>
      <c r="N242" s="16">
        <f>+L242*(assessment!$J$275*assessment!$F$3)</f>
        <v>0</v>
      </c>
      <c r="P242" s="6">
        <f>+N242/payroll!F242</f>
        <v>0</v>
      </c>
      <c r="R242" s="16">
        <f>IF(P242&lt;$R$2,N242, +payroll!F242 * $R$2)</f>
        <v>0</v>
      </c>
      <c r="T242" s="5">
        <f t="shared" si="31"/>
        <v>0</v>
      </c>
      <c r="V242" t="e">
        <f t="shared" si="32"/>
        <v>#DIV/0!</v>
      </c>
    </row>
    <row r="243" spans="1:22" outlineLevel="1">
      <c r="A243" t="s">
        <v>397</v>
      </c>
      <c r="B243" t="s">
        <v>398</v>
      </c>
      <c r="C243" s="40">
        <v>2647.7099999999996</v>
      </c>
      <c r="D243" s="40">
        <v>1985.85</v>
      </c>
      <c r="E243" s="40">
        <v>3230.13</v>
      </c>
      <c r="F243" s="16"/>
      <c r="G243" s="16">
        <f t="shared" si="27"/>
        <v>2621.23</v>
      </c>
      <c r="H243" s="14">
        <v>1</v>
      </c>
      <c r="J243" s="16">
        <f t="shared" si="30"/>
        <v>2621.23</v>
      </c>
      <c r="L243" s="3">
        <f t="shared" si="29"/>
        <v>7.0715159848413087E-5</v>
      </c>
      <c r="N243" s="16">
        <f>+L243*(assessment!$J$275*assessment!$F$3)</f>
        <v>2158.1569274027779</v>
      </c>
      <c r="P243" s="6">
        <f>+N243/payroll!F243</f>
        <v>8.304567584755683E-4</v>
      </c>
      <c r="R243" s="16">
        <f>IF(P243&lt;$R$2,N243, +payroll!F243 * $R$2)</f>
        <v>2158.1569274027779</v>
      </c>
      <c r="T243" s="5">
        <f t="shared" si="31"/>
        <v>0</v>
      </c>
      <c r="V243">
        <f t="shared" si="32"/>
        <v>1</v>
      </c>
    </row>
    <row r="244" spans="1:22" outlineLevel="1">
      <c r="A244" t="s">
        <v>399</v>
      </c>
      <c r="B244" t="s">
        <v>400</v>
      </c>
      <c r="C244" s="40">
        <v>0</v>
      </c>
      <c r="D244" s="40">
        <v>0</v>
      </c>
      <c r="E244" s="40">
        <v>0</v>
      </c>
      <c r="F244" s="16"/>
      <c r="G244" s="16">
        <f t="shared" si="27"/>
        <v>0</v>
      </c>
      <c r="H244" s="14">
        <v>1</v>
      </c>
      <c r="J244" s="16">
        <f t="shared" si="30"/>
        <v>0</v>
      </c>
      <c r="L244" s="3">
        <f t="shared" si="29"/>
        <v>0</v>
      </c>
      <c r="N244" s="16">
        <f>+L244*(assessment!$J$275*assessment!$F$3)</f>
        <v>0</v>
      </c>
      <c r="P244" s="6">
        <f>+N244/payroll!F244</f>
        <v>0</v>
      </c>
      <c r="R244" s="16">
        <f>IF(P244&lt;$R$2,N244, +payroll!F244 * $R$2)</f>
        <v>0</v>
      </c>
      <c r="T244" s="5">
        <f t="shared" si="31"/>
        <v>0</v>
      </c>
      <c r="V244" t="e">
        <f t="shared" si="32"/>
        <v>#DIV/0!</v>
      </c>
    </row>
    <row r="245" spans="1:22" outlineLevel="1">
      <c r="A245" t="s">
        <v>401</v>
      </c>
      <c r="B245" t="s">
        <v>402</v>
      </c>
      <c r="C245" s="40">
        <v>13507.269999999997</v>
      </c>
      <c r="D245" s="40">
        <v>10008.86</v>
      </c>
      <c r="E245" s="40">
        <v>15942.02</v>
      </c>
      <c r="F245" s="16"/>
      <c r="G245" s="16">
        <f t="shared" si="27"/>
        <v>13152.716666666665</v>
      </c>
      <c r="H245" s="14">
        <v>1</v>
      </c>
      <c r="J245" s="16">
        <f t="shared" si="30"/>
        <v>13152.716666666665</v>
      </c>
      <c r="L245" s="3">
        <f t="shared" si="29"/>
        <v>3.5483206796970129E-4</v>
      </c>
      <c r="N245" s="16">
        <f>+L245*(assessment!$J$275*assessment!$F$3)</f>
        <v>10829.124719438063</v>
      </c>
      <c r="P245" s="6">
        <f>+N245/payroll!F245</f>
        <v>7.1867198512987486E-4</v>
      </c>
      <c r="R245" s="16">
        <f>IF(P245&lt;$R$2,N245, +payroll!F245 * $R$2)</f>
        <v>10829.124719438063</v>
      </c>
      <c r="T245" s="5">
        <f t="shared" si="31"/>
        <v>0</v>
      </c>
      <c r="V245">
        <f t="shared" si="32"/>
        <v>1</v>
      </c>
    </row>
    <row r="246" spans="1:22" outlineLevel="1">
      <c r="A246" t="s">
        <v>403</v>
      </c>
      <c r="B246" t="s">
        <v>404</v>
      </c>
      <c r="C246" s="40">
        <v>-2667.6900000000005</v>
      </c>
      <c r="D246" s="40">
        <v>3093.34</v>
      </c>
      <c r="E246" s="40">
        <v>3854.08</v>
      </c>
      <c r="F246" s="16"/>
      <c r="G246" s="16">
        <f t="shared" si="27"/>
        <v>1426.5766666666666</v>
      </c>
      <c r="H246" s="14">
        <v>1</v>
      </c>
      <c r="J246" s="16">
        <f t="shared" si="30"/>
        <v>1426.5766666666666</v>
      </c>
      <c r="L246" s="3">
        <f t="shared" si="29"/>
        <v>3.8485976819794385E-5</v>
      </c>
      <c r="N246" s="16">
        <f>+L246*(assessment!$J$275*assessment!$F$3)</f>
        <v>1174.5540512041409</v>
      </c>
      <c r="P246" s="6">
        <f>+N246/payroll!F246</f>
        <v>3.34648450997002E-4</v>
      </c>
      <c r="R246" s="16">
        <f>IF(P246&lt;$R$2,N246, +payroll!F246 * $R$2)</f>
        <v>1174.5540512041409</v>
      </c>
      <c r="T246" s="5">
        <f t="shared" si="31"/>
        <v>0</v>
      </c>
      <c r="V246">
        <f t="shared" si="32"/>
        <v>1</v>
      </c>
    </row>
    <row r="247" spans="1:22" outlineLevel="1">
      <c r="A247" t="s">
        <v>405</v>
      </c>
      <c r="B247" t="s">
        <v>406</v>
      </c>
      <c r="C247" s="40">
        <v>0</v>
      </c>
      <c r="D247" s="40">
        <v>0</v>
      </c>
      <c r="E247" s="40">
        <v>0</v>
      </c>
      <c r="F247" s="16"/>
      <c r="G247" s="16">
        <f t="shared" si="27"/>
        <v>0</v>
      </c>
      <c r="H247" s="14">
        <v>1</v>
      </c>
      <c r="J247" s="16">
        <f t="shared" si="30"/>
        <v>0</v>
      </c>
      <c r="L247" s="3">
        <f t="shared" si="29"/>
        <v>0</v>
      </c>
      <c r="N247" s="16">
        <f>+L247*(assessment!$J$275*assessment!$F$3)</f>
        <v>0</v>
      </c>
      <c r="P247" s="6">
        <f>+N247/payroll!F247</f>
        <v>0</v>
      </c>
      <c r="R247" s="16">
        <f>IF(P247&lt;$R$2,N247, +payroll!F247 * $R$2)</f>
        <v>0</v>
      </c>
      <c r="T247" s="5">
        <f t="shared" si="31"/>
        <v>0</v>
      </c>
      <c r="V247" t="e">
        <f t="shared" si="32"/>
        <v>#DIV/0!</v>
      </c>
    </row>
    <row r="248" spans="1:22" outlineLevel="1">
      <c r="A248" t="s">
        <v>407</v>
      </c>
      <c r="B248" t="s">
        <v>408</v>
      </c>
      <c r="C248" s="40">
        <v>3780.0800000000004</v>
      </c>
      <c r="D248" s="40">
        <v>666.3</v>
      </c>
      <c r="E248" s="40">
        <v>1097.75</v>
      </c>
      <c r="F248" s="16"/>
      <c r="G248" s="16">
        <f t="shared" si="27"/>
        <v>1848.0433333333333</v>
      </c>
      <c r="H248" s="14">
        <v>1</v>
      </c>
      <c r="J248" s="16">
        <f t="shared" si="30"/>
        <v>1848.0433333333333</v>
      </c>
      <c r="L248" s="3">
        <f t="shared" si="29"/>
        <v>4.9856242955963729E-5</v>
      </c>
      <c r="N248" s="16">
        <f>+L248*(assessment!$J$275*assessment!$F$3)</f>
        <v>1521.5633584133609</v>
      </c>
      <c r="P248" s="6">
        <f>+N248/payroll!F248</f>
        <v>2.4444721520489043E-4</v>
      </c>
      <c r="R248" s="16">
        <f>IF(P248&lt;$R$2,N248, +payroll!F248 * $R$2)</f>
        <v>1521.5633584133609</v>
      </c>
      <c r="T248" s="5">
        <f t="shared" si="31"/>
        <v>0</v>
      </c>
      <c r="V248">
        <f t="shared" si="32"/>
        <v>1</v>
      </c>
    </row>
    <row r="249" spans="1:22" outlineLevel="1">
      <c r="A249" t="s">
        <v>409</v>
      </c>
      <c r="B249" t="s">
        <v>410</v>
      </c>
      <c r="C249" s="40">
        <v>2605.6100000000006</v>
      </c>
      <c r="D249" s="40">
        <v>1402.64</v>
      </c>
      <c r="E249" s="40">
        <v>1942.09</v>
      </c>
      <c r="F249" s="16"/>
      <c r="G249" s="16">
        <f t="shared" si="27"/>
        <v>1983.4466666666669</v>
      </c>
      <c r="H249" s="14">
        <v>1</v>
      </c>
      <c r="J249" s="16">
        <f t="shared" si="30"/>
        <v>1983.4466666666669</v>
      </c>
      <c r="L249" s="3">
        <f t="shared" si="29"/>
        <v>5.3509134293494069E-5</v>
      </c>
      <c r="N249" s="16">
        <f>+L249*(assessment!$J$275*assessment!$F$3)</f>
        <v>1633.0459989396641</v>
      </c>
      <c r="P249" s="6">
        <f>+N249/payroll!F249</f>
        <v>1.4092815255980346E-4</v>
      </c>
      <c r="R249" s="16">
        <f>IF(P249&lt;$R$2,N249, +payroll!F249 * $R$2)</f>
        <v>1633.0459989396641</v>
      </c>
      <c r="T249" s="5">
        <f t="shared" si="31"/>
        <v>0</v>
      </c>
      <c r="V249">
        <f t="shared" si="32"/>
        <v>1</v>
      </c>
    </row>
    <row r="250" spans="1:22" outlineLevel="1">
      <c r="A250" t="s">
        <v>411</v>
      </c>
      <c r="B250" t="s">
        <v>412</v>
      </c>
      <c r="C250" s="40">
        <v>0</v>
      </c>
      <c r="D250" s="40">
        <v>0</v>
      </c>
      <c r="E250" s="40">
        <v>0</v>
      </c>
      <c r="F250" s="16"/>
      <c r="G250" s="16">
        <f t="shared" si="27"/>
        <v>0</v>
      </c>
      <c r="H250" s="14">
        <v>1</v>
      </c>
      <c r="J250" s="16">
        <f t="shared" si="30"/>
        <v>0</v>
      </c>
      <c r="L250" s="3">
        <f t="shared" si="29"/>
        <v>0</v>
      </c>
      <c r="N250" s="16">
        <f>+L250*(assessment!$J$275*assessment!$F$3)</f>
        <v>0</v>
      </c>
      <c r="P250" s="6">
        <f>+N250/payroll!F250</f>
        <v>0</v>
      </c>
      <c r="R250" s="16">
        <f>IF(P250&lt;$R$2,N250, +payroll!F250 * $R$2)</f>
        <v>0</v>
      </c>
      <c r="T250" s="5">
        <f t="shared" si="31"/>
        <v>0</v>
      </c>
      <c r="V250" t="e">
        <f t="shared" si="32"/>
        <v>#DIV/0!</v>
      </c>
    </row>
    <row r="251" spans="1:22" outlineLevel="1">
      <c r="A251" t="s">
        <v>413</v>
      </c>
      <c r="B251" t="s">
        <v>414</v>
      </c>
      <c r="C251" s="40">
        <v>0</v>
      </c>
      <c r="D251" s="40">
        <v>0</v>
      </c>
      <c r="E251" s="40">
        <v>0</v>
      </c>
      <c r="F251" s="16"/>
      <c r="G251" s="16">
        <f t="shared" si="27"/>
        <v>0</v>
      </c>
      <c r="H251" s="14">
        <v>1</v>
      </c>
      <c r="J251" s="16">
        <f t="shared" si="30"/>
        <v>0</v>
      </c>
      <c r="L251" s="3">
        <f t="shared" si="29"/>
        <v>0</v>
      </c>
      <c r="N251" s="16">
        <f>+L251*(assessment!$J$275*assessment!$F$3)</f>
        <v>0</v>
      </c>
      <c r="P251" s="6">
        <f>+N251/payroll!F251</f>
        <v>0</v>
      </c>
      <c r="R251" s="16">
        <f>IF(P251&lt;$R$2,N251, +payroll!F251 * $R$2)</f>
        <v>0</v>
      </c>
      <c r="T251" s="5">
        <f t="shared" si="31"/>
        <v>0</v>
      </c>
      <c r="V251" t="e">
        <f t="shared" si="32"/>
        <v>#DIV/0!</v>
      </c>
    </row>
    <row r="252" spans="1:22" outlineLevel="1">
      <c r="A252" t="s">
        <v>415</v>
      </c>
      <c r="B252" t="s">
        <v>416</v>
      </c>
      <c r="C252" s="40">
        <v>13841.560000000001</v>
      </c>
      <c r="D252" s="40">
        <v>1875.75</v>
      </c>
      <c r="E252" s="40">
        <v>2689.08</v>
      </c>
      <c r="F252" s="16"/>
      <c r="G252" s="16">
        <f t="shared" si="27"/>
        <v>6135.4633333333331</v>
      </c>
      <c r="H252" s="14">
        <v>1</v>
      </c>
      <c r="J252" s="16">
        <f t="shared" si="30"/>
        <v>6135.4633333333331</v>
      </c>
      <c r="L252" s="3">
        <f t="shared" si="29"/>
        <v>1.6552163311145683E-4</v>
      </c>
      <c r="N252" s="16">
        <f>+L252*(assessment!$J$275*assessment!$F$3)</f>
        <v>5051.5569773194538</v>
      </c>
      <c r="P252" s="6">
        <f>+N252/payroll!F252</f>
        <v>2.679863615379809E-3</v>
      </c>
      <c r="R252" s="16">
        <f>IF(P252&lt;$R$2,N252, +payroll!F252 * $R$2)</f>
        <v>5051.5569773194538</v>
      </c>
      <c r="T252" s="5">
        <f t="shared" si="31"/>
        <v>0</v>
      </c>
      <c r="V252">
        <f t="shared" si="32"/>
        <v>1</v>
      </c>
    </row>
    <row r="253" spans="1:22" outlineLevel="1">
      <c r="A253" t="s">
        <v>417</v>
      </c>
      <c r="B253" t="s">
        <v>418</v>
      </c>
      <c r="C253" s="40">
        <v>0</v>
      </c>
      <c r="D253" s="40">
        <v>0</v>
      </c>
      <c r="E253" s="40">
        <v>0</v>
      </c>
      <c r="F253" s="16"/>
      <c r="G253" s="16">
        <f t="shared" si="27"/>
        <v>0</v>
      </c>
      <c r="H253" s="14">
        <v>1</v>
      </c>
      <c r="J253" s="16">
        <f t="shared" si="30"/>
        <v>0</v>
      </c>
      <c r="L253" s="3">
        <f t="shared" si="29"/>
        <v>0</v>
      </c>
      <c r="N253" s="16">
        <f>+L253*(assessment!$J$275*assessment!$F$3)</f>
        <v>0</v>
      </c>
      <c r="P253" s="6">
        <f>+N253/payroll!F253</f>
        <v>0</v>
      </c>
      <c r="R253" s="16">
        <f>IF(P253&lt;$R$2,N253, +payroll!F253 * $R$2)</f>
        <v>0</v>
      </c>
      <c r="T253" s="5">
        <f t="shared" si="31"/>
        <v>0</v>
      </c>
      <c r="V253" t="e">
        <f t="shared" si="32"/>
        <v>#DIV/0!</v>
      </c>
    </row>
    <row r="254" spans="1:22" outlineLevel="1">
      <c r="A254" t="s">
        <v>419</v>
      </c>
      <c r="B254" t="s">
        <v>420</v>
      </c>
      <c r="C254" s="40">
        <v>0</v>
      </c>
      <c r="D254" s="40">
        <v>0</v>
      </c>
      <c r="E254" s="40">
        <v>0</v>
      </c>
      <c r="F254" s="16"/>
      <c r="G254" s="16">
        <f t="shared" si="27"/>
        <v>0</v>
      </c>
      <c r="H254" s="14">
        <v>1</v>
      </c>
      <c r="J254" s="16">
        <f t="shared" si="30"/>
        <v>0</v>
      </c>
      <c r="L254" s="3">
        <f t="shared" si="29"/>
        <v>0</v>
      </c>
      <c r="N254" s="16">
        <f>+L254*(assessment!$J$275*assessment!$F$3)</f>
        <v>0</v>
      </c>
      <c r="P254" s="6">
        <f>+N254/payroll!F254</f>
        <v>0</v>
      </c>
      <c r="R254" s="16">
        <f>IF(P254&lt;$R$2,N254, +payroll!F254 * $R$2)</f>
        <v>0</v>
      </c>
      <c r="T254" s="5">
        <f t="shared" si="31"/>
        <v>0</v>
      </c>
      <c r="V254" t="e">
        <f t="shared" si="32"/>
        <v>#DIV/0!</v>
      </c>
    </row>
    <row r="255" spans="1:22" outlineLevel="1">
      <c r="A255" t="s">
        <v>421</v>
      </c>
      <c r="B255" t="s">
        <v>422</v>
      </c>
      <c r="C255" s="40">
        <v>0</v>
      </c>
      <c r="D255" s="40">
        <v>730.12</v>
      </c>
      <c r="E255" s="40">
        <v>-357.35</v>
      </c>
      <c r="F255" s="16"/>
      <c r="G255" s="16">
        <f t="shared" si="27"/>
        <v>124.25666666666666</v>
      </c>
      <c r="H255" s="14">
        <v>1</v>
      </c>
      <c r="J255" s="16">
        <f t="shared" si="30"/>
        <v>124.25666666666666</v>
      </c>
      <c r="L255" s="3">
        <f t="shared" si="29"/>
        <v>3.3521781932773218E-6</v>
      </c>
      <c r="N255" s="16">
        <f>+L255*(assessment!$J$275*assessment!$F$3)</f>
        <v>102.30517197752371</v>
      </c>
      <c r="P255" s="6">
        <f>+N255/payroll!F255</f>
        <v>3.6106684824345631E-5</v>
      </c>
      <c r="R255" s="16">
        <f>IF(P255&lt;$R$2,N255, +payroll!F255 * $R$2)</f>
        <v>102.30517197752371</v>
      </c>
      <c r="T255" s="5">
        <f t="shared" si="31"/>
        <v>0</v>
      </c>
      <c r="V255">
        <f t="shared" si="32"/>
        <v>1</v>
      </c>
    </row>
    <row r="256" spans="1:22" outlineLevel="1">
      <c r="A256" t="s">
        <v>423</v>
      </c>
      <c r="B256" t="s">
        <v>424</v>
      </c>
      <c r="C256" s="40">
        <v>0</v>
      </c>
      <c r="D256" s="40">
        <v>613.66999999999996</v>
      </c>
      <c r="E256" s="40">
        <v>2193.893</v>
      </c>
      <c r="F256" s="16"/>
      <c r="G256" s="16">
        <f t="shared" si="27"/>
        <v>935.85433333333333</v>
      </c>
      <c r="H256" s="14">
        <v>1</v>
      </c>
      <c r="J256" s="16">
        <f t="shared" si="30"/>
        <v>935.85433333333333</v>
      </c>
      <c r="L256" s="3">
        <f t="shared" si="29"/>
        <v>2.5247341429976279E-5</v>
      </c>
      <c r="N256" s="16">
        <f>+L256*(assessment!$J$275*assessment!$F$3)</f>
        <v>770.52395727320436</v>
      </c>
      <c r="P256" s="6">
        <f>+N256/payroll!F256</f>
        <v>6.7520612604979921E-4</v>
      </c>
      <c r="R256" s="16">
        <f>IF(P256&lt;$R$2,N256, +payroll!F256 * $R$2)</f>
        <v>770.52395727320436</v>
      </c>
      <c r="T256" s="5">
        <f t="shared" si="31"/>
        <v>0</v>
      </c>
      <c r="V256">
        <f t="shared" si="32"/>
        <v>1</v>
      </c>
    </row>
    <row r="257" spans="1:22" outlineLevel="1">
      <c r="A257" t="s">
        <v>425</v>
      </c>
      <c r="B257" t="s">
        <v>426</v>
      </c>
      <c r="C257" s="40">
        <v>230.69</v>
      </c>
      <c r="D257" s="40">
        <v>104.61</v>
      </c>
      <c r="E257" s="40">
        <v>24896.73</v>
      </c>
      <c r="F257" s="16"/>
      <c r="G257" s="16">
        <f t="shared" si="27"/>
        <v>8410.6766666666663</v>
      </c>
      <c r="H257" s="14">
        <v>1</v>
      </c>
      <c r="J257" s="16">
        <f t="shared" si="30"/>
        <v>8410.6766666666663</v>
      </c>
      <c r="L257" s="3">
        <f t="shared" si="29"/>
        <v>2.2690200589671697E-4</v>
      </c>
      <c r="N257" s="16">
        <f>+L257*(assessment!$J$275*assessment!$F$3)</f>
        <v>6924.8254110900498</v>
      </c>
      <c r="P257" s="6">
        <f>+N257/payroll!F257</f>
        <v>3.3833394359416612E-3</v>
      </c>
      <c r="R257" s="16">
        <f>IF(P257&lt;$R$2,N257, +payroll!F257 * $R$2)</f>
        <v>6924.8254110900498</v>
      </c>
      <c r="T257" s="5">
        <f t="shared" si="31"/>
        <v>0</v>
      </c>
      <c r="V257">
        <f t="shared" si="32"/>
        <v>1</v>
      </c>
    </row>
    <row r="258" spans="1:22" outlineLevel="1">
      <c r="A258" t="s">
        <v>427</v>
      </c>
      <c r="B258" t="s">
        <v>428</v>
      </c>
      <c r="C258" s="40">
        <v>0</v>
      </c>
      <c r="D258" s="40">
        <v>0</v>
      </c>
      <c r="E258" s="40">
        <v>0</v>
      </c>
      <c r="F258" s="16"/>
      <c r="G258" s="16">
        <f t="shared" si="27"/>
        <v>0</v>
      </c>
      <c r="H258" s="14">
        <v>1</v>
      </c>
      <c r="J258" s="16">
        <f t="shared" si="30"/>
        <v>0</v>
      </c>
      <c r="L258" s="3">
        <f t="shared" si="29"/>
        <v>0</v>
      </c>
      <c r="N258" s="16">
        <f>+L258*(assessment!$J$275*assessment!$F$3)</f>
        <v>0</v>
      </c>
      <c r="P258" s="6">
        <f>+N258/payroll!F258</f>
        <v>0</v>
      </c>
      <c r="R258" s="16">
        <f>IF(P258&lt;$R$2,N258, +payroll!F258 * $R$2)</f>
        <v>0</v>
      </c>
      <c r="T258" s="5">
        <f t="shared" si="31"/>
        <v>0</v>
      </c>
      <c r="V258" t="e">
        <f t="shared" si="32"/>
        <v>#DIV/0!</v>
      </c>
    </row>
    <row r="259" spans="1:22" outlineLevel="1">
      <c r="A259" t="s">
        <v>429</v>
      </c>
      <c r="B259" t="s">
        <v>430</v>
      </c>
      <c r="C259" s="40">
        <v>0</v>
      </c>
      <c r="D259" s="40">
        <v>0</v>
      </c>
      <c r="E259" s="40">
        <v>0</v>
      </c>
      <c r="F259" s="16"/>
      <c r="G259" s="16">
        <f t="shared" si="27"/>
        <v>0</v>
      </c>
      <c r="H259" s="14">
        <v>1</v>
      </c>
      <c r="J259" s="16">
        <f t="shared" si="30"/>
        <v>0</v>
      </c>
      <c r="L259" s="3">
        <f t="shared" si="29"/>
        <v>0</v>
      </c>
      <c r="N259" s="16">
        <f>+L259*(assessment!$J$275*assessment!$F$3)</f>
        <v>0</v>
      </c>
      <c r="P259" s="6">
        <f>+N259/payroll!F259</f>
        <v>0</v>
      </c>
      <c r="R259" s="16">
        <f>IF(P259&lt;$R$2,N259, +payroll!F259 * $R$2)</f>
        <v>0</v>
      </c>
      <c r="T259" s="5">
        <f t="shared" si="31"/>
        <v>0</v>
      </c>
      <c r="V259" t="e">
        <f t="shared" si="32"/>
        <v>#DIV/0!</v>
      </c>
    </row>
    <row r="260" spans="1:22" outlineLevel="1">
      <c r="A260" t="s">
        <v>431</v>
      </c>
      <c r="B260" t="s">
        <v>432</v>
      </c>
      <c r="C260" s="40">
        <v>0</v>
      </c>
      <c r="D260" s="40">
        <v>0</v>
      </c>
      <c r="E260" s="40">
        <v>0</v>
      </c>
      <c r="F260" s="16"/>
      <c r="G260" s="16">
        <f t="shared" si="27"/>
        <v>0</v>
      </c>
      <c r="H260" s="14">
        <v>1</v>
      </c>
      <c r="J260" s="16">
        <f t="shared" si="30"/>
        <v>0</v>
      </c>
      <c r="L260" s="3">
        <f t="shared" si="29"/>
        <v>0</v>
      </c>
      <c r="N260" s="16">
        <f>+L260*(assessment!$J$275*assessment!$F$3)</f>
        <v>0</v>
      </c>
      <c r="P260" s="6">
        <f>+N260/payroll!F260</f>
        <v>0</v>
      </c>
      <c r="R260" s="16">
        <f>IF(P260&lt;$R$2,N260, +payroll!F260 * $R$2)</f>
        <v>0</v>
      </c>
      <c r="T260" s="5">
        <f t="shared" si="31"/>
        <v>0</v>
      </c>
      <c r="V260" t="e">
        <f t="shared" si="32"/>
        <v>#DIV/0!</v>
      </c>
    </row>
    <row r="261" spans="1:22" outlineLevel="1">
      <c r="A261" t="s">
        <v>433</v>
      </c>
      <c r="B261" t="s">
        <v>434</v>
      </c>
      <c r="C261" s="40">
        <v>2150.13</v>
      </c>
      <c r="D261" s="40">
        <v>3459.73</v>
      </c>
      <c r="E261" s="40">
        <v>6219.53</v>
      </c>
      <c r="F261" s="16"/>
      <c r="G261" s="16">
        <f t="shared" si="27"/>
        <v>3943.1299999999997</v>
      </c>
      <c r="H261" s="14">
        <v>1</v>
      </c>
      <c r="J261" s="16">
        <f t="shared" si="30"/>
        <v>3943.1299999999997</v>
      </c>
      <c r="L261" s="3">
        <f t="shared" si="29"/>
        <v>1.0637718485332193E-4</v>
      </c>
      <c r="N261" s="16">
        <f>+L261*(assessment!$J$275*assessment!$F$3)</f>
        <v>3246.5267546723157</v>
      </c>
      <c r="P261" s="6">
        <f>+N261/payroll!F261</f>
        <v>7.3462857289122033E-4</v>
      </c>
      <c r="R261" s="16">
        <f>IF(P261&lt;$R$2,N261, +payroll!F261 * $R$2)</f>
        <v>3246.5267546723157</v>
      </c>
      <c r="T261" s="5">
        <f t="shared" si="31"/>
        <v>0</v>
      </c>
      <c r="V261">
        <f t="shared" si="32"/>
        <v>1</v>
      </c>
    </row>
    <row r="262" spans="1:22" outlineLevel="1">
      <c r="A262" t="s">
        <v>435</v>
      </c>
      <c r="B262" t="s">
        <v>436</v>
      </c>
      <c r="C262" s="40">
        <v>0</v>
      </c>
      <c r="D262" s="40">
        <v>0</v>
      </c>
      <c r="E262" s="40">
        <v>0</v>
      </c>
      <c r="F262" s="16"/>
      <c r="G262" s="16">
        <f t="shared" si="27"/>
        <v>0</v>
      </c>
      <c r="H262" s="14">
        <v>1</v>
      </c>
      <c r="J262" s="16">
        <f t="shared" si="30"/>
        <v>0</v>
      </c>
      <c r="L262" s="3">
        <f t="shared" si="29"/>
        <v>0</v>
      </c>
      <c r="N262" s="16">
        <f>+L262*(assessment!$J$275*assessment!$F$3)</f>
        <v>0</v>
      </c>
      <c r="P262" s="6">
        <f>+N262/payroll!F262</f>
        <v>0</v>
      </c>
      <c r="R262" s="16">
        <f>IF(P262&lt;$R$2,N262, +payroll!F262 * $R$2)</f>
        <v>0</v>
      </c>
      <c r="T262" s="5">
        <f t="shared" si="31"/>
        <v>0</v>
      </c>
      <c r="V262" t="e">
        <f t="shared" si="32"/>
        <v>#DIV/0!</v>
      </c>
    </row>
    <row r="263" spans="1:22" outlineLevel="1">
      <c r="A263" t="s">
        <v>437</v>
      </c>
      <c r="B263" t="s">
        <v>438</v>
      </c>
      <c r="C263" s="40">
        <v>0</v>
      </c>
      <c r="D263" s="40">
        <v>0</v>
      </c>
      <c r="E263" s="40">
        <v>0</v>
      </c>
      <c r="F263" s="16"/>
      <c r="G263" s="16">
        <f t="shared" si="27"/>
        <v>0</v>
      </c>
      <c r="H263" s="14">
        <v>1</v>
      </c>
      <c r="J263" s="16">
        <f t="shared" si="30"/>
        <v>0</v>
      </c>
      <c r="L263" s="3">
        <f t="shared" si="29"/>
        <v>0</v>
      </c>
      <c r="N263" s="16">
        <f>+L263*(assessment!$J$275*assessment!$F$3)</f>
        <v>0</v>
      </c>
      <c r="P263" s="6">
        <f>+N263/payroll!F263</f>
        <v>0</v>
      </c>
      <c r="R263" s="16">
        <f>IF(P263&lt;$R$2,N263, +payroll!F263 * $R$2)</f>
        <v>0</v>
      </c>
      <c r="T263" s="5">
        <f t="shared" si="31"/>
        <v>0</v>
      </c>
      <c r="V263" t="e">
        <f t="shared" si="32"/>
        <v>#DIV/0!</v>
      </c>
    </row>
    <row r="264" spans="1:22" outlineLevel="1">
      <c r="A264" t="s">
        <v>439</v>
      </c>
      <c r="B264" t="s">
        <v>440</v>
      </c>
      <c r="C264" s="49">
        <v>0</v>
      </c>
      <c r="D264" s="49">
        <v>0</v>
      </c>
      <c r="E264" s="49">
        <v>0</v>
      </c>
      <c r="F264" s="16"/>
      <c r="G264" s="20">
        <f>IF(SUM(C264:E264)&gt;0,AVERAGE(C264:E264),0)</f>
        <v>0</v>
      </c>
      <c r="H264" s="14">
        <v>1</v>
      </c>
      <c r="J264" s="20">
        <f t="shared" si="30"/>
        <v>0</v>
      </c>
      <c r="L264" s="24">
        <f t="shared" si="29"/>
        <v>0</v>
      </c>
      <c r="N264" s="20">
        <f>+L264*(assessment!$J$275*assessment!$F$3)</f>
        <v>0</v>
      </c>
      <c r="P264" s="26">
        <f>+N264/payroll!F264</f>
        <v>0</v>
      </c>
      <c r="R264" s="20">
        <f>IF(P264&lt;$R$2,N264, +payroll!F264 * $R$2)</f>
        <v>0</v>
      </c>
      <c r="T264" s="25">
        <f t="shared" si="31"/>
        <v>0</v>
      </c>
      <c r="V264" t="e">
        <f t="shared" si="32"/>
        <v>#DIV/0!</v>
      </c>
    </row>
    <row r="265" spans="1:22">
      <c r="B265" t="s">
        <v>484</v>
      </c>
      <c r="C265" s="40">
        <f>SUBTOTAL(9,C143:C264)</f>
        <v>598496.32999999996</v>
      </c>
      <c r="D265" s="40">
        <f>SUBTOTAL(9,D143:D264)</f>
        <v>494997.11999999994</v>
      </c>
      <c r="E265" s="40">
        <f>SUBTOTAL(9,E143:E264)</f>
        <v>360042.52300000004</v>
      </c>
      <c r="F265" s="16"/>
      <c r="G265" s="16">
        <f>SUBTOTAL(9,G143:G264)</f>
        <v>484511.99099999981</v>
      </c>
      <c r="H265" s="14">
        <f>+J265/G265</f>
        <v>1</v>
      </c>
      <c r="J265" s="16">
        <f>SUBTOTAL(9,J143:J264)</f>
        <v>484511.99099999981</v>
      </c>
      <c r="L265" s="3">
        <f>SUBTOTAL(9,L143:L264)</f>
        <v>1.3071093681988187E-2</v>
      </c>
      <c r="N265" s="16">
        <f>SUBTOTAL(9,N143:N264)</f>
        <v>398916.88626574632</v>
      </c>
      <c r="P265" s="6">
        <f>+N265/payroll!F265</f>
        <v>1.4847526432850411E-3</v>
      </c>
      <c r="R265" s="16">
        <f>SUBTOTAL(9,R143:R264)</f>
        <v>398916.88626574632</v>
      </c>
      <c r="T265" s="5">
        <f>SUBTOTAL(9,T143:T264)</f>
        <v>0</v>
      </c>
      <c r="V265">
        <f>+R265/N265</f>
        <v>1</v>
      </c>
    </row>
    <row r="266" spans="1:22">
      <c r="C266" s="40"/>
      <c r="D266" s="40"/>
      <c r="E266" s="40"/>
      <c r="F266" s="16"/>
      <c r="G266" s="16"/>
      <c r="J266" s="16"/>
      <c r="N266" s="16"/>
      <c r="R266" s="16"/>
      <c r="T266" s="7"/>
    </row>
    <row r="267" spans="1:22" ht="13.5" thickBot="1">
      <c r="C267" s="44">
        <f>SUBTOTAL(9,C4:C266)</f>
        <v>38899516.479999997</v>
      </c>
      <c r="D267" s="44">
        <f>SUBTOTAL(9,D4:D266)</f>
        <v>37386765.139999971</v>
      </c>
      <c r="E267" s="44">
        <f>SUBTOTAL(9,E4:E266)</f>
        <v>34903710.143000007</v>
      </c>
      <c r="F267" s="16"/>
      <c r="G267" s="17">
        <f>SUBTOTAL(9,G4:G266)</f>
        <v>37067440.780999988</v>
      </c>
      <c r="H267" s="14">
        <f>+J267/G267</f>
        <v>1</v>
      </c>
      <c r="J267" s="17">
        <f>SUBTOTAL(9,J4:J266)</f>
        <v>37067440.780999988</v>
      </c>
      <c r="L267" s="18">
        <f>SUBTOTAL(9,L4:L266)</f>
        <v>1</v>
      </c>
      <c r="N267" s="17">
        <f>SUBTOTAL(9,N5:N266)</f>
        <v>30519013.632000022</v>
      </c>
      <c r="P267" s="6">
        <f>+N267/payroll!F267</f>
        <v>3.5374500873577111E-3</v>
      </c>
      <c r="R267" s="17">
        <f>SUBTOTAL(9,R5:R266)</f>
        <v>30519013.632000022</v>
      </c>
      <c r="T267" s="5">
        <f>SUBTOTAL(9,T4:T266)</f>
        <v>0</v>
      </c>
    </row>
    <row r="268" spans="1:22" ht="13.5" thickTop="1"/>
    <row r="271" spans="1:22">
      <c r="E271" s="40"/>
    </row>
    <row r="275" spans="3:5">
      <c r="C275" s="40"/>
      <c r="D275" s="40"/>
      <c r="E275" s="40"/>
    </row>
  </sheetData>
  <autoFilter ref="A5:E264"/>
  <phoneticPr fontId="6" type="noConversion"/>
  <printOptions horizontalCentered="1"/>
  <pageMargins left="0.25" right="0.25" top="0.5" bottom="0.5" header="0.25" footer="0.25"/>
  <pageSetup scale="90" orientation="landscape" horizontalDpi="4294967292" r:id="rId1"/>
  <headerFooter alignWithMargins="0">
    <oddHeader>&amp;C&amp;"Arial,Bold"&amp;11Claim Costs (Payout) Data
FY 2016 Assessments</oddHeader>
    <oddFooter xml:space="preserve">&amp;L&amp;D&amp;CPage &amp;P of &amp;N&amp;R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invoices</vt:lpstr>
      <vt:lpstr>assessment</vt:lpstr>
      <vt:lpstr>payroll</vt:lpstr>
      <vt:lpstr>IFR</vt:lpstr>
      <vt:lpstr>claims</vt:lpstr>
      <vt:lpstr>costs</vt:lpstr>
      <vt:lpstr>claims!Print_Area</vt:lpstr>
      <vt:lpstr>costs!Print_Area</vt:lpstr>
      <vt:lpstr>IFR!Print_Area</vt:lpstr>
      <vt:lpstr>payroll!Print_Area</vt:lpstr>
      <vt:lpstr>assessment!Print_Titles</vt:lpstr>
      <vt:lpstr>claims!Print_Titles</vt:lpstr>
      <vt:lpstr>costs!Print_Titles</vt:lpstr>
      <vt:lpstr>IFR!Print_Titles</vt:lpstr>
      <vt:lpstr>invoices!Print_Titles</vt:lpstr>
      <vt:lpstr>payroll!Print_Titles</vt:lpstr>
    </vt:vector>
  </TitlesOfParts>
  <Company>Srate Office Of Risk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SBC</dc:creator>
  <cp:lastModifiedBy>Lori Shaw</cp:lastModifiedBy>
  <cp:lastPrinted>2013-08-05T02:34:41Z</cp:lastPrinted>
  <dcterms:created xsi:type="dcterms:W3CDTF">2001-09-27T20:26:12Z</dcterms:created>
  <dcterms:modified xsi:type="dcterms:W3CDTF">2015-08-18T13:01:35Z</dcterms:modified>
</cp:coreProperties>
</file>